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sharedStrings.xml" ContentType="application/vnd.openxmlformats-officedocument.spreadsheetml.sharedStrings+xml"/>
  <Override PartName="/xl/ctrlProps/ctrlProps3.xml" ContentType="application/vnd.ms-excel.controlpropertie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orwardCurveGenerator" sheetId="1" state="visible" r:id="rId3"/>
    <sheet name="Analysis" sheetId="2" state="visible" r:id="rId4"/>
    <sheet name="Raw Data" sheetId="3" state="visible" r:id="rId5"/>
  </sheets>
  <externalReferences>
    <externalReference r:id="rId6"/>
  </externalReferences>
  <definedNames>
    <definedName function="false" hidden="false" localSheetId="1" name="_xlnm.Print_Area" vbProcedure="false">Analysis!$A$1:$L$30</definedName>
    <definedName function="false" hidden="false" name="Choose" vbProcedure="false">Analysis!$F$3</definedName>
    <definedName function="false" hidden="false" name="Parameters" vbProcedure="false">Analysis!$B$5:$B$6</definedName>
    <definedName function="false" hidden="false" name="StDev" vbProcedure="false">Analysis!$B$10</definedName>
    <definedName function="false" hidden="false" name="StDevWeighted" vbProcedure="false">Analysis!$B$11</definedName>
    <definedName function="false" hidden="false" localSheetId="1" name="solver_cvg" vbProcedure="false">0.001</definedName>
    <definedName function="false" hidden="false" localSheetId="1" name="solver_drv" vbProcedure="false">1</definedName>
    <definedName function="false" hidden="false" localSheetId="1" name="solver_est" vbProcedure="false">1</definedName>
    <definedName function="false" hidden="false" localSheetId="1" name="solver_itr" vbProcedure="false">100</definedName>
    <definedName function="false" hidden="false" localSheetId="1" name="solver_lin" vbProcedure="false">2</definedName>
    <definedName function="false" hidden="false" localSheetId="1" name="solver_neg" vbProcedure="false">2</definedName>
    <definedName function="false" hidden="false" localSheetId="1" name="solver_num" vbProcedure="false">0</definedName>
    <definedName function="false" hidden="false" localSheetId="1" name="solver_nwt" vbProcedure="false">1</definedName>
    <definedName function="false" hidden="false" localSheetId="1" name="solver_pre" vbProcedure="false">0.000001</definedName>
    <definedName function="false" hidden="false" localSheetId="1" name="solver_scl" vbProcedure="false">2</definedName>
    <definedName function="false" hidden="false" localSheetId="1" name="solver_sho" vbProcedure="false">2</definedName>
    <definedName function="false" hidden="false" localSheetId="1" name="solver_tim" vbProcedure="false">100</definedName>
    <definedName function="false" hidden="false" localSheetId="1" name="solver_tol" vbProcedure="false">0.05</definedName>
    <definedName function="false" hidden="false" localSheetId="1" name="solver_typ" vbProcedure="false">1</definedName>
    <definedName function="false" hidden="false" localSheetId="1" name="solver_val" vbProcedure="false">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<sst xmlns="http://schemas.openxmlformats.org/spreadsheetml/2006/main" count="87" uniqueCount="67">
  <si>
    <t xml:space="preserve">FORWARD CURVE FOR BENZENE</t>
  </si>
  <si>
    <t xml:space="preserve">Date</t>
  </si>
  <si>
    <t xml:space="preserve">Any probs? Anjam x35383</t>
  </si>
  <si>
    <t xml:space="preserve">Data Starts</t>
  </si>
  <si>
    <t xml:space="preserve">From S:\LPG\LPGBOOK[Date].XLS</t>
  </si>
  <si>
    <t xml:space="preserve">Equation Coefficients</t>
  </si>
  <si>
    <t xml:space="preserve">INCLUDE</t>
  </si>
  <si>
    <t xml:space="preserve">FILTER</t>
  </si>
  <si>
    <t xml:space="preserve">Naphtha ($/tonne)</t>
  </si>
  <si>
    <t xml:space="preserve">Benzene</t>
  </si>
  <si>
    <t xml:space="preserve">Slope</t>
  </si>
  <si>
    <t xml:space="preserve">DATE</t>
  </si>
  <si>
    <t xml:space="preserve">BENZENE</t>
  </si>
  <si>
    <t xml:space="preserve">NAPHTHA</t>
  </si>
  <si>
    <t xml:space="preserve">YEAR?</t>
  </si>
  <si>
    <t xml:space="preserve">ROW</t>
  </si>
  <si>
    <t xml:space="preserve">PREDICTED</t>
  </si>
  <si>
    <t xml:space="preserve">Constant</t>
  </si>
  <si>
    <t xml:space="preserve">INCLUDE YEAR? (1 or 0)</t>
  </si>
  <si>
    <t xml:space="preserve">Year</t>
  </si>
  <si>
    <t xml:space="preserve">1 or 0</t>
  </si>
  <si>
    <t xml:space="preserve">ADD NEW DATA TO BOTTOM</t>
  </si>
  <si>
    <t xml:space="preserve">OF COLS O,P,Q, THEN</t>
  </si>
  <si>
    <t xml:space="preserve">MODIFY FORMULA FOR</t>
  </si>
  <si>
    <t xml:space="preserve">SLOPE AND CONSTANT</t>
  </si>
  <si>
    <t xml:space="preserve">HEDGE CALCULATOR FOR BENZENE VS (NAPHTHA &amp; TOLUENE)</t>
  </si>
  <si>
    <t xml:space="preserve">INPUTS</t>
  </si>
  <si>
    <t xml:space="preserve">INCL WEIGHTS? (Y or N)</t>
  </si>
  <si>
    <t xml:space="preserve">Y</t>
  </si>
  <si>
    <t xml:space="preserve">Mid-Offer Spread Required for 68% Confidence</t>
  </si>
  <si>
    <t xml:space="preserve">Weeks</t>
  </si>
  <si>
    <t xml:space="preserve">Weighting Scheme</t>
  </si>
  <si>
    <t xml:space="preserve">Toluene</t>
  </si>
  <si>
    <t xml:space="preserve">Raw Weight</t>
  </si>
  <si>
    <t xml:space="preserve">Scaled</t>
  </si>
  <si>
    <t xml:space="preserve">Add or subtract this to/from MID BENZENE</t>
  </si>
  <si>
    <t xml:space="preserve">Naphtha</t>
  </si>
  <si>
    <t xml:space="preserve">SWAP PRICE to get paid for assuming the</t>
  </si>
  <si>
    <t xml:space="preserve">Hedge Risk</t>
  </si>
  <si>
    <t xml:space="preserve">Long-Term Hedge Perform</t>
  </si>
  <si>
    <t xml:space="preserve">Mean</t>
  </si>
  <si>
    <t xml:space="preserve">StDev</t>
  </si>
  <si>
    <t xml:space="preserve">StDevWeighted</t>
  </si>
  <si>
    <t xml:space="preserve">AveCross</t>
  </si>
  <si>
    <t xml:space="preserve">Recent Hedge Performance</t>
  </si>
  <si>
    <t xml:space="preserve">Incl Years</t>
  </si>
  <si>
    <t xml:space="preserve">97,98,99,00</t>
  </si>
  <si>
    <t xml:space="preserve">98,99,00</t>
  </si>
  <si>
    <t xml:space="preserve">99,00</t>
  </si>
  <si>
    <t xml:space="preserve">Past Weeks</t>
  </si>
  <si>
    <t xml:space="preserve">Stdev</t>
  </si>
  <si>
    <t xml:space="preserve">Recent</t>
  </si>
  <si>
    <t xml:space="preserve">Average</t>
  </si>
  <si>
    <t xml:space="preserve">TOLUENE</t>
  </si>
  <si>
    <t xml:space="preserve">P&amp;L Assumes short Benzene</t>
  </si>
  <si>
    <t xml:space="preserve">Trade Date</t>
  </si>
  <si>
    <t xml:space="preserve">Hedge P&amp;L</t>
  </si>
  <si>
    <t xml:space="preserve">Weighting</t>
  </si>
  <si>
    <t xml:space="preserve">Weighted Hedge P&amp;L</t>
  </si>
  <si>
    <t xml:space="preserve">Crossover</t>
  </si>
  <si>
    <t xml:space="preserve">CrossSum</t>
  </si>
  <si>
    <t xml:space="preserve">Row</t>
  </si>
  <si>
    <t xml:space="preserve">OneBefore</t>
  </si>
  <si>
    <t xml:space="preserve">DateBefore</t>
  </si>
  <si>
    <t xml:space="preserve">ICIS</t>
  </si>
  <si>
    <t xml:space="preserve">PLATT'S</t>
  </si>
  <si>
    <t xml:space="preserve">AVERAGE</t>
  </si>
</sst>
</file>

<file path=xl/styles.xml><?xml version="1.0" encoding="utf-8"?>
<styleSheet xmlns="http://schemas.openxmlformats.org/spreadsheetml/2006/main">
  <numFmts count="17">
    <numFmt numFmtId="164" formatCode="General"/>
    <numFmt numFmtId="165" formatCode="[$-409]d\-mmm\-yy"/>
    <numFmt numFmtId="166" formatCode="0"/>
    <numFmt numFmtId="167" formatCode="#,##0"/>
    <numFmt numFmtId="168" formatCode="0.0000"/>
    <numFmt numFmtId="169" formatCode="[$-409]mmm\-yy"/>
    <numFmt numFmtId="170" formatCode="0.00"/>
    <numFmt numFmtId="171" formatCode="0.000"/>
    <numFmt numFmtId="172" formatCode="mmmmm\-yy"/>
    <numFmt numFmtId="173" formatCode="[$$-409]#,##0"/>
    <numFmt numFmtId="174" formatCode="[$$-C09]#,##0.00"/>
    <numFmt numFmtId="175" formatCode="#,##0.0"/>
    <numFmt numFmtId="176" formatCode="0%"/>
    <numFmt numFmtId="177" formatCode="0.00%"/>
    <numFmt numFmtId="178" formatCode="#,##0.000"/>
    <numFmt numFmtId="179" formatCode="#,##0.00"/>
    <numFmt numFmtId="180" formatCode="[$$-C09]#,##0"/>
  </numFmts>
  <fonts count="2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11"/>
      <name val="Arial"/>
      <family val="2"/>
    </font>
    <font>
      <b val="true"/>
      <sz val="10"/>
      <name val="Arial"/>
      <family val="2"/>
    </font>
    <font>
      <b val="true"/>
      <sz val="10"/>
      <color rgb="FF0000FF"/>
      <name val="Arial"/>
      <family val="2"/>
    </font>
    <font>
      <i val="true"/>
      <sz val="10"/>
      <name val="Arial"/>
      <family val="2"/>
    </font>
    <font>
      <sz val="10"/>
      <color rgb="FFFF0000"/>
      <name val="Arial"/>
      <family val="2"/>
    </font>
    <font>
      <sz val="10"/>
      <color rgb="FF0000FF"/>
      <name val="Arial"/>
      <family val="2"/>
    </font>
    <font>
      <b val="true"/>
      <sz val="10"/>
      <color rgb="FFFF0000"/>
      <name val="Arial"/>
      <family val="2"/>
    </font>
    <font>
      <b val="true"/>
      <sz val="11"/>
      <color rgb="FF000000"/>
      <name val="Arial"/>
      <family val="2"/>
    </font>
    <font>
      <b val="true"/>
      <sz val="12"/>
      <color rgb="FF000000"/>
      <name val="Arial"/>
      <family val="2"/>
    </font>
    <font>
      <b val="true"/>
      <sz val="10"/>
      <color rgb="FF008080"/>
      <name val="Arial"/>
      <family val="2"/>
    </font>
    <font>
      <b val="true"/>
      <sz val="12"/>
      <name val="Arial"/>
      <family val="2"/>
    </font>
    <font>
      <b val="true"/>
      <sz val="8.75"/>
      <color rgb="FF000000"/>
      <name val="Arial"/>
      <family val="2"/>
    </font>
    <font>
      <sz val="8"/>
      <color rgb="FF000000"/>
      <name val="Arial"/>
      <family val="2"/>
    </font>
    <font>
      <sz val="10"/>
      <color rgb="FF000000"/>
      <name val="Arial"/>
      <family val="2"/>
    </font>
    <font>
      <b val="true"/>
      <sz val="9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8080"/>
        <bgColor rgb="FF008080"/>
      </patternFill>
    </fill>
  </fills>
  <borders count="29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</cellStyleXfs>
  <cellXfs count="1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0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2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7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1" fillId="0" borderId="1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6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2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6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2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7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7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7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2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1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2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2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100" strike="noStrike" u="none">
                <a:solidFill>
                  <a:srgbClr val="000000"/>
                </a:solidFill>
                <a:uFillTx/>
                <a:latin typeface="Arial"/>
              </a:rPr>
              <a:t>Benzene Forward Curve Based on Naphtha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394618159951894"/>
          <c:y val="0.100407312683528"/>
          <c:w val="0.960538184004811"/>
          <c:h val="0.875059202424931"/>
        </c:manualLayout>
      </c:layout>
      <c:scatterChart>
        <c:scatterStyle val="line"/>
        <c:varyColors val="0"/>
        <c:ser>
          <c:idx val="0"/>
          <c:order val="0"/>
          <c:tx>
            <c:strRef>
              <c:f>ForwardCurveGenerator!$B$4</c:f>
              <c:strCache>
                <c:ptCount val="1"/>
                <c:pt idx="0">
                  <c:v>Naphtha ($/tonne)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ForwardCurveGenerator!$A$5:$A$158</c:f>
              <c:numCache>
                <c:formatCode>[$-409]mmm\-yy</c:formatCode>
                <c:ptCount val="154"/>
                <c:pt idx="0">
                  <c:v>36586</c:v>
                </c:pt>
                <c:pt idx="1">
                  <c:v>36617</c:v>
                </c:pt>
                <c:pt idx="2">
                  <c:v>36647</c:v>
                </c:pt>
                <c:pt idx="3">
                  <c:v>36678</c:v>
                </c:pt>
                <c:pt idx="4">
                  <c:v>36708</c:v>
                </c:pt>
                <c:pt idx="5">
                  <c:v>36739</c:v>
                </c:pt>
                <c:pt idx="6">
                  <c:v>36770</c:v>
                </c:pt>
                <c:pt idx="7">
                  <c:v>36800</c:v>
                </c:pt>
                <c:pt idx="8">
                  <c:v>36831</c:v>
                </c:pt>
                <c:pt idx="9">
                  <c:v>36861</c:v>
                </c:pt>
                <c:pt idx="10">
                  <c:v>36892</c:v>
                </c:pt>
                <c:pt idx="11">
                  <c:v>36923</c:v>
                </c:pt>
                <c:pt idx="12">
                  <c:v>36951</c:v>
                </c:pt>
                <c:pt idx="13">
                  <c:v>36982</c:v>
                </c:pt>
                <c:pt idx="14">
                  <c:v>37012</c:v>
                </c:pt>
                <c:pt idx="15">
                  <c:v>37043</c:v>
                </c:pt>
                <c:pt idx="16">
                  <c:v>37073</c:v>
                </c:pt>
                <c:pt idx="17">
                  <c:v>37104</c:v>
                </c:pt>
                <c:pt idx="18">
                  <c:v>37135</c:v>
                </c:pt>
                <c:pt idx="19">
                  <c:v>37165</c:v>
                </c:pt>
                <c:pt idx="20">
                  <c:v>37196</c:v>
                </c:pt>
                <c:pt idx="21">
                  <c:v>37226</c:v>
                </c:pt>
                <c:pt idx="22">
                  <c:v>37257</c:v>
                </c:pt>
                <c:pt idx="23">
                  <c:v>37288</c:v>
                </c:pt>
                <c:pt idx="24">
                  <c:v>37316</c:v>
                </c:pt>
                <c:pt idx="25">
                  <c:v>37347</c:v>
                </c:pt>
                <c:pt idx="26">
                  <c:v>37377</c:v>
                </c:pt>
                <c:pt idx="27">
                  <c:v>37408</c:v>
                </c:pt>
                <c:pt idx="28">
                  <c:v>37438</c:v>
                </c:pt>
                <c:pt idx="29">
                  <c:v>37469</c:v>
                </c:pt>
                <c:pt idx="30">
                  <c:v>37500</c:v>
                </c:pt>
                <c:pt idx="31">
                  <c:v>37530</c:v>
                </c:pt>
                <c:pt idx="32">
                  <c:v>37561</c:v>
                </c:pt>
                <c:pt idx="33">
                  <c:v>37591</c:v>
                </c:pt>
                <c:pt idx="34">
                  <c:v>37622</c:v>
                </c:pt>
                <c:pt idx="35">
                  <c:v>37653</c:v>
                </c:pt>
                <c:pt idx="36">
                  <c:v>37681</c:v>
                </c:pt>
                <c:pt idx="37">
                  <c:v>37712</c:v>
                </c:pt>
                <c:pt idx="38">
                  <c:v>37742</c:v>
                </c:pt>
                <c:pt idx="39">
                  <c:v>37773</c:v>
                </c:pt>
                <c:pt idx="40">
                  <c:v>37803</c:v>
                </c:pt>
                <c:pt idx="41">
                  <c:v>37834</c:v>
                </c:pt>
                <c:pt idx="42">
                  <c:v>37865</c:v>
                </c:pt>
                <c:pt idx="43">
                  <c:v>37895</c:v>
                </c:pt>
                <c:pt idx="44">
                  <c:v>37926</c:v>
                </c:pt>
                <c:pt idx="45">
                  <c:v>37956</c:v>
                </c:pt>
                <c:pt idx="46">
                  <c:v>37987</c:v>
                </c:pt>
                <c:pt idx="47">
                  <c:v>38018</c:v>
                </c:pt>
                <c:pt idx="48">
                  <c:v>38047</c:v>
                </c:pt>
                <c:pt idx="49">
                  <c:v>38078</c:v>
                </c:pt>
                <c:pt idx="50">
                  <c:v>38108</c:v>
                </c:pt>
                <c:pt idx="51">
                  <c:v>38139</c:v>
                </c:pt>
                <c:pt idx="52">
                  <c:v>38169</c:v>
                </c:pt>
                <c:pt idx="53">
                  <c:v>38200</c:v>
                </c:pt>
                <c:pt idx="54">
                  <c:v>38231</c:v>
                </c:pt>
                <c:pt idx="55">
                  <c:v>38261</c:v>
                </c:pt>
                <c:pt idx="56">
                  <c:v>38292</c:v>
                </c:pt>
                <c:pt idx="57">
                  <c:v>38322</c:v>
                </c:pt>
                <c:pt idx="58">
                  <c:v>38353</c:v>
                </c:pt>
                <c:pt idx="59">
                  <c:v>38384</c:v>
                </c:pt>
                <c:pt idx="60">
                  <c:v>38412</c:v>
                </c:pt>
                <c:pt idx="61">
                  <c:v>38443</c:v>
                </c:pt>
                <c:pt idx="62">
                  <c:v>38473</c:v>
                </c:pt>
                <c:pt idx="63">
                  <c:v>38504</c:v>
                </c:pt>
                <c:pt idx="64">
                  <c:v>38534</c:v>
                </c:pt>
                <c:pt idx="65">
                  <c:v>38565</c:v>
                </c:pt>
                <c:pt idx="66">
                  <c:v>38596</c:v>
                </c:pt>
                <c:pt idx="67">
                  <c:v>38626</c:v>
                </c:pt>
                <c:pt idx="68">
                  <c:v>38657</c:v>
                </c:pt>
                <c:pt idx="69">
                  <c:v>38687</c:v>
                </c:pt>
                <c:pt idx="70">
                  <c:v>38718</c:v>
                </c:pt>
                <c:pt idx="71">
                  <c:v>38749</c:v>
                </c:pt>
                <c:pt idx="72">
                  <c:v>38777</c:v>
                </c:pt>
                <c:pt idx="73">
                  <c:v>38808</c:v>
                </c:pt>
                <c:pt idx="74">
                  <c:v>38838</c:v>
                </c:pt>
                <c:pt idx="75">
                  <c:v>38869</c:v>
                </c:pt>
                <c:pt idx="76">
                  <c:v>38899</c:v>
                </c:pt>
                <c:pt idx="77">
                  <c:v>38930</c:v>
                </c:pt>
                <c:pt idx="78">
                  <c:v>38961</c:v>
                </c:pt>
                <c:pt idx="79">
                  <c:v>38991</c:v>
                </c:pt>
                <c:pt idx="80">
                  <c:v>39022</c:v>
                </c:pt>
                <c:pt idx="81">
                  <c:v>39052</c:v>
                </c:pt>
                <c:pt idx="82">
                  <c:v>39083</c:v>
                </c:pt>
                <c:pt idx="83">
                  <c:v>39114</c:v>
                </c:pt>
                <c:pt idx="84">
                  <c:v>39142</c:v>
                </c:pt>
                <c:pt idx="85">
                  <c:v>39173</c:v>
                </c:pt>
                <c:pt idx="86">
                  <c:v>39203</c:v>
                </c:pt>
                <c:pt idx="87">
                  <c:v>39234</c:v>
                </c:pt>
                <c:pt idx="88">
                  <c:v>39264</c:v>
                </c:pt>
                <c:pt idx="89">
                  <c:v>39295</c:v>
                </c:pt>
                <c:pt idx="90">
                  <c:v>39326</c:v>
                </c:pt>
                <c:pt idx="91">
                  <c:v>39356</c:v>
                </c:pt>
                <c:pt idx="92">
                  <c:v>39387</c:v>
                </c:pt>
                <c:pt idx="93">
                  <c:v>39417</c:v>
                </c:pt>
                <c:pt idx="94">
                  <c:v>39448</c:v>
                </c:pt>
                <c:pt idx="95">
                  <c:v>39479</c:v>
                </c:pt>
                <c:pt idx="96">
                  <c:v>39508</c:v>
                </c:pt>
                <c:pt idx="97">
                  <c:v>39539</c:v>
                </c:pt>
                <c:pt idx="98">
                  <c:v>39569</c:v>
                </c:pt>
                <c:pt idx="99">
                  <c:v>39600</c:v>
                </c:pt>
                <c:pt idx="100">
                  <c:v>39630</c:v>
                </c:pt>
                <c:pt idx="101">
                  <c:v>39661</c:v>
                </c:pt>
                <c:pt idx="102">
                  <c:v>39692</c:v>
                </c:pt>
                <c:pt idx="103">
                  <c:v>39722</c:v>
                </c:pt>
                <c:pt idx="104">
                  <c:v>39753</c:v>
                </c:pt>
                <c:pt idx="105">
                  <c:v>39783</c:v>
                </c:pt>
                <c:pt idx="106">
                  <c:v>39814</c:v>
                </c:pt>
                <c:pt idx="107">
                  <c:v>39845</c:v>
                </c:pt>
                <c:pt idx="108">
                  <c:v>39873</c:v>
                </c:pt>
                <c:pt idx="109">
                  <c:v>39904</c:v>
                </c:pt>
                <c:pt idx="110">
                  <c:v>39934</c:v>
                </c:pt>
                <c:pt idx="111">
                  <c:v>39965</c:v>
                </c:pt>
                <c:pt idx="112">
                  <c:v>39995</c:v>
                </c:pt>
                <c:pt idx="113">
                  <c:v>40026</c:v>
                </c:pt>
                <c:pt idx="114">
                  <c:v>40057</c:v>
                </c:pt>
                <c:pt idx="115">
                  <c:v>40087</c:v>
                </c:pt>
                <c:pt idx="116">
                  <c:v>40118</c:v>
                </c:pt>
                <c:pt idx="117">
                  <c:v>40148</c:v>
                </c:pt>
                <c:pt idx="118">
                  <c:v>40179</c:v>
                </c:pt>
                <c:pt idx="119">
                  <c:v>40210</c:v>
                </c:pt>
                <c:pt idx="120">
                  <c:v>40238</c:v>
                </c:pt>
                <c:pt idx="121">
                  <c:v>40269</c:v>
                </c:pt>
                <c:pt idx="122">
                  <c:v>40299</c:v>
                </c:pt>
                <c:pt idx="123">
                  <c:v>40330</c:v>
                </c:pt>
                <c:pt idx="124">
                  <c:v>40360</c:v>
                </c:pt>
                <c:pt idx="125">
                  <c:v>40391</c:v>
                </c:pt>
                <c:pt idx="126">
                  <c:v>40422</c:v>
                </c:pt>
                <c:pt idx="127">
                  <c:v>40452</c:v>
                </c:pt>
                <c:pt idx="128">
                  <c:v>40483</c:v>
                </c:pt>
                <c:pt idx="129">
                  <c:v>40513</c:v>
                </c:pt>
                <c:pt idx="130">
                  <c:v>40544</c:v>
                </c:pt>
                <c:pt idx="131">
                  <c:v>40575</c:v>
                </c:pt>
                <c:pt idx="132">
                  <c:v>40603</c:v>
                </c:pt>
                <c:pt idx="133">
                  <c:v>40634</c:v>
                </c:pt>
                <c:pt idx="134">
                  <c:v>40664</c:v>
                </c:pt>
                <c:pt idx="135">
                  <c:v>40695</c:v>
                </c:pt>
                <c:pt idx="136">
                  <c:v>40725</c:v>
                </c:pt>
                <c:pt idx="137">
                  <c:v>40756</c:v>
                </c:pt>
                <c:pt idx="138">
                  <c:v>40787</c:v>
                </c:pt>
                <c:pt idx="139">
                  <c:v>40817</c:v>
                </c:pt>
                <c:pt idx="140">
                  <c:v>40848</c:v>
                </c:pt>
                <c:pt idx="141">
                  <c:v>40878</c:v>
                </c:pt>
                <c:pt idx="142">
                  <c:v>40909</c:v>
                </c:pt>
                <c:pt idx="143">
                  <c:v>40940</c:v>
                </c:pt>
                <c:pt idx="144">
                  <c:v>40969</c:v>
                </c:pt>
                <c:pt idx="145">
                  <c:v>41000</c:v>
                </c:pt>
                <c:pt idx="146">
                  <c:v>41030</c:v>
                </c:pt>
                <c:pt idx="147">
                  <c:v>41061</c:v>
                </c:pt>
                <c:pt idx="148">
                  <c:v>41091</c:v>
                </c:pt>
                <c:pt idx="149">
                  <c:v>41122</c:v>
                </c:pt>
                <c:pt idx="150">
                  <c:v>41153</c:v>
                </c:pt>
                <c:pt idx="151">
                  <c:v>41183</c:v>
                </c:pt>
                <c:pt idx="152">
                  <c:v>41214</c:v>
                </c:pt>
                <c:pt idx="153">
                  <c:v>41244</c:v>
                </c:pt>
              </c:numCache>
            </c:numRef>
          </c:xVal>
          <c:yVal>
            <c:numRef>
              <c:f>ForwardCurveGenerator!$B$5:$B$158</c:f>
              <c:numCache>
                <c:formatCode>0.00</c:formatCode>
                <c:ptCount val="154"/>
                <c:pt idx="0">
                  <c:v>290.5</c:v>
                </c:pt>
                <c:pt idx="1">
                  <c:v>272</c:v>
                </c:pt>
                <c:pt idx="2">
                  <c:v>262</c:v>
                </c:pt>
                <c:pt idx="3">
                  <c:v>253.152409090909</c:v>
                </c:pt>
                <c:pt idx="4">
                  <c:v>243.618428571429</c:v>
                </c:pt>
                <c:pt idx="5">
                  <c:v>238.253</c:v>
                </c:pt>
                <c:pt idx="6">
                  <c:v>233.675857142857</c:v>
                </c:pt>
                <c:pt idx="7">
                  <c:v>229.118363636364</c:v>
                </c:pt>
                <c:pt idx="8">
                  <c:v>223.199863636364</c:v>
                </c:pt>
                <c:pt idx="9">
                  <c:v>218.609428571429</c:v>
                </c:pt>
                <c:pt idx="10">
                  <c:v>213.836043478261</c:v>
                </c:pt>
                <c:pt idx="11">
                  <c:v>209.725533333333</c:v>
                </c:pt>
                <c:pt idx="12">
                  <c:v>204.931939393939</c:v>
                </c:pt>
                <c:pt idx="13">
                  <c:v>200.339</c:v>
                </c:pt>
                <c:pt idx="14">
                  <c:v>196.487492753623</c:v>
                </c:pt>
                <c:pt idx="15">
                  <c:v>193.869547619048</c:v>
                </c:pt>
                <c:pt idx="16">
                  <c:v>191.14975</c:v>
                </c:pt>
                <c:pt idx="17">
                  <c:v>189.485514492754</c:v>
                </c:pt>
                <c:pt idx="18">
                  <c:v>188.937358333333</c:v>
                </c:pt>
                <c:pt idx="19">
                  <c:v>187.764847826087</c:v>
                </c:pt>
                <c:pt idx="20">
                  <c:v>186.902022727273</c:v>
                </c:pt>
                <c:pt idx="21">
                  <c:v>185.723928571429</c:v>
                </c:pt>
                <c:pt idx="22">
                  <c:v>182.252652173913</c:v>
                </c:pt>
                <c:pt idx="23">
                  <c:v>181.137991666667</c:v>
                </c:pt>
                <c:pt idx="24">
                  <c:v>179.941047619048</c:v>
                </c:pt>
                <c:pt idx="25">
                  <c:v>177.678386363636</c:v>
                </c:pt>
                <c:pt idx="26">
                  <c:v>174.730249637681</c:v>
                </c:pt>
                <c:pt idx="27">
                  <c:v>174.066787152778</c:v>
                </c:pt>
                <c:pt idx="28">
                  <c:v>173.122989537037</c:v>
                </c:pt>
                <c:pt idx="29">
                  <c:v>172.475455421641</c:v>
                </c:pt>
                <c:pt idx="30">
                  <c:v>171.754190105959</c:v>
                </c:pt>
                <c:pt idx="31">
                  <c:v>172.195239478753</c:v>
                </c:pt>
                <c:pt idx="32">
                  <c:v>171.272139951006</c:v>
                </c:pt>
                <c:pt idx="33">
                  <c:v>170.961923864414</c:v>
                </c:pt>
                <c:pt idx="34">
                  <c:v>170.487481682144</c:v>
                </c:pt>
                <c:pt idx="35">
                  <c:v>170.068948797735</c:v>
                </c:pt>
                <c:pt idx="36">
                  <c:v>169.451922305089</c:v>
                </c:pt>
                <c:pt idx="37">
                  <c:v>167.397250099294</c:v>
                </c:pt>
                <c:pt idx="38">
                  <c:v>166.980713806144</c:v>
                </c:pt>
                <c:pt idx="39">
                  <c:v>166.414474639043</c:v>
                </c:pt>
                <c:pt idx="40">
                  <c:v>166.255720384219</c:v>
                </c:pt>
                <c:pt idx="41">
                  <c:v>165.819263058817</c:v>
                </c:pt>
                <c:pt idx="42">
                  <c:v>165.507515051996</c:v>
                </c:pt>
                <c:pt idx="43">
                  <c:v>165.701900932219</c:v>
                </c:pt>
                <c:pt idx="44">
                  <c:v>165.435307825545</c:v>
                </c:pt>
                <c:pt idx="45">
                  <c:v>165.468704294745</c:v>
                </c:pt>
                <c:pt idx="46">
                  <c:v>165.623673025836</c:v>
                </c:pt>
                <c:pt idx="47">
                  <c:v>165.493721009828</c:v>
                </c:pt>
                <c:pt idx="48">
                  <c:v>165.326746491882</c:v>
                </c:pt>
                <c:pt idx="49">
                  <c:v>164.032425705601</c:v>
                </c:pt>
                <c:pt idx="50">
                  <c:v>164.053855005928</c:v>
                </c:pt>
                <c:pt idx="51">
                  <c:v>163.756567040515</c:v>
                </c:pt>
                <c:pt idx="52">
                  <c:v>163.958463021793</c:v>
                </c:pt>
                <c:pt idx="53">
                  <c:v>163.684441219213</c:v>
                </c:pt>
                <c:pt idx="54">
                  <c:v>163.638600802171</c:v>
                </c:pt>
                <c:pt idx="55">
                  <c:v>164.093581281773</c:v>
                </c:pt>
                <c:pt idx="56">
                  <c:v>163.960181583371</c:v>
                </c:pt>
                <c:pt idx="57">
                  <c:v>163.934212287647</c:v>
                </c:pt>
                <c:pt idx="58">
                  <c:v>164.01320270293</c:v>
                </c:pt>
                <c:pt idx="59">
                  <c:v>163.96381229707</c:v>
                </c:pt>
                <c:pt idx="60">
                  <c:v>163.920957263123</c:v>
                </c:pt>
                <c:pt idx="61">
                  <c:v>162.709428179769</c:v>
                </c:pt>
                <c:pt idx="62">
                  <c:v>162.847554168374</c:v>
                </c:pt>
                <c:pt idx="63">
                  <c:v>162.649180238476</c:v>
                </c:pt>
                <c:pt idx="64">
                  <c:v>162.970123750146</c:v>
                </c:pt>
                <c:pt idx="65">
                  <c:v>162.78059168049</c:v>
                </c:pt>
                <c:pt idx="66">
                  <c:v>162.850842934242</c:v>
                </c:pt>
                <c:pt idx="67">
                  <c:v>163.406557663085</c:v>
                </c:pt>
                <c:pt idx="68">
                  <c:v>163.358851947429</c:v>
                </c:pt>
                <c:pt idx="69">
                  <c:v>163.376356710476</c:v>
                </c:pt>
                <c:pt idx="70">
                  <c:v>163.40997774127</c:v>
                </c:pt>
                <c:pt idx="71">
                  <c:v>163.41582225873</c:v>
                </c:pt>
                <c:pt idx="72">
                  <c:v>163.410652108669</c:v>
                </c:pt>
                <c:pt idx="73">
                  <c:v>162.220767891331</c:v>
                </c:pt>
                <c:pt idx="74">
                  <c:v>162.408893929746</c:v>
                </c:pt>
                <c:pt idx="75">
                  <c:v>162.258938391879</c:v>
                </c:pt>
                <c:pt idx="76">
                  <c:v>162.625966916474</c:v>
                </c:pt>
                <c:pt idx="77">
                  <c:v>162.481408525789</c:v>
                </c:pt>
                <c:pt idx="78">
                  <c:v>162.601397703828</c:v>
                </c:pt>
                <c:pt idx="79">
                  <c:v>163.20241524681</c:v>
                </c:pt>
                <c:pt idx="80">
                  <c:v>163.365480324628</c:v>
                </c:pt>
                <c:pt idx="81">
                  <c:v>163.822448627155</c:v>
                </c:pt>
                <c:pt idx="82">
                  <c:v>164.388249152138</c:v>
                </c:pt>
                <c:pt idx="83">
                  <c:v>164.819931950083</c:v>
                </c:pt>
                <c:pt idx="84">
                  <c:v>165.290376405234</c:v>
                </c:pt>
                <c:pt idx="85">
                  <c:v>164.50520580634</c:v>
                </c:pt>
                <c:pt idx="86">
                  <c:v>165.177615672142</c:v>
                </c:pt>
                <c:pt idx="87">
                  <c:v>165.444333381057</c:v>
                </c:pt>
                <c:pt idx="88">
                  <c:v>166.260126626897</c:v>
                </c:pt>
                <c:pt idx="89">
                  <c:v>166.591625370614</c:v>
                </c:pt>
                <c:pt idx="90">
                  <c:v>167.11662202069</c:v>
                </c:pt>
                <c:pt idx="91">
                  <c:v>168.183637408834</c:v>
                </c:pt>
                <c:pt idx="92">
                  <c:v>168.62852714613</c:v>
                </c:pt>
                <c:pt idx="93">
                  <c:v>169.062723167866</c:v>
                </c:pt>
                <c:pt idx="94">
                  <c:v>169.754506289045</c:v>
                </c:pt>
                <c:pt idx="95">
                  <c:v>170.159568668361</c:v>
                </c:pt>
                <c:pt idx="96">
                  <c:v>170.6299693924</c:v>
                </c:pt>
                <c:pt idx="97">
                  <c:v>169.87971186997</c:v>
                </c:pt>
                <c:pt idx="98">
                  <c:v>170.509848441692</c:v>
                </c:pt>
                <c:pt idx="99">
                  <c:v>170.758203955015</c:v>
                </c:pt>
                <c:pt idx="100">
                  <c:v>171.634230194444</c:v>
                </c:pt>
                <c:pt idx="101">
                  <c:v>171.892772467861</c:v>
                </c:pt>
                <c:pt idx="102">
                  <c:v>172.464994761631</c:v>
                </c:pt>
                <c:pt idx="103">
                  <c:v>173.543634357882</c:v>
                </c:pt>
                <c:pt idx="104">
                  <c:v>173.938253033423</c:v>
                </c:pt>
                <c:pt idx="105">
                  <c:v>174.410744164148</c:v>
                </c:pt>
                <c:pt idx="106">
                  <c:v>175.082947301162</c:v>
                </c:pt>
                <c:pt idx="107">
                  <c:v>175.460110937444</c:v>
                </c:pt>
                <c:pt idx="108">
                  <c:v>175.964960203645</c:v>
                </c:pt>
                <c:pt idx="109">
                  <c:v>175.218829375751</c:v>
                </c:pt>
                <c:pt idx="110">
                  <c:v>175.845429079897</c:v>
                </c:pt>
                <c:pt idx="111">
                  <c:v>176.112224251602</c:v>
                </c:pt>
                <c:pt idx="112">
                  <c:v>176.964923980982</c:v>
                </c:pt>
                <c:pt idx="113">
                  <c:v>177.234756736657</c:v>
                </c:pt>
                <c:pt idx="114">
                  <c:v>177.825254083089</c:v>
                </c:pt>
                <c:pt idx="115">
                  <c:v>178.87067493076</c:v>
                </c:pt>
                <c:pt idx="116">
                  <c:v>179.271630783135</c:v>
                </c:pt>
                <c:pt idx="117">
                  <c:v>179.774361058891</c:v>
                </c:pt>
                <c:pt idx="118">
                  <c:v>180.409052925879</c:v>
                </c:pt>
                <c:pt idx="119">
                  <c:v>180.803248855655</c:v>
                </c:pt>
                <c:pt idx="120">
                  <c:v>181.314059074246</c:v>
                </c:pt>
                <c:pt idx="121">
                  <c:v>180.561140758287</c:v>
                </c:pt>
                <c:pt idx="122">
                  <c:v>181.183327823045</c:v>
                </c:pt>
                <c:pt idx="123">
                  <c:v>181.475888177766</c:v>
                </c:pt>
                <c:pt idx="124">
                  <c:v>182.295219851862</c:v>
                </c:pt>
                <c:pt idx="125">
                  <c:v>182.570568911327</c:v>
                </c:pt>
                <c:pt idx="126">
                  <c:v>183.163687119349</c:v>
                </c:pt>
                <c:pt idx="127">
                  <c:v>184.199611131171</c:v>
                </c:pt>
                <c:pt idx="128">
                  <c:v>184.625132542207</c:v>
                </c:pt>
                <c:pt idx="129">
                  <c:v>185.11440375744</c:v>
                </c:pt>
                <c:pt idx="130">
                  <c:v>185.761184212605</c:v>
                </c:pt>
                <c:pt idx="131">
                  <c:v>186.165365787396</c:v>
                </c:pt>
                <c:pt idx="132">
                  <c:v>186.673286016385</c:v>
                </c:pt>
                <c:pt idx="133">
                  <c:v>185.877569431745</c:v>
                </c:pt>
                <c:pt idx="134">
                  <c:v>186.516273958395</c:v>
                </c:pt>
                <c:pt idx="135">
                  <c:v>186.816709580126</c:v>
                </c:pt>
                <c:pt idx="136">
                  <c:v>187.63701798501</c:v>
                </c:pt>
                <c:pt idx="137">
                  <c:v>187.922930513204</c:v>
                </c:pt>
                <c:pt idx="138">
                  <c:v>188.503279559156</c:v>
                </c:pt>
                <c:pt idx="139">
                  <c:v>189.539981640438</c:v>
                </c:pt>
                <c:pt idx="140">
                  <c:v>189.986736663272</c:v>
                </c:pt>
                <c:pt idx="141">
                  <c:v>190.440387780607</c:v>
                </c:pt>
                <c:pt idx="142">
                  <c:v>191.093450637374</c:v>
                </c:pt>
                <c:pt idx="143">
                  <c:v>191.522287437099</c:v>
                </c:pt>
                <c:pt idx="144">
                  <c:v>191.999538499388</c:v>
                </c:pt>
                <c:pt idx="145">
                  <c:v>191.196876629837</c:v>
                </c:pt>
                <c:pt idx="146">
                  <c:v>191.884022730991</c:v>
                </c:pt>
                <c:pt idx="147">
                  <c:v>192.138508782104</c:v>
                </c:pt>
                <c:pt idx="148">
                  <c:v>192.964980459359</c:v>
                </c:pt>
                <c:pt idx="149">
                  <c:v>193.287891653337</c:v>
                </c:pt>
                <c:pt idx="150">
                  <c:v>193.820355737968</c:v>
                </c:pt>
                <c:pt idx="151">
                  <c:v>194.880765318621</c:v>
                </c:pt>
                <c:pt idx="152">
                  <c:v>195.330920554642</c:v>
                </c:pt>
                <c:pt idx="153">
                  <c:v>195.75930401285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ForwardCurveGenerator!$C$4</c:f>
              <c:strCache>
                <c:ptCount val="1"/>
                <c:pt idx="0">
                  <c:v>Benzene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ForwardCurveGenerator!$A$5:$A$158</c:f>
              <c:numCache>
                <c:formatCode>[$-409]mmm\-yy</c:formatCode>
                <c:ptCount val="154"/>
                <c:pt idx="0">
                  <c:v>36586</c:v>
                </c:pt>
                <c:pt idx="1">
                  <c:v>36617</c:v>
                </c:pt>
                <c:pt idx="2">
                  <c:v>36647</c:v>
                </c:pt>
                <c:pt idx="3">
                  <c:v>36678</c:v>
                </c:pt>
                <c:pt idx="4">
                  <c:v>36708</c:v>
                </c:pt>
                <c:pt idx="5">
                  <c:v>36739</c:v>
                </c:pt>
                <c:pt idx="6">
                  <c:v>36770</c:v>
                </c:pt>
                <c:pt idx="7">
                  <c:v>36800</c:v>
                </c:pt>
                <c:pt idx="8">
                  <c:v>36831</c:v>
                </c:pt>
                <c:pt idx="9">
                  <c:v>36861</c:v>
                </c:pt>
                <c:pt idx="10">
                  <c:v>36892</c:v>
                </c:pt>
                <c:pt idx="11">
                  <c:v>36923</c:v>
                </c:pt>
                <c:pt idx="12">
                  <c:v>36951</c:v>
                </c:pt>
                <c:pt idx="13">
                  <c:v>36982</c:v>
                </c:pt>
                <c:pt idx="14">
                  <c:v>37012</c:v>
                </c:pt>
                <c:pt idx="15">
                  <c:v>37043</c:v>
                </c:pt>
                <c:pt idx="16">
                  <c:v>37073</c:v>
                </c:pt>
                <c:pt idx="17">
                  <c:v>37104</c:v>
                </c:pt>
                <c:pt idx="18">
                  <c:v>37135</c:v>
                </c:pt>
                <c:pt idx="19">
                  <c:v>37165</c:v>
                </c:pt>
                <c:pt idx="20">
                  <c:v>37196</c:v>
                </c:pt>
                <c:pt idx="21">
                  <c:v>37226</c:v>
                </c:pt>
                <c:pt idx="22">
                  <c:v>37257</c:v>
                </c:pt>
                <c:pt idx="23">
                  <c:v>37288</c:v>
                </c:pt>
                <c:pt idx="24">
                  <c:v>37316</c:v>
                </c:pt>
                <c:pt idx="25">
                  <c:v>37347</c:v>
                </c:pt>
                <c:pt idx="26">
                  <c:v>37377</c:v>
                </c:pt>
                <c:pt idx="27">
                  <c:v>37408</c:v>
                </c:pt>
                <c:pt idx="28">
                  <c:v>37438</c:v>
                </c:pt>
                <c:pt idx="29">
                  <c:v>37469</c:v>
                </c:pt>
                <c:pt idx="30">
                  <c:v>37500</c:v>
                </c:pt>
                <c:pt idx="31">
                  <c:v>37530</c:v>
                </c:pt>
                <c:pt idx="32">
                  <c:v>37561</c:v>
                </c:pt>
                <c:pt idx="33">
                  <c:v>37591</c:v>
                </c:pt>
                <c:pt idx="34">
                  <c:v>37622</c:v>
                </c:pt>
                <c:pt idx="35">
                  <c:v>37653</c:v>
                </c:pt>
                <c:pt idx="36">
                  <c:v>37681</c:v>
                </c:pt>
                <c:pt idx="37">
                  <c:v>37712</c:v>
                </c:pt>
                <c:pt idx="38">
                  <c:v>37742</c:v>
                </c:pt>
                <c:pt idx="39">
                  <c:v>37773</c:v>
                </c:pt>
                <c:pt idx="40">
                  <c:v>37803</c:v>
                </c:pt>
                <c:pt idx="41">
                  <c:v>37834</c:v>
                </c:pt>
                <c:pt idx="42">
                  <c:v>37865</c:v>
                </c:pt>
                <c:pt idx="43">
                  <c:v>37895</c:v>
                </c:pt>
                <c:pt idx="44">
                  <c:v>37926</c:v>
                </c:pt>
                <c:pt idx="45">
                  <c:v>37956</c:v>
                </c:pt>
                <c:pt idx="46">
                  <c:v>37987</c:v>
                </c:pt>
                <c:pt idx="47">
                  <c:v>38018</c:v>
                </c:pt>
                <c:pt idx="48">
                  <c:v>38047</c:v>
                </c:pt>
                <c:pt idx="49">
                  <c:v>38078</c:v>
                </c:pt>
                <c:pt idx="50">
                  <c:v>38108</c:v>
                </c:pt>
                <c:pt idx="51">
                  <c:v>38139</c:v>
                </c:pt>
                <c:pt idx="52">
                  <c:v>38169</c:v>
                </c:pt>
                <c:pt idx="53">
                  <c:v>38200</c:v>
                </c:pt>
                <c:pt idx="54">
                  <c:v>38231</c:v>
                </c:pt>
                <c:pt idx="55">
                  <c:v>38261</c:v>
                </c:pt>
                <c:pt idx="56">
                  <c:v>38292</c:v>
                </c:pt>
                <c:pt idx="57">
                  <c:v>38322</c:v>
                </c:pt>
                <c:pt idx="58">
                  <c:v>38353</c:v>
                </c:pt>
                <c:pt idx="59">
                  <c:v>38384</c:v>
                </c:pt>
                <c:pt idx="60">
                  <c:v>38412</c:v>
                </c:pt>
                <c:pt idx="61">
                  <c:v>38443</c:v>
                </c:pt>
                <c:pt idx="62">
                  <c:v>38473</c:v>
                </c:pt>
                <c:pt idx="63">
                  <c:v>38504</c:v>
                </c:pt>
                <c:pt idx="64">
                  <c:v>38534</c:v>
                </c:pt>
                <c:pt idx="65">
                  <c:v>38565</c:v>
                </c:pt>
                <c:pt idx="66">
                  <c:v>38596</c:v>
                </c:pt>
                <c:pt idx="67">
                  <c:v>38626</c:v>
                </c:pt>
                <c:pt idx="68">
                  <c:v>38657</c:v>
                </c:pt>
                <c:pt idx="69">
                  <c:v>38687</c:v>
                </c:pt>
                <c:pt idx="70">
                  <c:v>38718</c:v>
                </c:pt>
                <c:pt idx="71">
                  <c:v>38749</c:v>
                </c:pt>
                <c:pt idx="72">
                  <c:v>38777</c:v>
                </c:pt>
                <c:pt idx="73">
                  <c:v>38808</c:v>
                </c:pt>
                <c:pt idx="74">
                  <c:v>38838</c:v>
                </c:pt>
                <c:pt idx="75">
                  <c:v>38869</c:v>
                </c:pt>
                <c:pt idx="76">
                  <c:v>38899</c:v>
                </c:pt>
                <c:pt idx="77">
                  <c:v>38930</c:v>
                </c:pt>
                <c:pt idx="78">
                  <c:v>38961</c:v>
                </c:pt>
                <c:pt idx="79">
                  <c:v>38991</c:v>
                </c:pt>
                <c:pt idx="80">
                  <c:v>39022</c:v>
                </c:pt>
                <c:pt idx="81">
                  <c:v>39052</c:v>
                </c:pt>
                <c:pt idx="82">
                  <c:v>39083</c:v>
                </c:pt>
                <c:pt idx="83">
                  <c:v>39114</c:v>
                </c:pt>
                <c:pt idx="84">
                  <c:v>39142</c:v>
                </c:pt>
                <c:pt idx="85">
                  <c:v>39173</c:v>
                </c:pt>
                <c:pt idx="86">
                  <c:v>39203</c:v>
                </c:pt>
                <c:pt idx="87">
                  <c:v>39234</c:v>
                </c:pt>
                <c:pt idx="88">
                  <c:v>39264</c:v>
                </c:pt>
                <c:pt idx="89">
                  <c:v>39295</c:v>
                </c:pt>
                <c:pt idx="90">
                  <c:v>39326</c:v>
                </c:pt>
                <c:pt idx="91">
                  <c:v>39356</c:v>
                </c:pt>
                <c:pt idx="92">
                  <c:v>39387</c:v>
                </c:pt>
                <c:pt idx="93">
                  <c:v>39417</c:v>
                </c:pt>
                <c:pt idx="94">
                  <c:v>39448</c:v>
                </c:pt>
                <c:pt idx="95">
                  <c:v>39479</c:v>
                </c:pt>
                <c:pt idx="96">
                  <c:v>39508</c:v>
                </c:pt>
                <c:pt idx="97">
                  <c:v>39539</c:v>
                </c:pt>
                <c:pt idx="98">
                  <c:v>39569</c:v>
                </c:pt>
                <c:pt idx="99">
                  <c:v>39600</c:v>
                </c:pt>
                <c:pt idx="100">
                  <c:v>39630</c:v>
                </c:pt>
                <c:pt idx="101">
                  <c:v>39661</c:v>
                </c:pt>
                <c:pt idx="102">
                  <c:v>39692</c:v>
                </c:pt>
                <c:pt idx="103">
                  <c:v>39722</c:v>
                </c:pt>
                <c:pt idx="104">
                  <c:v>39753</c:v>
                </c:pt>
                <c:pt idx="105">
                  <c:v>39783</c:v>
                </c:pt>
                <c:pt idx="106">
                  <c:v>39814</c:v>
                </c:pt>
                <c:pt idx="107">
                  <c:v>39845</c:v>
                </c:pt>
                <c:pt idx="108">
                  <c:v>39873</c:v>
                </c:pt>
                <c:pt idx="109">
                  <c:v>39904</c:v>
                </c:pt>
                <c:pt idx="110">
                  <c:v>39934</c:v>
                </c:pt>
                <c:pt idx="111">
                  <c:v>39965</c:v>
                </c:pt>
                <c:pt idx="112">
                  <c:v>39995</c:v>
                </c:pt>
                <c:pt idx="113">
                  <c:v>40026</c:v>
                </c:pt>
                <c:pt idx="114">
                  <c:v>40057</c:v>
                </c:pt>
                <c:pt idx="115">
                  <c:v>40087</c:v>
                </c:pt>
                <c:pt idx="116">
                  <c:v>40118</c:v>
                </c:pt>
                <c:pt idx="117">
                  <c:v>40148</c:v>
                </c:pt>
                <c:pt idx="118">
                  <c:v>40179</c:v>
                </c:pt>
                <c:pt idx="119">
                  <c:v>40210</c:v>
                </c:pt>
                <c:pt idx="120">
                  <c:v>40238</c:v>
                </c:pt>
                <c:pt idx="121">
                  <c:v>40269</c:v>
                </c:pt>
                <c:pt idx="122">
                  <c:v>40299</c:v>
                </c:pt>
                <c:pt idx="123">
                  <c:v>40330</c:v>
                </c:pt>
                <c:pt idx="124">
                  <c:v>40360</c:v>
                </c:pt>
                <c:pt idx="125">
                  <c:v>40391</c:v>
                </c:pt>
                <c:pt idx="126">
                  <c:v>40422</c:v>
                </c:pt>
                <c:pt idx="127">
                  <c:v>40452</c:v>
                </c:pt>
                <c:pt idx="128">
                  <c:v>40483</c:v>
                </c:pt>
                <c:pt idx="129">
                  <c:v>40513</c:v>
                </c:pt>
                <c:pt idx="130">
                  <c:v>40544</c:v>
                </c:pt>
                <c:pt idx="131">
                  <c:v>40575</c:v>
                </c:pt>
                <c:pt idx="132">
                  <c:v>40603</c:v>
                </c:pt>
                <c:pt idx="133">
                  <c:v>40634</c:v>
                </c:pt>
                <c:pt idx="134">
                  <c:v>40664</c:v>
                </c:pt>
                <c:pt idx="135">
                  <c:v>40695</c:v>
                </c:pt>
                <c:pt idx="136">
                  <c:v>40725</c:v>
                </c:pt>
                <c:pt idx="137">
                  <c:v>40756</c:v>
                </c:pt>
                <c:pt idx="138">
                  <c:v>40787</c:v>
                </c:pt>
                <c:pt idx="139">
                  <c:v>40817</c:v>
                </c:pt>
                <c:pt idx="140">
                  <c:v>40848</c:v>
                </c:pt>
                <c:pt idx="141">
                  <c:v>40878</c:v>
                </c:pt>
                <c:pt idx="142">
                  <c:v>40909</c:v>
                </c:pt>
                <c:pt idx="143">
                  <c:v>40940</c:v>
                </c:pt>
                <c:pt idx="144">
                  <c:v>40969</c:v>
                </c:pt>
                <c:pt idx="145">
                  <c:v>41000</c:v>
                </c:pt>
                <c:pt idx="146">
                  <c:v>41030</c:v>
                </c:pt>
                <c:pt idx="147">
                  <c:v>41061</c:v>
                </c:pt>
                <c:pt idx="148">
                  <c:v>41091</c:v>
                </c:pt>
                <c:pt idx="149">
                  <c:v>41122</c:v>
                </c:pt>
                <c:pt idx="150">
                  <c:v>41153</c:v>
                </c:pt>
                <c:pt idx="151">
                  <c:v>41183</c:v>
                </c:pt>
                <c:pt idx="152">
                  <c:v>41214</c:v>
                </c:pt>
                <c:pt idx="153">
                  <c:v>41244</c:v>
                </c:pt>
              </c:numCache>
            </c:numRef>
          </c:xVal>
          <c:yVal>
            <c:numRef>
              <c:f>ForwardCurveGenerator!$C$5:$C$158</c:f>
              <c:numCache>
                <c:formatCode>0.00</c:formatCode>
                <c:ptCount val="154"/>
                <c:pt idx="0">
                  <c:v>397.974490783004</c:v>
                </c:pt>
                <c:pt idx="1">
                  <c:v>379.190818651049</c:v>
                </c:pt>
                <c:pt idx="2">
                  <c:v>369.037482363506</c:v>
                </c:pt>
                <c:pt idx="3">
                  <c:v>360.054225780045</c:v>
                </c:pt>
                <c:pt idx="4">
                  <c:v>350.374054742728</c:v>
                </c:pt>
                <c:pt idx="5">
                  <c:v>344.926354681478</c:v>
                </c:pt>
                <c:pt idx="6">
                  <c:v>340.279027615008</c:v>
                </c:pt>
                <c:pt idx="7">
                  <c:v>335.651651195036</c:v>
                </c:pt>
                <c:pt idx="8">
                  <c:v>329.642399113253</c:v>
                </c:pt>
                <c:pt idx="9">
                  <c:v>324.981576021212</c:v>
                </c:pt>
                <c:pt idx="10">
                  <c:v>320.134997613124</c:v>
                </c:pt>
                <c:pt idx="11">
                  <c:v>315.961458431644</c:v>
                </c:pt>
                <c:pt idx="12">
                  <c:v>311.094361302384</c:v>
                </c:pt>
                <c:pt idx="13">
                  <c:v>306.430995480887</c:v>
                </c:pt>
                <c:pt idx="14">
                  <c:v>302.52043065225</c:v>
                </c:pt>
                <c:pt idx="15">
                  <c:v>299.862342918881</c:v>
                </c:pt>
                <c:pt idx="16">
                  <c:v>297.100840932857</c:v>
                </c:pt>
                <c:pt idx="17">
                  <c:v>295.411086656182</c:v>
                </c:pt>
                <c:pt idx="18">
                  <c:v>294.854525273714</c:v>
                </c:pt>
                <c:pt idx="19">
                  <c:v>293.664035925639</c:v>
                </c:pt>
                <c:pt idx="20">
                  <c:v>292.78798058708</c:v>
                </c:pt>
                <c:pt idx="21">
                  <c:v>291.591821972812</c:v>
                </c:pt>
                <c:pt idx="22">
                  <c:v>288.067318311714</c:v>
                </c:pt>
                <c:pt idx="23">
                  <c:v>286.935566014062</c:v>
                </c:pt>
                <c:pt idx="24">
                  <c:v>285.720268470777</c:v>
                </c:pt>
                <c:pt idx="25">
                  <c:v>283.422912407679</c:v>
                </c:pt>
                <c:pt idx="26">
                  <c:v>280.429570047651</c:v>
                </c:pt>
                <c:pt idx="27">
                  <c:v>279.755934275311</c:v>
                </c:pt>
                <c:pt idx="28">
                  <c:v>278.797664817312</c:v>
                </c:pt>
                <c:pt idx="29">
                  <c:v>278.140201654184</c:v>
                </c:pt>
                <c:pt idx="30">
                  <c:v>277.407876723918</c:v>
                </c:pt>
                <c:pt idx="31">
                  <c:v>277.855688984057</c:v>
                </c:pt>
                <c:pt idx="32">
                  <c:v>276.918434990848</c:v>
                </c:pt>
                <c:pt idx="33">
                  <c:v>276.603462165951</c:v>
                </c:pt>
                <c:pt idx="34">
                  <c:v>276.121745063393</c:v>
                </c:pt>
                <c:pt idx="35">
                  <c:v>275.696794551113</c:v>
                </c:pt>
                <c:pt idx="36">
                  <c:v>275.070306803297</c:v>
                </c:pt>
                <c:pt idx="37">
                  <c:v>272.984129016687</c:v>
                </c:pt>
                <c:pt idx="38">
                  <c:v>272.561205710654</c:v>
                </c:pt>
                <c:pt idx="39">
                  <c:v>271.986284042379</c:v>
                </c:pt>
                <c:pt idx="40">
                  <c:v>271.825095508749</c:v>
                </c:pt>
                <c:pt idx="41">
                  <c:v>271.381945708751</c:v>
                </c:pt>
                <c:pt idx="42">
                  <c:v>271.065417473729</c:v>
                </c:pt>
                <c:pt idx="43">
                  <c:v>271.262783994875</c:v>
                </c:pt>
                <c:pt idx="44">
                  <c:v>270.992103048474</c:v>
                </c:pt>
                <c:pt idx="45">
                  <c:v>271.026011606734</c:v>
                </c:pt>
                <c:pt idx="46">
                  <c:v>271.183356570817</c:v>
                </c:pt>
                <c:pt idx="47">
                  <c:v>271.05141191884</c:v>
                </c:pt>
                <c:pt idx="48">
                  <c:v>270.881877075624</c:v>
                </c:pt>
                <c:pt idx="49">
                  <c:v>269.567709654917</c:v>
                </c:pt>
                <c:pt idx="50">
                  <c:v>269.589467544179</c:v>
                </c:pt>
                <c:pt idx="51">
                  <c:v>269.287621075472</c:v>
                </c:pt>
                <c:pt idx="52">
                  <c:v>269.492612854774</c:v>
                </c:pt>
                <c:pt idx="53">
                  <c:v>269.214389303602</c:v>
                </c:pt>
                <c:pt idx="54">
                  <c:v>269.167845986624</c:v>
                </c:pt>
                <c:pt idx="55">
                  <c:v>269.62980296799</c:v>
                </c:pt>
                <c:pt idx="56">
                  <c:v>269.494357768137</c:v>
                </c:pt>
                <c:pt idx="57">
                  <c:v>269.467990268874</c:v>
                </c:pt>
                <c:pt idx="58">
                  <c:v>269.548191893859</c:v>
                </c:pt>
                <c:pt idx="59">
                  <c:v>269.498044153853</c:v>
                </c:pt>
                <c:pt idx="60">
                  <c:v>269.454531996725</c:v>
                </c:pt>
                <c:pt idx="61">
                  <c:v>268.224425776182</c:v>
                </c:pt>
                <c:pt idx="62">
                  <c:v>268.364669737417</c:v>
                </c:pt>
                <c:pt idx="63">
                  <c:v>268.163254015323</c:v>
                </c:pt>
                <c:pt idx="64">
                  <c:v>268.489118755652</c:v>
                </c:pt>
                <c:pt idx="65">
                  <c:v>268.296680471603</c:v>
                </c:pt>
                <c:pt idx="66">
                  <c:v>268.368008932</c:v>
                </c:pt>
                <c:pt idx="67">
                  <c:v>268.932244784188</c:v>
                </c:pt>
                <c:pt idx="68">
                  <c:v>268.883807566799</c:v>
                </c:pt>
                <c:pt idx="69">
                  <c:v>268.901580741384</c:v>
                </c:pt>
                <c:pt idx="70">
                  <c:v>268.935717304582</c:v>
                </c:pt>
                <c:pt idx="71">
                  <c:v>268.941651439703</c:v>
                </c:pt>
                <c:pt idx="72">
                  <c:v>268.936402012481</c:v>
                </c:pt>
                <c:pt idx="73">
                  <c:v>267.728272552293</c:v>
                </c:pt>
                <c:pt idx="74">
                  <c:v>267.91928324554</c:v>
                </c:pt>
                <c:pt idx="75">
                  <c:v>267.767028345126</c:v>
                </c:pt>
                <c:pt idx="76">
                  <c:v>268.139684748859</c:v>
                </c:pt>
                <c:pt idx="77">
                  <c:v>267.992909753479</c:v>
                </c:pt>
                <c:pt idx="78">
                  <c:v>268.114738801028</c:v>
                </c:pt>
                <c:pt idx="79">
                  <c:v>268.724972123889</c:v>
                </c:pt>
                <c:pt idx="80">
                  <c:v>268.890537581073</c:v>
                </c:pt>
                <c:pt idx="81">
                  <c:v>269.354512865903</c:v>
                </c:pt>
                <c:pt idx="82">
                  <c:v>269.928989166085</c:v>
                </c:pt>
                <c:pt idx="83">
                  <c:v>270.367291227793</c:v>
                </c:pt>
                <c:pt idx="84">
                  <c:v>270.84494930357</c:v>
                </c:pt>
                <c:pt idx="85">
                  <c:v>270.047739190203</c:v>
                </c:pt>
                <c:pt idx="86">
                  <c:v>270.730459539258</c:v>
                </c:pt>
                <c:pt idx="87">
                  <c:v>271.001266998504</c:v>
                </c:pt>
                <c:pt idx="88">
                  <c:v>271.829569315116</c:v>
                </c:pt>
                <c:pt idx="89">
                  <c:v>272.166151137502</c:v>
                </c:pt>
                <c:pt idx="90">
                  <c:v>272.699197891307</c:v>
                </c:pt>
                <c:pt idx="91">
                  <c:v>273.782574497288</c:v>
                </c:pt>
                <c:pt idx="92">
                  <c:v>274.234286008652</c:v>
                </c:pt>
                <c:pt idx="93">
                  <c:v>274.675139830992</c:v>
                </c:pt>
                <c:pt idx="94">
                  <c:v>275.37753049773</c:v>
                </c:pt>
                <c:pt idx="95">
                  <c:v>275.788803953192</c:v>
                </c:pt>
                <c:pt idx="96">
                  <c:v>276.266417627299</c:v>
                </c:pt>
                <c:pt idx="97">
                  <c:v>275.504655934551</c:v>
                </c:pt>
                <c:pt idx="98">
                  <c:v>276.144454786528</c:v>
                </c:pt>
                <c:pt idx="99">
                  <c:v>276.396618491091</c:v>
                </c:pt>
                <c:pt idx="100">
                  <c:v>277.286077391655</c:v>
                </c:pt>
                <c:pt idx="101">
                  <c:v>277.54858405631</c:v>
                </c:pt>
                <c:pt idx="102">
                  <c:v>278.129580594298</c:v>
                </c:pt>
                <c:pt idx="103">
                  <c:v>279.224759649677</c:v>
                </c:pt>
                <c:pt idx="104">
                  <c:v>279.625429261488</c:v>
                </c:pt>
                <c:pt idx="105">
                  <c:v>280.105165395801</c:v>
                </c:pt>
                <c:pt idx="106">
                  <c:v>280.787675846166</c:v>
                </c:pt>
                <c:pt idx="107">
                  <c:v>281.170622769627</c:v>
                </c:pt>
                <c:pt idx="108">
                  <c:v>281.683213207052</c:v>
                </c:pt>
                <c:pt idx="109">
                  <c:v>280.925641486041</c:v>
                </c:pt>
                <c:pt idx="110">
                  <c:v>281.561849237427</c:v>
                </c:pt>
                <c:pt idx="111">
                  <c:v>281.832735347249</c:v>
                </c:pt>
                <c:pt idx="112">
                  <c:v>282.698510057718</c:v>
                </c:pt>
                <c:pt idx="113">
                  <c:v>282.972480328695</c:v>
                </c:pt>
                <c:pt idx="114">
                  <c:v>283.572032142217</c:v>
                </c:pt>
                <c:pt idx="115">
                  <c:v>284.633483085058</c:v>
                </c:pt>
                <c:pt idx="116">
                  <c:v>285.040587045621</c:v>
                </c:pt>
                <c:pt idx="117">
                  <c:v>285.551026000789</c:v>
                </c:pt>
                <c:pt idx="118">
                  <c:v>286.195449997238</c:v>
                </c:pt>
                <c:pt idx="119">
                  <c:v>286.595690381058</c:v>
                </c:pt>
                <c:pt idx="120">
                  <c:v>287.114333173905</c:v>
                </c:pt>
                <c:pt idx="121">
                  <c:v>286.349869888007</c:v>
                </c:pt>
                <c:pt idx="122">
                  <c:v>286.981597338232</c:v>
                </c:pt>
                <c:pt idx="123">
                  <c:v>287.27864370482</c:v>
                </c:pt>
                <c:pt idx="124">
                  <c:v>288.110538706634</c:v>
                </c:pt>
                <c:pt idx="125">
                  <c:v>288.390109866354</c:v>
                </c:pt>
                <c:pt idx="126">
                  <c:v>288.992322728785</c:v>
                </c:pt>
                <c:pt idx="127">
                  <c:v>290.044131214822</c:v>
                </c:pt>
                <c:pt idx="128">
                  <c:v>290.476177413201</c:v>
                </c:pt>
                <c:pt idx="129">
                  <c:v>290.972950931609</c:v>
                </c:pt>
                <c:pt idx="130">
                  <c:v>291.629648878159</c:v>
                </c:pt>
                <c:pt idx="131">
                  <c:v>292.040028023167</c:v>
                </c:pt>
                <c:pt idx="132">
                  <c:v>292.555736512385</c:v>
                </c:pt>
                <c:pt idx="133">
                  <c:v>291.747818705043</c:v>
                </c:pt>
                <c:pt idx="134">
                  <c:v>292.396316889787</c:v>
                </c:pt>
                <c:pt idx="135">
                  <c:v>292.701359279807</c:v>
                </c:pt>
                <c:pt idx="136">
                  <c:v>293.534245989235</c:v>
                </c:pt>
                <c:pt idx="137">
                  <c:v>293.824542593993</c:v>
                </c:pt>
                <c:pt idx="138">
                  <c:v>294.413790496763</c:v>
                </c:pt>
                <c:pt idx="139">
                  <c:v>295.466388982888</c:v>
                </c:pt>
                <c:pt idx="140">
                  <c:v>295.919994381387</c:v>
                </c:pt>
                <c:pt idx="141">
                  <c:v>296.380601616539</c:v>
                </c:pt>
                <c:pt idx="142">
                  <c:v>297.043678296704</c:v>
                </c:pt>
                <c:pt idx="143">
                  <c:v>297.479090720713</c:v>
                </c:pt>
                <c:pt idx="144">
                  <c:v>297.963659773614</c:v>
                </c:pt>
                <c:pt idx="145">
                  <c:v>297.14869018494</c:v>
                </c:pt>
                <c:pt idx="146">
                  <c:v>297.846372729309</c:v>
                </c:pt>
                <c:pt idx="147">
                  <c:v>298.104760975053</c:v>
                </c:pt>
                <c:pt idx="148">
                  <c:v>298.943905462182</c:v>
                </c:pt>
                <c:pt idx="149">
                  <c:v>299.27176805653</c:v>
                </c:pt>
                <c:pt idx="150">
                  <c:v>299.81239674776</c:v>
                </c:pt>
                <c:pt idx="151">
                  <c:v>300.889066255249</c:v>
                </c:pt>
                <c:pt idx="152">
                  <c:v>301.346124004542</c:v>
                </c:pt>
                <c:pt idx="153">
                  <c:v>301.781076135663</c:v>
                </c:pt>
              </c:numCache>
            </c:numRef>
          </c:yVal>
          <c:smooth val="0"/>
        </c:ser>
        <c:axId val="10296281"/>
        <c:axId val="67769636"/>
      </c:scatterChart>
      <c:valAx>
        <c:axId val="10296281"/>
        <c:scaling>
          <c:orientation val="minMax"/>
          <c:min val="36560"/>
        </c:scaling>
        <c:delete val="0"/>
        <c:axPos val="b"/>
        <c:majorGridlines>
          <c:spPr>
            <a:ln w="0">
              <a:solidFill>
                <a:srgbClr val="000000"/>
              </a:solidFill>
              <a:custDash>
                <a:ds d="385900" sp="385900"/>
              </a:custDash>
            </a:ln>
          </c:spPr>
        </c:majorGridlines>
        <c:numFmt formatCode="mmmmm\-yy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7769636"/>
        <c:crossesAt val="0"/>
        <c:crossBetween val="midCat"/>
        <c:majorUnit val="365"/>
      </c:valAx>
      <c:valAx>
        <c:axId val="6776963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  <a:custDash>
                <a:ds d="385900" sp="385900"/>
              </a:custDash>
            </a:ln>
          </c:spPr>
        </c:majorGridlines>
        <c:numFmt formatCode="[$$-409]#,##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296281"/>
        <c:crossesAt val="0"/>
        <c:crossBetween val="midCat"/>
      </c:valAx>
      <c:spPr>
        <a:noFill/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428066746843055"/>
          <c:y val="0.172492185279909"/>
          <c:w val="0.318174984966927"/>
          <c:h val="0.16036752865397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1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Scatter Plot Between Benzene &amp; Naphtha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905908709045085"/>
          <c:y val="0.104226752859274"/>
          <c:w val="0.909409129095491"/>
          <c:h val="0.857284932869219"/>
        </c:manualLayout>
      </c:layout>
      <c:scatterChart>
        <c:scatterStyle val="lineMarker"/>
        <c:varyColors val="0"/>
        <c:ser>
          <c:idx val="0"/>
          <c:order val="0"/>
          <c:tx>
            <c:strRef>
              <c:f>ForwardCurveGenerator!$P$4</c:f>
              <c:strCache>
                <c:ptCount val="1"/>
                <c:pt idx="0">
                  <c:v>BENZENE</c:v>
                </c:pt>
              </c:strCache>
            </c:strRef>
          </c:tx>
          <c:spPr>
            <a:solidFill>
              <a:srgbClr val="000000"/>
            </a:solidFill>
            <a:ln w="0">
              <a:noFill/>
            </a:ln>
          </c:spPr>
          <c:marker>
            <c:symbol val="triangle"/>
            <c:size val="5"/>
            <c:spPr>
              <a:solidFill>
                <a:srgbClr val="0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noFill/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ForwardCurveGenerator!$Q$5:$Q$370</c:f>
              <c:numCache>
                <c:formatCode>0.00</c:formatCode>
                <c:ptCount val="366"/>
                <c:pt idx="0">
                  <c:v>177</c:v>
                </c:pt>
                <c:pt idx="1">
                  <c:v>177.5</c:v>
                </c:pt>
                <c:pt idx="2">
                  <c:v>174.5</c:v>
                </c:pt>
                <c:pt idx="3">
                  <c:v>176</c:v>
                </c:pt>
                <c:pt idx="4">
                  <c:v>179</c:v>
                </c:pt>
                <c:pt idx="5">
                  <c:v>178</c:v>
                </c:pt>
                <c:pt idx="6">
                  <c:v>171</c:v>
                </c:pt>
                <c:pt idx="7">
                  <c:v>173.5</c:v>
                </c:pt>
                <c:pt idx="8">
                  <c:v>174</c:v>
                </c:pt>
                <c:pt idx="9">
                  <c:v>172</c:v>
                </c:pt>
                <c:pt idx="10">
                  <c:v>171</c:v>
                </c:pt>
                <c:pt idx="11">
                  <c:v>169.5</c:v>
                </c:pt>
                <c:pt idx="12">
                  <c:v>173</c:v>
                </c:pt>
                <c:pt idx="13">
                  <c:v>173.5</c:v>
                </c:pt>
                <c:pt idx="14">
                  <c:v>175.5</c:v>
                </c:pt>
                <c:pt idx="15">
                  <c:v>177.5</c:v>
                </c:pt>
                <c:pt idx="16">
                  <c:v>180</c:v>
                </c:pt>
                <c:pt idx="17">
                  <c:v>182.5</c:v>
                </c:pt>
                <c:pt idx="18">
                  <c:v>183.5</c:v>
                </c:pt>
                <c:pt idx="19">
                  <c:v>182.5</c:v>
                </c:pt>
                <c:pt idx="20">
                  <c:v>182.5</c:v>
                </c:pt>
                <c:pt idx="21">
                  <c:v>180</c:v>
                </c:pt>
                <c:pt idx="22">
                  <c:v>175.5</c:v>
                </c:pt>
                <c:pt idx="23">
                  <c:v>171.75</c:v>
                </c:pt>
                <c:pt idx="24">
                  <c:v>170.75</c:v>
                </c:pt>
                <c:pt idx="25">
                  <c:v>168.5</c:v>
                </c:pt>
                <c:pt idx="26">
                  <c:v>168</c:v>
                </c:pt>
                <c:pt idx="27">
                  <c:v>162</c:v>
                </c:pt>
                <c:pt idx="28">
                  <c:v>157</c:v>
                </c:pt>
                <c:pt idx="29">
                  <c:v>159.5</c:v>
                </c:pt>
                <c:pt idx="30">
                  <c:v>159.25</c:v>
                </c:pt>
                <c:pt idx="31">
                  <c:v>155</c:v>
                </c:pt>
                <c:pt idx="32">
                  <c:v>157</c:v>
                </c:pt>
                <c:pt idx="33">
                  <c:v>156.5</c:v>
                </c:pt>
                <c:pt idx="34">
                  <c:v>154.5</c:v>
                </c:pt>
                <c:pt idx="35">
                  <c:v>149.5</c:v>
                </c:pt>
                <c:pt idx="36">
                  <c:v>144.5</c:v>
                </c:pt>
                <c:pt idx="37">
                  <c:v>148</c:v>
                </c:pt>
                <c:pt idx="38">
                  <c:v>152.5</c:v>
                </c:pt>
                <c:pt idx="39">
                  <c:v>156</c:v>
                </c:pt>
                <c:pt idx="40">
                  <c:v>158.5</c:v>
                </c:pt>
                <c:pt idx="41">
                  <c:v>158.5</c:v>
                </c:pt>
                <c:pt idx="42">
                  <c:v>151</c:v>
                </c:pt>
                <c:pt idx="43">
                  <c:v>149</c:v>
                </c:pt>
                <c:pt idx="44">
                  <c:v>147</c:v>
                </c:pt>
                <c:pt idx="45">
                  <c:v>147</c:v>
                </c:pt>
                <c:pt idx="46">
                  <c:v>145.5</c:v>
                </c:pt>
                <c:pt idx="47">
                  <c:v>137</c:v>
                </c:pt>
                <c:pt idx="48">
                  <c:v>129.5</c:v>
                </c:pt>
                <c:pt idx="49">
                  <c:v>126.5</c:v>
                </c:pt>
                <c:pt idx="50">
                  <c:v>126.5</c:v>
                </c:pt>
                <c:pt idx="51">
                  <c:v>128</c:v>
                </c:pt>
                <c:pt idx="52">
                  <c:v>127</c:v>
                </c:pt>
                <c:pt idx="53">
                  <c:v>128</c:v>
                </c:pt>
                <c:pt idx="54">
                  <c:v>129.5</c:v>
                </c:pt>
                <c:pt idx="55">
                  <c:v>136</c:v>
                </c:pt>
                <c:pt idx="56">
                  <c:v>139</c:v>
                </c:pt>
                <c:pt idx="57">
                  <c:v>133.5</c:v>
                </c:pt>
                <c:pt idx="58">
                  <c:v>133</c:v>
                </c:pt>
                <c:pt idx="59">
                  <c:v>136</c:v>
                </c:pt>
                <c:pt idx="60">
                  <c:v>131.75</c:v>
                </c:pt>
                <c:pt idx="61">
                  <c:v>132</c:v>
                </c:pt>
                <c:pt idx="62">
                  <c:v>132.5</c:v>
                </c:pt>
                <c:pt idx="63">
                  <c:v>130.5</c:v>
                </c:pt>
                <c:pt idx="64">
                  <c:v>133</c:v>
                </c:pt>
                <c:pt idx="65">
                  <c:v>138.75</c:v>
                </c:pt>
                <c:pt idx="66">
                  <c:v>142.5</c:v>
                </c:pt>
                <c:pt idx="67">
                  <c:v>146.5</c:v>
                </c:pt>
                <c:pt idx="68">
                  <c:v>148</c:v>
                </c:pt>
                <c:pt idx="69">
                  <c:v>152.75</c:v>
                </c:pt>
                <c:pt idx="70">
                  <c:v>153.75</c:v>
                </c:pt>
                <c:pt idx="71">
                  <c:v>155</c:v>
                </c:pt>
                <c:pt idx="72">
                  <c:v>155.5</c:v>
                </c:pt>
                <c:pt idx="73">
                  <c:v>152.5</c:v>
                </c:pt>
                <c:pt idx="74">
                  <c:v>156.25</c:v>
                </c:pt>
                <c:pt idx="75">
                  <c:v>163.5</c:v>
                </c:pt>
                <c:pt idx="76">
                  <c:v>162</c:v>
                </c:pt>
                <c:pt idx="77">
                  <c:v>161.5</c:v>
                </c:pt>
                <c:pt idx="78">
                  <c:v>162.5</c:v>
                </c:pt>
                <c:pt idx="79">
                  <c:v>162.25</c:v>
                </c:pt>
                <c:pt idx="80">
                  <c:v>162.5</c:v>
                </c:pt>
                <c:pt idx="81">
                  <c:v>166</c:v>
                </c:pt>
                <c:pt idx="82">
                  <c:v>162.5</c:v>
                </c:pt>
                <c:pt idx="83">
                  <c:v>159</c:v>
                </c:pt>
                <c:pt idx="84">
                  <c:v>152</c:v>
                </c:pt>
                <c:pt idx="85">
                  <c:v>157</c:v>
                </c:pt>
                <c:pt idx="86">
                  <c:v>157.25</c:v>
                </c:pt>
                <c:pt idx="87">
                  <c:v>154.25</c:v>
                </c:pt>
                <c:pt idx="88">
                  <c:v>155</c:v>
                </c:pt>
                <c:pt idx="89">
                  <c:v>157.5</c:v>
                </c:pt>
                <c:pt idx="90">
                  <c:v>166</c:v>
                </c:pt>
                <c:pt idx="91">
                  <c:v>167.5</c:v>
                </c:pt>
                <c:pt idx="92">
                  <c:v>167.5</c:v>
                </c:pt>
                <c:pt idx="93">
                  <c:v>168.5</c:v>
                </c:pt>
                <c:pt idx="94">
                  <c:v>168</c:v>
                </c:pt>
                <c:pt idx="95">
                  <c:v>169.5</c:v>
                </c:pt>
                <c:pt idx="96">
                  <c:v>173.5</c:v>
                </c:pt>
                <c:pt idx="97">
                  <c:v>178.5</c:v>
                </c:pt>
                <c:pt idx="98">
                  <c:v>176.5</c:v>
                </c:pt>
                <c:pt idx="99">
                  <c:v>173</c:v>
                </c:pt>
                <c:pt idx="100">
                  <c:v>164.5</c:v>
                </c:pt>
                <c:pt idx="101">
                  <c:v>159</c:v>
                </c:pt>
                <c:pt idx="102">
                  <c:v>156.5</c:v>
                </c:pt>
                <c:pt idx="103">
                  <c:v>156</c:v>
                </c:pt>
                <c:pt idx="104">
                  <c:v>158.5</c:v>
                </c:pt>
                <c:pt idx="105">
                  <c:v>159</c:v>
                </c:pt>
                <c:pt idx="106">
                  <c:v>158.5</c:v>
                </c:pt>
                <c:pt idx="107">
                  <c:v>159.5</c:v>
                </c:pt>
                <c:pt idx="108">
                  <c:v>161</c:v>
                </c:pt>
                <c:pt idx="109">
                  <c:v>165.5</c:v>
                </c:pt>
                <c:pt idx="110">
                  <c:v>166.5</c:v>
                </c:pt>
                <c:pt idx="111">
                  <c:v>170</c:v>
                </c:pt>
                <c:pt idx="112">
                  <c:v>169</c:v>
                </c:pt>
                <c:pt idx="113">
                  <c:v>168</c:v>
                </c:pt>
                <c:pt idx="114">
                  <c:v>166</c:v>
                </c:pt>
                <c:pt idx="115">
                  <c:v>163.5</c:v>
                </c:pt>
                <c:pt idx="116">
                  <c:v>162.5</c:v>
                </c:pt>
                <c:pt idx="117">
                  <c:v>166</c:v>
                </c:pt>
                <c:pt idx="118">
                  <c:v>168</c:v>
                </c:pt>
                <c:pt idx="119">
                  <c:v>172</c:v>
                </c:pt>
                <c:pt idx="120">
                  <c:v>179</c:v>
                </c:pt>
                <c:pt idx="121">
                  <c:v>181</c:v>
                </c:pt>
                <c:pt idx="122">
                  <c:v>182.5</c:v>
                </c:pt>
                <c:pt idx="123">
                  <c:v>183.5</c:v>
                </c:pt>
                <c:pt idx="124">
                  <c:v>183.75</c:v>
                </c:pt>
                <c:pt idx="125">
                  <c:v>180</c:v>
                </c:pt>
                <c:pt idx="126">
                  <c:v>169</c:v>
                </c:pt>
                <c:pt idx="127">
                  <c:v>164.5</c:v>
                </c:pt>
                <c:pt idx="128">
                  <c:v>157.5</c:v>
                </c:pt>
                <c:pt idx="129">
                  <c:v>148.5</c:v>
                </c:pt>
                <c:pt idx="130">
                  <c:v>145.5</c:v>
                </c:pt>
                <c:pt idx="131">
                  <c:v>145.5</c:v>
                </c:pt>
                <c:pt idx="132">
                  <c:v>147</c:v>
                </c:pt>
                <c:pt idx="133">
                  <c:v>153.5</c:v>
                </c:pt>
                <c:pt idx="134">
                  <c:v>154</c:v>
                </c:pt>
                <c:pt idx="135">
                  <c:v>155.5</c:v>
                </c:pt>
                <c:pt idx="136">
                  <c:v>156</c:v>
                </c:pt>
                <c:pt idx="137">
                  <c:v>161.5</c:v>
                </c:pt>
                <c:pt idx="138">
                  <c:v>166</c:v>
                </c:pt>
                <c:pt idx="139">
                  <c:v>159</c:v>
                </c:pt>
                <c:pt idx="140">
                  <c:v>152</c:v>
                </c:pt>
                <c:pt idx="141">
                  <c:v>148.5</c:v>
                </c:pt>
                <c:pt idx="142">
                  <c:v>148</c:v>
                </c:pt>
                <c:pt idx="143">
                  <c:v>149</c:v>
                </c:pt>
                <c:pt idx="144">
                  <c:v>151.5</c:v>
                </c:pt>
                <c:pt idx="145">
                  <c:v>152</c:v>
                </c:pt>
                <c:pt idx="146">
                  <c:v>150</c:v>
                </c:pt>
                <c:pt idx="147">
                  <c:v>147</c:v>
                </c:pt>
                <c:pt idx="148">
                  <c:v>148</c:v>
                </c:pt>
                <c:pt idx="149">
                  <c:v>150.5</c:v>
                </c:pt>
                <c:pt idx="150">
                  <c:v>155</c:v>
                </c:pt>
                <c:pt idx="151">
                  <c:v>156</c:v>
                </c:pt>
                <c:pt idx="152">
                  <c:v>156.5</c:v>
                </c:pt>
                <c:pt idx="153">
                  <c:v>165.5</c:v>
                </c:pt>
                <c:pt idx="154">
                  <c:v>170</c:v>
                </c:pt>
                <c:pt idx="155">
                  <c:v>164.5</c:v>
                </c:pt>
                <c:pt idx="156">
                  <c:v>164.5</c:v>
                </c:pt>
                <c:pt idx="157">
                  <c:v>166</c:v>
                </c:pt>
                <c:pt idx="158">
                  <c:v>162</c:v>
                </c:pt>
                <c:pt idx="159">
                  <c:v>164.5</c:v>
                </c:pt>
                <c:pt idx="160">
                  <c:v>169</c:v>
                </c:pt>
                <c:pt idx="161">
                  <c:v>168</c:v>
                </c:pt>
                <c:pt idx="162">
                  <c:v>167.5</c:v>
                </c:pt>
                <c:pt idx="163">
                  <c:v>169.5</c:v>
                </c:pt>
                <c:pt idx="164">
                  <c:v>170.5</c:v>
                </c:pt>
                <c:pt idx="165">
                  <c:v>179.5</c:v>
                </c:pt>
                <c:pt idx="166">
                  <c:v>189</c:v>
                </c:pt>
                <c:pt idx="167">
                  <c:v>201.5</c:v>
                </c:pt>
                <c:pt idx="168">
                  <c:v>196.5</c:v>
                </c:pt>
                <c:pt idx="169">
                  <c:v>192.5</c:v>
                </c:pt>
                <c:pt idx="170">
                  <c:v>189.5</c:v>
                </c:pt>
                <c:pt idx="171">
                  <c:v>186</c:v>
                </c:pt>
                <c:pt idx="172">
                  <c:v>186</c:v>
                </c:pt>
                <c:pt idx="173">
                  <c:v>186.5</c:v>
                </c:pt>
                <c:pt idx="174">
                  <c:v>183</c:v>
                </c:pt>
                <c:pt idx="175">
                  <c:v>173</c:v>
                </c:pt>
                <c:pt idx="176">
                  <c:v>170</c:v>
                </c:pt>
                <c:pt idx="177">
                  <c:v>169.25</c:v>
                </c:pt>
                <c:pt idx="178">
                  <c:v>171</c:v>
                </c:pt>
                <c:pt idx="179">
                  <c:v>179.25</c:v>
                </c:pt>
                <c:pt idx="180">
                  <c:v>183.5</c:v>
                </c:pt>
                <c:pt idx="181">
                  <c:v>186.5</c:v>
                </c:pt>
                <c:pt idx="182">
                  <c:v>188.5</c:v>
                </c:pt>
                <c:pt idx="183">
                  <c:v>186.5</c:v>
                </c:pt>
                <c:pt idx="184">
                  <c:v>187.5</c:v>
                </c:pt>
                <c:pt idx="185">
                  <c:v>187.5</c:v>
                </c:pt>
                <c:pt idx="186">
                  <c:v>190.5</c:v>
                </c:pt>
                <c:pt idx="187">
                  <c:v>192</c:v>
                </c:pt>
                <c:pt idx="188">
                  <c:v>199</c:v>
                </c:pt>
                <c:pt idx="189">
                  <c:v>202</c:v>
                </c:pt>
                <c:pt idx="190">
                  <c:v>205</c:v>
                </c:pt>
                <c:pt idx="191">
                  <c:v>212</c:v>
                </c:pt>
                <c:pt idx="192">
                  <c:v>217.5</c:v>
                </c:pt>
                <c:pt idx="193">
                  <c:v>223.5</c:v>
                </c:pt>
                <c:pt idx="194">
                  <c:v>226</c:v>
                </c:pt>
                <c:pt idx="195">
                  <c:v>221.5</c:v>
                </c:pt>
                <c:pt idx="196">
                  <c:v>220</c:v>
                </c:pt>
                <c:pt idx="197">
                  <c:v>216</c:v>
                </c:pt>
                <c:pt idx="198">
                  <c:v>222</c:v>
                </c:pt>
                <c:pt idx="199">
                  <c:v>222</c:v>
                </c:pt>
                <c:pt idx="200">
                  <c:v>221.5</c:v>
                </c:pt>
                <c:pt idx="201">
                  <c:v>225.5</c:v>
                </c:pt>
                <c:pt idx="202">
                  <c:v>220.5</c:v>
                </c:pt>
                <c:pt idx="203">
                  <c:v>216.5</c:v>
                </c:pt>
                <c:pt idx="204">
                  <c:v>214.5</c:v>
                </c:pt>
                <c:pt idx="205">
                  <c:v>224.5</c:v>
                </c:pt>
                <c:pt idx="206">
                  <c:v>221.5</c:v>
                </c:pt>
                <c:pt idx="207">
                  <c:v>217.5</c:v>
                </c:pt>
                <c:pt idx="208">
                  <c:v>219.5</c:v>
                </c:pt>
                <c:pt idx="209">
                  <c:v>222.5</c:v>
                </c:pt>
                <c:pt idx="210">
                  <c:v>218.5</c:v>
                </c:pt>
                <c:pt idx="211">
                  <c:v>212</c:v>
                </c:pt>
                <c:pt idx="212">
                  <c:v>197.5</c:v>
                </c:pt>
                <c:pt idx="213">
                  <c:v>186.25</c:v>
                </c:pt>
                <c:pt idx="214">
                  <c:v>193.5</c:v>
                </c:pt>
                <c:pt idx="215">
                  <c:v>194.5</c:v>
                </c:pt>
                <c:pt idx="216">
                  <c:v>189</c:v>
                </c:pt>
                <c:pt idx="217">
                  <c:v>183.5</c:v>
                </c:pt>
                <c:pt idx="218">
                  <c:v>181</c:v>
                </c:pt>
                <c:pt idx="219">
                  <c:v>171.5</c:v>
                </c:pt>
                <c:pt idx="220">
                  <c:v>169</c:v>
                </c:pt>
                <c:pt idx="221">
                  <c:v>170</c:v>
                </c:pt>
                <c:pt idx="222">
                  <c:v>169</c:v>
                </c:pt>
                <c:pt idx="223">
                  <c:v>174</c:v>
                </c:pt>
                <c:pt idx="224">
                  <c:v>184</c:v>
                </c:pt>
                <c:pt idx="225">
                  <c:v>182</c:v>
                </c:pt>
                <c:pt idx="226">
                  <c:v>180</c:v>
                </c:pt>
                <c:pt idx="227">
                  <c:v>178.5</c:v>
                </c:pt>
                <c:pt idx="228">
                  <c:v>177</c:v>
                </c:pt>
                <c:pt idx="229">
                  <c:v>171</c:v>
                </c:pt>
                <c:pt idx="230">
                  <c:v>170.5</c:v>
                </c:pt>
                <c:pt idx="231">
                  <c:v>171</c:v>
                </c:pt>
                <c:pt idx="232">
                  <c:v>179</c:v>
                </c:pt>
                <c:pt idx="233">
                  <c:v>184</c:v>
                </c:pt>
                <c:pt idx="234">
                  <c:v>187.5</c:v>
                </c:pt>
                <c:pt idx="235">
                  <c:v>190</c:v>
                </c:pt>
                <c:pt idx="236">
                  <c:v>190.5</c:v>
                </c:pt>
                <c:pt idx="237">
                  <c:v>186</c:v>
                </c:pt>
                <c:pt idx="238">
                  <c:v>182.5</c:v>
                </c:pt>
                <c:pt idx="239">
                  <c:v>182.5</c:v>
                </c:pt>
                <c:pt idx="240">
                  <c:v>183.5</c:v>
                </c:pt>
                <c:pt idx="241">
                  <c:v>188</c:v>
                </c:pt>
                <c:pt idx="242">
                  <c:v>194</c:v>
                </c:pt>
                <c:pt idx="243">
                  <c:v>202</c:v>
                </c:pt>
                <c:pt idx="244">
                  <c:v>206.5</c:v>
                </c:pt>
                <c:pt idx="245">
                  <c:v>198</c:v>
                </c:pt>
                <c:pt idx="246">
                  <c:v>190.75</c:v>
                </c:pt>
                <c:pt idx="247">
                  <c:v>192.5</c:v>
                </c:pt>
                <c:pt idx="248">
                  <c:v>195.5</c:v>
                </c:pt>
                <c:pt idx="249">
                  <c:v>196.75</c:v>
                </c:pt>
                <c:pt idx="250">
                  <c:v>191.25</c:v>
                </c:pt>
                <c:pt idx="251">
                  <c:v>184</c:v>
                </c:pt>
                <c:pt idx="252">
                  <c:v>177.5</c:v>
                </c:pt>
                <c:pt idx="253">
                  <c:v>174</c:v>
                </c:pt>
                <c:pt idx="254">
                  <c:v>168.75</c:v>
                </c:pt>
                <c:pt idx="255">
                  <c:v>160.5</c:v>
                </c:pt>
                <c:pt idx="256">
                  <c:v>157</c:v>
                </c:pt>
                <c:pt idx="257">
                  <c:v>153.5</c:v>
                </c:pt>
                <c:pt idx="258">
                  <c:v>152.5</c:v>
                </c:pt>
                <c:pt idx="259">
                  <c:v>153</c:v>
                </c:pt>
                <c:pt idx="260">
                  <c:v>150.5</c:v>
                </c:pt>
                <c:pt idx="261">
                  <c:v>151.5</c:v>
                </c:pt>
                <c:pt idx="262">
                  <c:v>150.5</c:v>
                </c:pt>
                <c:pt idx="263">
                  <c:v>147</c:v>
                </c:pt>
                <c:pt idx="264">
                  <c:v>144.5</c:v>
                </c:pt>
                <c:pt idx="265">
                  <c:v>132</c:v>
                </c:pt>
                <c:pt idx="266">
                  <c:v>128.5</c:v>
                </c:pt>
                <c:pt idx="267">
                  <c:v>140</c:v>
                </c:pt>
                <c:pt idx="268">
                  <c:v>135.5</c:v>
                </c:pt>
                <c:pt idx="269">
                  <c:v>125.5</c:v>
                </c:pt>
                <c:pt idx="270">
                  <c:v>124</c:v>
                </c:pt>
                <c:pt idx="271">
                  <c:v>124.5</c:v>
                </c:pt>
                <c:pt idx="272">
                  <c:v>129</c:v>
                </c:pt>
                <c:pt idx="273">
                  <c:v>142</c:v>
                </c:pt>
                <c:pt idx="274">
                  <c:v>143.5</c:v>
                </c:pt>
                <c:pt idx="275">
                  <c:v>132</c:v>
                </c:pt>
                <c:pt idx="276">
                  <c:v>122</c:v>
                </c:pt>
                <c:pt idx="277">
                  <c:v>121.25</c:v>
                </c:pt>
                <c:pt idx="278">
                  <c:v>118.5</c:v>
                </c:pt>
                <c:pt idx="279">
                  <c:v>111.5</c:v>
                </c:pt>
                <c:pt idx="280">
                  <c:v>112</c:v>
                </c:pt>
                <c:pt idx="281">
                  <c:v>118.25</c:v>
                </c:pt>
                <c:pt idx="282">
                  <c:v>128.25</c:v>
                </c:pt>
                <c:pt idx="283">
                  <c:v>130.5</c:v>
                </c:pt>
                <c:pt idx="284">
                  <c:v>124.5</c:v>
                </c:pt>
                <c:pt idx="285">
                  <c:v>121.25</c:v>
                </c:pt>
                <c:pt idx="286">
                  <c:v>120</c:v>
                </c:pt>
                <c:pt idx="287">
                  <c:v>121.25</c:v>
                </c:pt>
                <c:pt idx="288">
                  <c:v>120.25</c:v>
                </c:pt>
                <c:pt idx="289">
                  <c:v>114.25</c:v>
                </c:pt>
                <c:pt idx="290">
                  <c:v>110.5</c:v>
                </c:pt>
                <c:pt idx="291">
                  <c:v>118.25</c:v>
                </c:pt>
                <c:pt idx="292">
                  <c:v>125</c:v>
                </c:pt>
                <c:pt idx="293">
                  <c:v>133</c:v>
                </c:pt>
                <c:pt idx="294">
                  <c:v>139.75</c:v>
                </c:pt>
                <c:pt idx="295">
                  <c:v>137.5</c:v>
                </c:pt>
                <c:pt idx="296">
                  <c:v>134.5</c:v>
                </c:pt>
                <c:pt idx="297">
                  <c:v>133</c:v>
                </c:pt>
                <c:pt idx="298">
                  <c:v>132.25</c:v>
                </c:pt>
                <c:pt idx="299">
                  <c:v>128</c:v>
                </c:pt>
                <c:pt idx="300">
                  <c:v>125.5</c:v>
                </c:pt>
                <c:pt idx="301">
                  <c:v>124.5</c:v>
                </c:pt>
                <c:pt idx="302">
                  <c:v>121.5</c:v>
                </c:pt>
                <c:pt idx="303">
                  <c:v>112</c:v>
                </c:pt>
                <c:pt idx="304">
                  <c:v>104</c:v>
                </c:pt>
                <c:pt idx="305">
                  <c:v>107.25</c:v>
                </c:pt>
                <c:pt idx="306">
                  <c:v>101</c:v>
                </c:pt>
                <c:pt idx="307">
                  <c:v>101</c:v>
                </c:pt>
                <c:pt idx="308">
                  <c:v>102.5</c:v>
                </c:pt>
                <c:pt idx="309">
                  <c:v>99.5</c:v>
                </c:pt>
                <c:pt idx="310">
                  <c:v>94.5</c:v>
                </c:pt>
                <c:pt idx="311">
                  <c:v>92</c:v>
                </c:pt>
                <c:pt idx="312">
                  <c:v>93.5</c:v>
                </c:pt>
                <c:pt idx="313">
                  <c:v>91.75</c:v>
                </c:pt>
                <c:pt idx="314">
                  <c:v>89</c:v>
                </c:pt>
                <c:pt idx="315">
                  <c:v>91.5</c:v>
                </c:pt>
                <c:pt idx="316">
                  <c:v>99.75</c:v>
                </c:pt>
                <c:pt idx="317">
                  <c:v>109</c:v>
                </c:pt>
                <c:pt idx="318">
                  <c:v>116</c:v>
                </c:pt>
                <c:pt idx="319">
                  <c:v>122.75</c:v>
                </c:pt>
                <c:pt idx="320">
                  <c:v>132.75</c:v>
                </c:pt>
                <c:pt idx="321">
                  <c:v>134.25</c:v>
                </c:pt>
                <c:pt idx="322">
                  <c:v>134.5</c:v>
                </c:pt>
                <c:pt idx="323">
                  <c:v>137</c:v>
                </c:pt>
                <c:pt idx="324">
                  <c:v>142.25</c:v>
                </c:pt>
                <c:pt idx="325">
                  <c:v>158.5</c:v>
                </c:pt>
                <c:pt idx="326">
                  <c:v>161.5</c:v>
                </c:pt>
                <c:pt idx="327">
                  <c:v>152.5</c:v>
                </c:pt>
                <c:pt idx="328">
                  <c:v>142.5</c:v>
                </c:pt>
                <c:pt idx="329">
                  <c:v>138</c:v>
                </c:pt>
                <c:pt idx="330">
                  <c:v>144.75</c:v>
                </c:pt>
                <c:pt idx="331">
                  <c:v>156</c:v>
                </c:pt>
                <c:pt idx="332">
                  <c:v>158</c:v>
                </c:pt>
                <c:pt idx="333">
                  <c:v>165.5</c:v>
                </c:pt>
                <c:pt idx="334">
                  <c:v>172</c:v>
                </c:pt>
                <c:pt idx="335">
                  <c:v>176</c:v>
                </c:pt>
                <c:pt idx="336">
                  <c:v>181.5</c:v>
                </c:pt>
                <c:pt idx="337">
                  <c:v>187</c:v>
                </c:pt>
                <c:pt idx="338">
                  <c:v>189.5</c:v>
                </c:pt>
                <c:pt idx="339">
                  <c:v>195</c:v>
                </c:pt>
                <c:pt idx="340">
                  <c:v>200</c:v>
                </c:pt>
                <c:pt idx="341">
                  <c:v>196</c:v>
                </c:pt>
                <c:pt idx="342">
                  <c:v>195.5</c:v>
                </c:pt>
                <c:pt idx="343">
                  <c:v>196.75</c:v>
                </c:pt>
                <c:pt idx="344">
                  <c:v>201.75</c:v>
                </c:pt>
                <c:pt idx="345">
                  <c:v>205.5</c:v>
                </c:pt>
                <c:pt idx="346">
                  <c:v>217.5</c:v>
                </c:pt>
                <c:pt idx="347">
                  <c:v>211.5</c:v>
                </c:pt>
                <c:pt idx="348">
                  <c:v>214</c:v>
                </c:pt>
                <c:pt idx="349">
                  <c:v>218</c:v>
                </c:pt>
                <c:pt idx="350">
                  <c:v>213.5</c:v>
                </c:pt>
                <c:pt idx="351">
                  <c:v>215</c:v>
                </c:pt>
                <c:pt idx="352">
                  <c:v>212.5</c:v>
                </c:pt>
                <c:pt idx="353">
                  <c:v>224.5</c:v>
                </c:pt>
                <c:pt idx="354">
                  <c:v>239</c:v>
                </c:pt>
                <c:pt idx="355">
                  <c:v>220.5</c:v>
                </c:pt>
                <c:pt idx="356">
                  <c:v>217</c:v>
                </c:pt>
                <c:pt idx="357">
                  <c:v>214.5</c:v>
                </c:pt>
                <c:pt idx="358">
                  <c:v>216</c:v>
                </c:pt>
                <c:pt idx="359">
                  <c:v>221</c:v>
                </c:pt>
                <c:pt idx="360">
                  <c:v>232</c:v>
                </c:pt>
                <c:pt idx="361">
                  <c:v>254.5</c:v>
                </c:pt>
                <c:pt idx="362">
                  <c:v>246.5</c:v>
                </c:pt>
                <c:pt idx="363">
                  <c:v>252.5</c:v>
                </c:pt>
                <c:pt idx="364">
                  <c:v>262.25</c:v>
                </c:pt>
                <c:pt idx="365">
                  <c:v>261.5</c:v>
                </c:pt>
              </c:numCache>
            </c:numRef>
          </c:xVal>
          <c:yVal>
            <c:numRef>
              <c:f>ForwardCurveGenerator!$P$5:$P$370</c:f>
              <c:numCache>
                <c:formatCode>0.00</c:formatCode>
                <c:ptCount val="366"/>
                <c:pt idx="0">
                  <c:v>292.25</c:v>
                </c:pt>
                <c:pt idx="1">
                  <c:v>291</c:v>
                </c:pt>
                <c:pt idx="2">
                  <c:v>295.25</c:v>
                </c:pt>
                <c:pt idx="3">
                  <c:v>312</c:v>
                </c:pt>
                <c:pt idx="4">
                  <c:v>327.5</c:v>
                </c:pt>
                <c:pt idx="5">
                  <c:v>324.25</c:v>
                </c:pt>
                <c:pt idx="6">
                  <c:v>326.25</c:v>
                </c:pt>
                <c:pt idx="7">
                  <c:v>327.75</c:v>
                </c:pt>
                <c:pt idx="8">
                  <c:v>329.5</c:v>
                </c:pt>
                <c:pt idx="9">
                  <c:v>332.75</c:v>
                </c:pt>
                <c:pt idx="10">
                  <c:v>329</c:v>
                </c:pt>
                <c:pt idx="11">
                  <c:v>324</c:v>
                </c:pt>
                <c:pt idx="12">
                  <c:v>310.25</c:v>
                </c:pt>
                <c:pt idx="13">
                  <c:v>306.5</c:v>
                </c:pt>
                <c:pt idx="14">
                  <c:v>307.5</c:v>
                </c:pt>
                <c:pt idx="15">
                  <c:v>309.25</c:v>
                </c:pt>
                <c:pt idx="16">
                  <c:v>307.75</c:v>
                </c:pt>
                <c:pt idx="17">
                  <c:v>302</c:v>
                </c:pt>
                <c:pt idx="18">
                  <c:v>304</c:v>
                </c:pt>
                <c:pt idx="19">
                  <c:v>297.75</c:v>
                </c:pt>
                <c:pt idx="20">
                  <c:v>292.25</c:v>
                </c:pt>
                <c:pt idx="21">
                  <c:v>290</c:v>
                </c:pt>
                <c:pt idx="22">
                  <c:v>292</c:v>
                </c:pt>
                <c:pt idx="23">
                  <c:v>290</c:v>
                </c:pt>
                <c:pt idx="24">
                  <c:v>283.75</c:v>
                </c:pt>
                <c:pt idx="25">
                  <c:v>279</c:v>
                </c:pt>
                <c:pt idx="26">
                  <c:v>279</c:v>
                </c:pt>
                <c:pt idx="27">
                  <c:v>277.25</c:v>
                </c:pt>
                <c:pt idx="28">
                  <c:v>278.5</c:v>
                </c:pt>
                <c:pt idx="29">
                  <c:v>279.75</c:v>
                </c:pt>
                <c:pt idx="30">
                  <c:v>282.5</c:v>
                </c:pt>
                <c:pt idx="31">
                  <c:v>282.25</c:v>
                </c:pt>
                <c:pt idx="32">
                  <c:v>284.75</c:v>
                </c:pt>
                <c:pt idx="33">
                  <c:v>283.25</c:v>
                </c:pt>
                <c:pt idx="34">
                  <c:v>282.25</c:v>
                </c:pt>
                <c:pt idx="35">
                  <c:v>280.5</c:v>
                </c:pt>
                <c:pt idx="36">
                  <c:v>277.75</c:v>
                </c:pt>
                <c:pt idx="37">
                  <c:v>266.75</c:v>
                </c:pt>
                <c:pt idx="38">
                  <c:v>274.25</c:v>
                </c:pt>
                <c:pt idx="39">
                  <c:v>272.5</c:v>
                </c:pt>
                <c:pt idx="40">
                  <c:v>272.5</c:v>
                </c:pt>
                <c:pt idx="41">
                  <c:v>272</c:v>
                </c:pt>
                <c:pt idx="42">
                  <c:v>274.75</c:v>
                </c:pt>
                <c:pt idx="43">
                  <c:v>274.25</c:v>
                </c:pt>
                <c:pt idx="44">
                  <c:v>265.75</c:v>
                </c:pt>
                <c:pt idx="45">
                  <c:v>257.25</c:v>
                </c:pt>
                <c:pt idx="46">
                  <c:v>251</c:v>
                </c:pt>
                <c:pt idx="47">
                  <c:v>245.25</c:v>
                </c:pt>
                <c:pt idx="48">
                  <c:v>244</c:v>
                </c:pt>
                <c:pt idx="49">
                  <c:v>242.75</c:v>
                </c:pt>
                <c:pt idx="50">
                  <c:v>247.5</c:v>
                </c:pt>
                <c:pt idx="51">
                  <c:v>252</c:v>
                </c:pt>
                <c:pt idx="52">
                  <c:v>254</c:v>
                </c:pt>
                <c:pt idx="53">
                  <c:v>257</c:v>
                </c:pt>
                <c:pt idx="54">
                  <c:v>260.25</c:v>
                </c:pt>
                <c:pt idx="55">
                  <c:v>271</c:v>
                </c:pt>
                <c:pt idx="56">
                  <c:v>280.25</c:v>
                </c:pt>
                <c:pt idx="57">
                  <c:v>283.75</c:v>
                </c:pt>
                <c:pt idx="58">
                  <c:v>296.5</c:v>
                </c:pt>
                <c:pt idx="59">
                  <c:v>316.75</c:v>
                </c:pt>
                <c:pt idx="60">
                  <c:v>322.5</c:v>
                </c:pt>
                <c:pt idx="61">
                  <c:v>340.75</c:v>
                </c:pt>
                <c:pt idx="62">
                  <c:v>361</c:v>
                </c:pt>
                <c:pt idx="63">
                  <c:v>370</c:v>
                </c:pt>
                <c:pt idx="64">
                  <c:v>372.25</c:v>
                </c:pt>
                <c:pt idx="65">
                  <c:v>363.25</c:v>
                </c:pt>
                <c:pt idx="66">
                  <c:v>353</c:v>
                </c:pt>
                <c:pt idx="67">
                  <c:v>350</c:v>
                </c:pt>
                <c:pt idx="68">
                  <c:v>326.75</c:v>
                </c:pt>
                <c:pt idx="69">
                  <c:v>322.5</c:v>
                </c:pt>
                <c:pt idx="70">
                  <c:v>328</c:v>
                </c:pt>
                <c:pt idx="71">
                  <c:v>317.5</c:v>
                </c:pt>
                <c:pt idx="72">
                  <c:v>308.5</c:v>
                </c:pt>
                <c:pt idx="73">
                  <c:v>301.75</c:v>
                </c:pt>
                <c:pt idx="74">
                  <c:v>308</c:v>
                </c:pt>
                <c:pt idx="75">
                  <c:v>315.5</c:v>
                </c:pt>
                <c:pt idx="76">
                  <c:v>321.75</c:v>
                </c:pt>
                <c:pt idx="77">
                  <c:v>322.75</c:v>
                </c:pt>
                <c:pt idx="78">
                  <c:v>339.25</c:v>
                </c:pt>
                <c:pt idx="79">
                  <c:v>348.25</c:v>
                </c:pt>
                <c:pt idx="80">
                  <c:v>360.5</c:v>
                </c:pt>
                <c:pt idx="81">
                  <c:v>388</c:v>
                </c:pt>
                <c:pt idx="82">
                  <c:v>433.75</c:v>
                </c:pt>
                <c:pt idx="83">
                  <c:v>444.5</c:v>
                </c:pt>
                <c:pt idx="84">
                  <c:v>402.5</c:v>
                </c:pt>
                <c:pt idx="85">
                  <c:v>392.5</c:v>
                </c:pt>
                <c:pt idx="86">
                  <c:v>389</c:v>
                </c:pt>
                <c:pt idx="87">
                  <c:v>374.5</c:v>
                </c:pt>
                <c:pt idx="88">
                  <c:v>365</c:v>
                </c:pt>
                <c:pt idx="89">
                  <c:v>374.25</c:v>
                </c:pt>
                <c:pt idx="90">
                  <c:v>366.25</c:v>
                </c:pt>
                <c:pt idx="91">
                  <c:v>348</c:v>
                </c:pt>
                <c:pt idx="92">
                  <c:v>320.25</c:v>
                </c:pt>
                <c:pt idx="93">
                  <c:v>328.75</c:v>
                </c:pt>
                <c:pt idx="94">
                  <c:v>338</c:v>
                </c:pt>
                <c:pt idx="95">
                  <c:v>347</c:v>
                </c:pt>
                <c:pt idx="96">
                  <c:v>350.75</c:v>
                </c:pt>
                <c:pt idx="97">
                  <c:v>348.25</c:v>
                </c:pt>
                <c:pt idx="98">
                  <c:v>336.5</c:v>
                </c:pt>
                <c:pt idx="99">
                  <c:v>341</c:v>
                </c:pt>
                <c:pt idx="100">
                  <c:v>353.75</c:v>
                </c:pt>
                <c:pt idx="101">
                  <c:v>356</c:v>
                </c:pt>
                <c:pt idx="102">
                  <c:v>373.25</c:v>
                </c:pt>
                <c:pt idx="103">
                  <c:v>375.75</c:v>
                </c:pt>
                <c:pt idx="104">
                  <c:v>372.25</c:v>
                </c:pt>
                <c:pt idx="105">
                  <c:v>363.25</c:v>
                </c:pt>
                <c:pt idx="106">
                  <c:v>352.25</c:v>
                </c:pt>
                <c:pt idx="107">
                  <c:v>357</c:v>
                </c:pt>
                <c:pt idx="108">
                  <c:v>334.25</c:v>
                </c:pt>
                <c:pt idx="109">
                  <c:v>330.5</c:v>
                </c:pt>
                <c:pt idx="110">
                  <c:v>326.25</c:v>
                </c:pt>
                <c:pt idx="111">
                  <c:v>314.5</c:v>
                </c:pt>
                <c:pt idx="112">
                  <c:v>335.25</c:v>
                </c:pt>
                <c:pt idx="113">
                  <c:v>342.5</c:v>
                </c:pt>
                <c:pt idx="114">
                  <c:v>343</c:v>
                </c:pt>
                <c:pt idx="115">
                  <c:v>347.5</c:v>
                </c:pt>
                <c:pt idx="116">
                  <c:v>352</c:v>
                </c:pt>
                <c:pt idx="117">
                  <c:v>333.5</c:v>
                </c:pt>
                <c:pt idx="118">
                  <c:v>323</c:v>
                </c:pt>
                <c:pt idx="119">
                  <c:v>319.5</c:v>
                </c:pt>
                <c:pt idx="120">
                  <c:v>306</c:v>
                </c:pt>
                <c:pt idx="121">
                  <c:v>296.25</c:v>
                </c:pt>
                <c:pt idx="122">
                  <c:v>297</c:v>
                </c:pt>
                <c:pt idx="123">
                  <c:v>293.75</c:v>
                </c:pt>
                <c:pt idx="124">
                  <c:v>297</c:v>
                </c:pt>
                <c:pt idx="125">
                  <c:v>290</c:v>
                </c:pt>
                <c:pt idx="126">
                  <c:v>282.75</c:v>
                </c:pt>
                <c:pt idx="127">
                  <c:v>280</c:v>
                </c:pt>
                <c:pt idx="128">
                  <c:v>281.25</c:v>
                </c:pt>
                <c:pt idx="129">
                  <c:v>289.5</c:v>
                </c:pt>
                <c:pt idx="130">
                  <c:v>287.5</c:v>
                </c:pt>
                <c:pt idx="131">
                  <c:v>284.75</c:v>
                </c:pt>
                <c:pt idx="132">
                  <c:v>285.5</c:v>
                </c:pt>
                <c:pt idx="133">
                  <c:v>292</c:v>
                </c:pt>
                <c:pt idx="134">
                  <c:v>272.5</c:v>
                </c:pt>
                <c:pt idx="135">
                  <c:v>261.25</c:v>
                </c:pt>
                <c:pt idx="136">
                  <c:v>250.5</c:v>
                </c:pt>
                <c:pt idx="137">
                  <c:v>250</c:v>
                </c:pt>
                <c:pt idx="138">
                  <c:v>241</c:v>
                </c:pt>
                <c:pt idx="139">
                  <c:v>234.5</c:v>
                </c:pt>
                <c:pt idx="140">
                  <c:v>229.25</c:v>
                </c:pt>
                <c:pt idx="141">
                  <c:v>212</c:v>
                </c:pt>
                <c:pt idx="142">
                  <c:v>207.5</c:v>
                </c:pt>
                <c:pt idx="143">
                  <c:v>211.75</c:v>
                </c:pt>
                <c:pt idx="144">
                  <c:v>203</c:v>
                </c:pt>
                <c:pt idx="145">
                  <c:v>192.75</c:v>
                </c:pt>
                <c:pt idx="146">
                  <c:v>200.5</c:v>
                </c:pt>
                <c:pt idx="147">
                  <c:v>214.25</c:v>
                </c:pt>
                <c:pt idx="148">
                  <c:v>212.75</c:v>
                </c:pt>
                <c:pt idx="149">
                  <c:v>236.25</c:v>
                </c:pt>
                <c:pt idx="150">
                  <c:v>259.25</c:v>
                </c:pt>
                <c:pt idx="151">
                  <c:v>257.25</c:v>
                </c:pt>
                <c:pt idx="152">
                  <c:v>257.5</c:v>
                </c:pt>
                <c:pt idx="153">
                  <c:v>266.75</c:v>
                </c:pt>
                <c:pt idx="154">
                  <c:v>268.5</c:v>
                </c:pt>
                <c:pt idx="155">
                  <c:v>264.75</c:v>
                </c:pt>
                <c:pt idx="156">
                  <c:v>265.25</c:v>
                </c:pt>
                <c:pt idx="157">
                  <c:v>246.25</c:v>
                </c:pt>
                <c:pt idx="158">
                  <c:v>236.5</c:v>
                </c:pt>
                <c:pt idx="159">
                  <c:v>239.5</c:v>
                </c:pt>
                <c:pt idx="160">
                  <c:v>243.75</c:v>
                </c:pt>
                <c:pt idx="161">
                  <c:v>248</c:v>
                </c:pt>
                <c:pt idx="162">
                  <c:v>248.5</c:v>
                </c:pt>
                <c:pt idx="163">
                  <c:v>251.5</c:v>
                </c:pt>
                <c:pt idx="164">
                  <c:v>255.5</c:v>
                </c:pt>
                <c:pt idx="165">
                  <c:v>259</c:v>
                </c:pt>
                <c:pt idx="166">
                  <c:v>256.75</c:v>
                </c:pt>
                <c:pt idx="167">
                  <c:v>263.25</c:v>
                </c:pt>
                <c:pt idx="168">
                  <c:v>257.75</c:v>
                </c:pt>
                <c:pt idx="169">
                  <c:v>261</c:v>
                </c:pt>
                <c:pt idx="170">
                  <c:v>262.75</c:v>
                </c:pt>
                <c:pt idx="171">
                  <c:v>262</c:v>
                </c:pt>
                <c:pt idx="172">
                  <c:v>260.75</c:v>
                </c:pt>
                <c:pt idx="173">
                  <c:v>259.75</c:v>
                </c:pt>
                <c:pt idx="174">
                  <c:v>267.5</c:v>
                </c:pt>
                <c:pt idx="175">
                  <c:v>262.75</c:v>
                </c:pt>
                <c:pt idx="176">
                  <c:v>269.75</c:v>
                </c:pt>
                <c:pt idx="177">
                  <c:v>273</c:v>
                </c:pt>
                <c:pt idx="178">
                  <c:v>280</c:v>
                </c:pt>
                <c:pt idx="179">
                  <c:v>278.25</c:v>
                </c:pt>
                <c:pt idx="180">
                  <c:v>277.75</c:v>
                </c:pt>
                <c:pt idx="181">
                  <c:v>290</c:v>
                </c:pt>
                <c:pt idx="182">
                  <c:v>295</c:v>
                </c:pt>
                <c:pt idx="183">
                  <c:v>310.75</c:v>
                </c:pt>
                <c:pt idx="184">
                  <c:v>314.5</c:v>
                </c:pt>
                <c:pt idx="185">
                  <c:v>331.75</c:v>
                </c:pt>
                <c:pt idx="186">
                  <c:v>345.75</c:v>
                </c:pt>
                <c:pt idx="187">
                  <c:v>319.75</c:v>
                </c:pt>
                <c:pt idx="188">
                  <c:v>312.75</c:v>
                </c:pt>
                <c:pt idx="189">
                  <c:v>305</c:v>
                </c:pt>
                <c:pt idx="190">
                  <c:v>303.25</c:v>
                </c:pt>
                <c:pt idx="191">
                  <c:v>295.5</c:v>
                </c:pt>
                <c:pt idx="192">
                  <c:v>296.75</c:v>
                </c:pt>
                <c:pt idx="193">
                  <c:v>302.5</c:v>
                </c:pt>
                <c:pt idx="194">
                  <c:v>294.25</c:v>
                </c:pt>
                <c:pt idx="195">
                  <c:v>298.75</c:v>
                </c:pt>
                <c:pt idx="196">
                  <c:v>296.25</c:v>
                </c:pt>
                <c:pt idx="197">
                  <c:v>296.5</c:v>
                </c:pt>
                <c:pt idx="198">
                  <c:v>300.25</c:v>
                </c:pt>
                <c:pt idx="199">
                  <c:v>302</c:v>
                </c:pt>
                <c:pt idx="200">
                  <c:v>310.25</c:v>
                </c:pt>
                <c:pt idx="201">
                  <c:v>310.5</c:v>
                </c:pt>
                <c:pt idx="202">
                  <c:v>309.5</c:v>
                </c:pt>
                <c:pt idx="203">
                  <c:v>324</c:v>
                </c:pt>
                <c:pt idx="204">
                  <c:v>336.5</c:v>
                </c:pt>
                <c:pt idx="205">
                  <c:v>334.25</c:v>
                </c:pt>
                <c:pt idx="206">
                  <c:v>334.25</c:v>
                </c:pt>
                <c:pt idx="207">
                  <c:v>341.75</c:v>
                </c:pt>
                <c:pt idx="208">
                  <c:v>342.75</c:v>
                </c:pt>
                <c:pt idx="209">
                  <c:v>333.25</c:v>
                </c:pt>
                <c:pt idx="210">
                  <c:v>325.75</c:v>
                </c:pt>
                <c:pt idx="211">
                  <c:v>329</c:v>
                </c:pt>
                <c:pt idx="212">
                  <c:v>327.25</c:v>
                </c:pt>
                <c:pt idx="213">
                  <c:v>333</c:v>
                </c:pt>
                <c:pt idx="214">
                  <c:v>348</c:v>
                </c:pt>
                <c:pt idx="215">
                  <c:v>355.5</c:v>
                </c:pt>
                <c:pt idx="216">
                  <c:v>360</c:v>
                </c:pt>
                <c:pt idx="217">
                  <c:v>345</c:v>
                </c:pt>
                <c:pt idx="218">
                  <c:v>326</c:v>
                </c:pt>
                <c:pt idx="219">
                  <c:v>323.5</c:v>
                </c:pt>
                <c:pt idx="220">
                  <c:v>310.5</c:v>
                </c:pt>
                <c:pt idx="221">
                  <c:v>310.25</c:v>
                </c:pt>
                <c:pt idx="222">
                  <c:v>313.25</c:v>
                </c:pt>
                <c:pt idx="223">
                  <c:v>311.75</c:v>
                </c:pt>
                <c:pt idx="224">
                  <c:v>297</c:v>
                </c:pt>
                <c:pt idx="225">
                  <c:v>279.75</c:v>
                </c:pt>
                <c:pt idx="226">
                  <c:v>263.75</c:v>
                </c:pt>
                <c:pt idx="227">
                  <c:v>269.75</c:v>
                </c:pt>
                <c:pt idx="228">
                  <c:v>269.25</c:v>
                </c:pt>
                <c:pt idx="229">
                  <c:v>270.75</c:v>
                </c:pt>
                <c:pt idx="230">
                  <c:v>276.5</c:v>
                </c:pt>
                <c:pt idx="231">
                  <c:v>279</c:v>
                </c:pt>
                <c:pt idx="232">
                  <c:v>280.75</c:v>
                </c:pt>
                <c:pt idx="233">
                  <c:v>280.5</c:v>
                </c:pt>
                <c:pt idx="234">
                  <c:v>284.75</c:v>
                </c:pt>
                <c:pt idx="235">
                  <c:v>301.5</c:v>
                </c:pt>
                <c:pt idx="236">
                  <c:v>323.75</c:v>
                </c:pt>
                <c:pt idx="237">
                  <c:v>322.75</c:v>
                </c:pt>
                <c:pt idx="238">
                  <c:v>320.25</c:v>
                </c:pt>
                <c:pt idx="239">
                  <c:v>321.5</c:v>
                </c:pt>
                <c:pt idx="240">
                  <c:v>319</c:v>
                </c:pt>
                <c:pt idx="241">
                  <c:v>314</c:v>
                </c:pt>
                <c:pt idx="242">
                  <c:v>308.25</c:v>
                </c:pt>
                <c:pt idx="243">
                  <c:v>313.75</c:v>
                </c:pt>
                <c:pt idx="244">
                  <c:v>328.75</c:v>
                </c:pt>
                <c:pt idx="245">
                  <c:v>333.75</c:v>
                </c:pt>
                <c:pt idx="246">
                  <c:v>326</c:v>
                </c:pt>
                <c:pt idx="247">
                  <c:v>313</c:v>
                </c:pt>
                <c:pt idx="248">
                  <c:v>313.75</c:v>
                </c:pt>
                <c:pt idx="249">
                  <c:v>317.25</c:v>
                </c:pt>
                <c:pt idx="250">
                  <c:v>323.75</c:v>
                </c:pt>
                <c:pt idx="251">
                  <c:v>330.875</c:v>
                </c:pt>
                <c:pt idx="252">
                  <c:v>334.75</c:v>
                </c:pt>
                <c:pt idx="253">
                  <c:v>325.25</c:v>
                </c:pt>
                <c:pt idx="254">
                  <c:v>324</c:v>
                </c:pt>
                <c:pt idx="255">
                  <c:v>320.75</c:v>
                </c:pt>
                <c:pt idx="256">
                  <c:v>315.875</c:v>
                </c:pt>
                <c:pt idx="257">
                  <c:v>294.25</c:v>
                </c:pt>
                <c:pt idx="258">
                  <c:v>272.75</c:v>
                </c:pt>
                <c:pt idx="259">
                  <c:v>267</c:v>
                </c:pt>
                <c:pt idx="260">
                  <c:v>256.75</c:v>
                </c:pt>
                <c:pt idx="261">
                  <c:v>251.25</c:v>
                </c:pt>
                <c:pt idx="262">
                  <c:v>252.25</c:v>
                </c:pt>
                <c:pt idx="263">
                  <c:v>247.25</c:v>
                </c:pt>
                <c:pt idx="264">
                  <c:v>243</c:v>
                </c:pt>
                <c:pt idx="265">
                  <c:v>235</c:v>
                </c:pt>
                <c:pt idx="266">
                  <c:v>225.5</c:v>
                </c:pt>
                <c:pt idx="267">
                  <c:v>227.25</c:v>
                </c:pt>
                <c:pt idx="268">
                  <c:v>226.5</c:v>
                </c:pt>
                <c:pt idx="269">
                  <c:v>223.5</c:v>
                </c:pt>
                <c:pt idx="270">
                  <c:v>225.5</c:v>
                </c:pt>
                <c:pt idx="271">
                  <c:v>229.25</c:v>
                </c:pt>
                <c:pt idx="272">
                  <c:v>225.5</c:v>
                </c:pt>
                <c:pt idx="273">
                  <c:v>224.75</c:v>
                </c:pt>
                <c:pt idx="274">
                  <c:v>220.75</c:v>
                </c:pt>
                <c:pt idx="275">
                  <c:v>209.5</c:v>
                </c:pt>
                <c:pt idx="276">
                  <c:v>206.75</c:v>
                </c:pt>
                <c:pt idx="277">
                  <c:v>208</c:v>
                </c:pt>
                <c:pt idx="278">
                  <c:v>211</c:v>
                </c:pt>
                <c:pt idx="279">
                  <c:v>208.25</c:v>
                </c:pt>
                <c:pt idx="280">
                  <c:v>210.25</c:v>
                </c:pt>
                <c:pt idx="281">
                  <c:v>210.75</c:v>
                </c:pt>
                <c:pt idx="282">
                  <c:v>213.25</c:v>
                </c:pt>
                <c:pt idx="283">
                  <c:v>216</c:v>
                </c:pt>
                <c:pt idx="284">
                  <c:v>217.75</c:v>
                </c:pt>
                <c:pt idx="285">
                  <c:v>217.25</c:v>
                </c:pt>
                <c:pt idx="286">
                  <c:v>223</c:v>
                </c:pt>
                <c:pt idx="287">
                  <c:v>222.75</c:v>
                </c:pt>
                <c:pt idx="288">
                  <c:v>219</c:v>
                </c:pt>
                <c:pt idx="289">
                  <c:v>220.25</c:v>
                </c:pt>
                <c:pt idx="290">
                  <c:v>220.5</c:v>
                </c:pt>
                <c:pt idx="291">
                  <c:v>222.375</c:v>
                </c:pt>
                <c:pt idx="292">
                  <c:v>223.25</c:v>
                </c:pt>
                <c:pt idx="293">
                  <c:v>227</c:v>
                </c:pt>
                <c:pt idx="294">
                  <c:v>232.25</c:v>
                </c:pt>
                <c:pt idx="295">
                  <c:v>236.75</c:v>
                </c:pt>
                <c:pt idx="296">
                  <c:v>235.25</c:v>
                </c:pt>
                <c:pt idx="297">
                  <c:v>236.25</c:v>
                </c:pt>
                <c:pt idx="298">
                  <c:v>233.5</c:v>
                </c:pt>
                <c:pt idx="299">
                  <c:v>236.5</c:v>
                </c:pt>
                <c:pt idx="300">
                  <c:v>252.75</c:v>
                </c:pt>
                <c:pt idx="301">
                  <c:v>239</c:v>
                </c:pt>
                <c:pt idx="302">
                  <c:v>236.75</c:v>
                </c:pt>
                <c:pt idx="303">
                  <c:v>226</c:v>
                </c:pt>
                <c:pt idx="304">
                  <c:v>216.5</c:v>
                </c:pt>
                <c:pt idx="305">
                  <c:v>211.5</c:v>
                </c:pt>
                <c:pt idx="306">
                  <c:v>209.5</c:v>
                </c:pt>
                <c:pt idx="307">
                  <c:v>212.5</c:v>
                </c:pt>
                <c:pt idx="308">
                  <c:v>208</c:v>
                </c:pt>
                <c:pt idx="309">
                  <c:v>205.75</c:v>
                </c:pt>
                <c:pt idx="310">
                  <c:v>203.75</c:v>
                </c:pt>
                <c:pt idx="311">
                  <c:v>200.75</c:v>
                </c:pt>
                <c:pt idx="312">
                  <c:v>205.75</c:v>
                </c:pt>
                <c:pt idx="313">
                  <c:v>209.5</c:v>
                </c:pt>
                <c:pt idx="314">
                  <c:v>208.75</c:v>
                </c:pt>
                <c:pt idx="315">
                  <c:v>206.25</c:v>
                </c:pt>
                <c:pt idx="316">
                  <c:v>209</c:v>
                </c:pt>
                <c:pt idx="317">
                  <c:v>212.5</c:v>
                </c:pt>
                <c:pt idx="318">
                  <c:v>221</c:v>
                </c:pt>
                <c:pt idx="319">
                  <c:v>241</c:v>
                </c:pt>
                <c:pt idx="320">
                  <c:v>248.75</c:v>
                </c:pt>
                <c:pt idx="321">
                  <c:v>257.75</c:v>
                </c:pt>
                <c:pt idx="322">
                  <c:v>252</c:v>
                </c:pt>
                <c:pt idx="323">
                  <c:v>252.25</c:v>
                </c:pt>
                <c:pt idx="324">
                  <c:v>250.5</c:v>
                </c:pt>
                <c:pt idx="325">
                  <c:v>247.5</c:v>
                </c:pt>
                <c:pt idx="326">
                  <c:v>247.75</c:v>
                </c:pt>
                <c:pt idx="327">
                  <c:v>241.25</c:v>
                </c:pt>
                <c:pt idx="328">
                  <c:v>241</c:v>
                </c:pt>
                <c:pt idx="329">
                  <c:v>242</c:v>
                </c:pt>
                <c:pt idx="330">
                  <c:v>242.75</c:v>
                </c:pt>
                <c:pt idx="331">
                  <c:v>244.5</c:v>
                </c:pt>
                <c:pt idx="332">
                  <c:v>249.75</c:v>
                </c:pt>
                <c:pt idx="333">
                  <c:v>252.5</c:v>
                </c:pt>
                <c:pt idx="334">
                  <c:v>258</c:v>
                </c:pt>
                <c:pt idx="335">
                  <c:v>258.5</c:v>
                </c:pt>
                <c:pt idx="336">
                  <c:v>272.5</c:v>
                </c:pt>
                <c:pt idx="337">
                  <c:v>280</c:v>
                </c:pt>
                <c:pt idx="338">
                  <c:v>285.75</c:v>
                </c:pt>
                <c:pt idx="339">
                  <c:v>285.5</c:v>
                </c:pt>
                <c:pt idx="340">
                  <c:v>287.25</c:v>
                </c:pt>
                <c:pt idx="341">
                  <c:v>285.5</c:v>
                </c:pt>
                <c:pt idx="342">
                  <c:v>287.5</c:v>
                </c:pt>
                <c:pt idx="343">
                  <c:v>285.5</c:v>
                </c:pt>
                <c:pt idx="344">
                  <c:v>299.25</c:v>
                </c:pt>
                <c:pt idx="345">
                  <c:v>309.75</c:v>
                </c:pt>
                <c:pt idx="346">
                  <c:v>305.75</c:v>
                </c:pt>
                <c:pt idx="347">
                  <c:v>310</c:v>
                </c:pt>
                <c:pt idx="348">
                  <c:v>304.25</c:v>
                </c:pt>
                <c:pt idx="349">
                  <c:v>312.25</c:v>
                </c:pt>
                <c:pt idx="350">
                  <c:v>309.75</c:v>
                </c:pt>
                <c:pt idx="351">
                  <c:v>309.25</c:v>
                </c:pt>
                <c:pt idx="352">
                  <c:v>310.25</c:v>
                </c:pt>
                <c:pt idx="353">
                  <c:v>309.5</c:v>
                </c:pt>
                <c:pt idx="354">
                  <c:v>315.5</c:v>
                </c:pt>
                <c:pt idx="355">
                  <c:v>312</c:v>
                </c:pt>
                <c:pt idx="356">
                  <c:v>325</c:v>
                </c:pt>
                <c:pt idx="357">
                  <c:v>332.5</c:v>
                </c:pt>
                <c:pt idx="358">
                  <c:v>335.5</c:v>
                </c:pt>
                <c:pt idx="359">
                  <c:v>335</c:v>
                </c:pt>
                <c:pt idx="360">
                  <c:v>344</c:v>
                </c:pt>
                <c:pt idx="361">
                  <c:v>370</c:v>
                </c:pt>
                <c:pt idx="362">
                  <c:v>382</c:v>
                </c:pt>
                <c:pt idx="363">
                  <c:v>380.75</c:v>
                </c:pt>
                <c:pt idx="364">
                  <c:v>391.5</c:v>
                </c:pt>
                <c:pt idx="365">
                  <c:v>405.5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ForwardCurveGenerator!$V$4</c:f>
              <c:strCache>
                <c:ptCount val="1"/>
                <c:pt idx="0">
                  <c:v>PREDICTED</c:v>
                </c:pt>
              </c:strCache>
            </c:strRef>
          </c:tx>
          <c:spPr>
            <a:solidFill>
              <a:srgbClr val="3366ff"/>
            </a:solidFill>
            <a:ln w="0">
              <a:noFill/>
            </a:ln>
          </c:spPr>
          <c:marker>
            <c:symbol val="dash"/>
            <c:size val="5"/>
            <c:spPr>
              <a:solidFill>
                <a:srgbClr val="3366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noFill/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ForwardCurveGenerator!$Q$5:$Q$370</c:f>
              <c:numCache>
                <c:formatCode>0.00</c:formatCode>
                <c:ptCount val="366"/>
                <c:pt idx="0">
                  <c:v>177</c:v>
                </c:pt>
                <c:pt idx="1">
                  <c:v>177.5</c:v>
                </c:pt>
                <c:pt idx="2">
                  <c:v>174.5</c:v>
                </c:pt>
                <c:pt idx="3">
                  <c:v>176</c:v>
                </c:pt>
                <c:pt idx="4">
                  <c:v>179</c:v>
                </c:pt>
                <c:pt idx="5">
                  <c:v>178</c:v>
                </c:pt>
                <c:pt idx="6">
                  <c:v>171</c:v>
                </c:pt>
                <c:pt idx="7">
                  <c:v>173.5</c:v>
                </c:pt>
                <c:pt idx="8">
                  <c:v>174</c:v>
                </c:pt>
                <c:pt idx="9">
                  <c:v>172</c:v>
                </c:pt>
                <c:pt idx="10">
                  <c:v>171</c:v>
                </c:pt>
                <c:pt idx="11">
                  <c:v>169.5</c:v>
                </c:pt>
                <c:pt idx="12">
                  <c:v>173</c:v>
                </c:pt>
                <c:pt idx="13">
                  <c:v>173.5</c:v>
                </c:pt>
                <c:pt idx="14">
                  <c:v>175.5</c:v>
                </c:pt>
                <c:pt idx="15">
                  <c:v>177.5</c:v>
                </c:pt>
                <c:pt idx="16">
                  <c:v>180</c:v>
                </c:pt>
                <c:pt idx="17">
                  <c:v>182.5</c:v>
                </c:pt>
                <c:pt idx="18">
                  <c:v>183.5</c:v>
                </c:pt>
                <c:pt idx="19">
                  <c:v>182.5</c:v>
                </c:pt>
                <c:pt idx="20">
                  <c:v>182.5</c:v>
                </c:pt>
                <c:pt idx="21">
                  <c:v>180</c:v>
                </c:pt>
                <c:pt idx="22">
                  <c:v>175.5</c:v>
                </c:pt>
                <c:pt idx="23">
                  <c:v>171.75</c:v>
                </c:pt>
                <c:pt idx="24">
                  <c:v>170.75</c:v>
                </c:pt>
                <c:pt idx="25">
                  <c:v>168.5</c:v>
                </c:pt>
                <c:pt idx="26">
                  <c:v>168</c:v>
                </c:pt>
                <c:pt idx="27">
                  <c:v>162</c:v>
                </c:pt>
                <c:pt idx="28">
                  <c:v>157</c:v>
                </c:pt>
                <c:pt idx="29">
                  <c:v>159.5</c:v>
                </c:pt>
                <c:pt idx="30">
                  <c:v>159.25</c:v>
                </c:pt>
                <c:pt idx="31">
                  <c:v>155</c:v>
                </c:pt>
                <c:pt idx="32">
                  <c:v>157</c:v>
                </c:pt>
                <c:pt idx="33">
                  <c:v>156.5</c:v>
                </c:pt>
                <c:pt idx="34">
                  <c:v>154.5</c:v>
                </c:pt>
                <c:pt idx="35">
                  <c:v>149.5</c:v>
                </c:pt>
                <c:pt idx="36">
                  <c:v>144.5</c:v>
                </c:pt>
                <c:pt idx="37">
                  <c:v>148</c:v>
                </c:pt>
                <c:pt idx="38">
                  <c:v>152.5</c:v>
                </c:pt>
                <c:pt idx="39">
                  <c:v>156</c:v>
                </c:pt>
                <c:pt idx="40">
                  <c:v>158.5</c:v>
                </c:pt>
                <c:pt idx="41">
                  <c:v>158.5</c:v>
                </c:pt>
                <c:pt idx="42">
                  <c:v>151</c:v>
                </c:pt>
                <c:pt idx="43">
                  <c:v>149</c:v>
                </c:pt>
                <c:pt idx="44">
                  <c:v>147</c:v>
                </c:pt>
                <c:pt idx="45">
                  <c:v>147</c:v>
                </c:pt>
                <c:pt idx="46">
                  <c:v>145.5</c:v>
                </c:pt>
                <c:pt idx="47">
                  <c:v>137</c:v>
                </c:pt>
                <c:pt idx="48">
                  <c:v>129.5</c:v>
                </c:pt>
                <c:pt idx="49">
                  <c:v>126.5</c:v>
                </c:pt>
                <c:pt idx="50">
                  <c:v>126.5</c:v>
                </c:pt>
                <c:pt idx="51">
                  <c:v>128</c:v>
                </c:pt>
                <c:pt idx="52">
                  <c:v>127</c:v>
                </c:pt>
                <c:pt idx="53">
                  <c:v>128</c:v>
                </c:pt>
                <c:pt idx="54">
                  <c:v>129.5</c:v>
                </c:pt>
                <c:pt idx="55">
                  <c:v>136</c:v>
                </c:pt>
                <c:pt idx="56">
                  <c:v>139</c:v>
                </c:pt>
                <c:pt idx="57">
                  <c:v>133.5</c:v>
                </c:pt>
                <c:pt idx="58">
                  <c:v>133</c:v>
                </c:pt>
                <c:pt idx="59">
                  <c:v>136</c:v>
                </c:pt>
                <c:pt idx="60">
                  <c:v>131.75</c:v>
                </c:pt>
                <c:pt idx="61">
                  <c:v>132</c:v>
                </c:pt>
                <c:pt idx="62">
                  <c:v>132.5</c:v>
                </c:pt>
                <c:pt idx="63">
                  <c:v>130.5</c:v>
                </c:pt>
                <c:pt idx="64">
                  <c:v>133</c:v>
                </c:pt>
                <c:pt idx="65">
                  <c:v>138.75</c:v>
                </c:pt>
                <c:pt idx="66">
                  <c:v>142.5</c:v>
                </c:pt>
                <c:pt idx="67">
                  <c:v>146.5</c:v>
                </c:pt>
                <c:pt idx="68">
                  <c:v>148</c:v>
                </c:pt>
                <c:pt idx="69">
                  <c:v>152.75</c:v>
                </c:pt>
                <c:pt idx="70">
                  <c:v>153.75</c:v>
                </c:pt>
                <c:pt idx="71">
                  <c:v>155</c:v>
                </c:pt>
                <c:pt idx="72">
                  <c:v>155.5</c:v>
                </c:pt>
                <c:pt idx="73">
                  <c:v>152.5</c:v>
                </c:pt>
                <c:pt idx="74">
                  <c:v>156.25</c:v>
                </c:pt>
                <c:pt idx="75">
                  <c:v>163.5</c:v>
                </c:pt>
                <c:pt idx="76">
                  <c:v>162</c:v>
                </c:pt>
                <c:pt idx="77">
                  <c:v>161.5</c:v>
                </c:pt>
                <c:pt idx="78">
                  <c:v>162.5</c:v>
                </c:pt>
                <c:pt idx="79">
                  <c:v>162.25</c:v>
                </c:pt>
                <c:pt idx="80">
                  <c:v>162.5</c:v>
                </c:pt>
                <c:pt idx="81">
                  <c:v>166</c:v>
                </c:pt>
                <c:pt idx="82">
                  <c:v>162.5</c:v>
                </c:pt>
                <c:pt idx="83">
                  <c:v>159</c:v>
                </c:pt>
                <c:pt idx="84">
                  <c:v>152</c:v>
                </c:pt>
                <c:pt idx="85">
                  <c:v>157</c:v>
                </c:pt>
                <c:pt idx="86">
                  <c:v>157.25</c:v>
                </c:pt>
                <c:pt idx="87">
                  <c:v>154.25</c:v>
                </c:pt>
                <c:pt idx="88">
                  <c:v>155</c:v>
                </c:pt>
                <c:pt idx="89">
                  <c:v>157.5</c:v>
                </c:pt>
                <c:pt idx="90">
                  <c:v>166</c:v>
                </c:pt>
                <c:pt idx="91">
                  <c:v>167.5</c:v>
                </c:pt>
                <c:pt idx="92">
                  <c:v>167.5</c:v>
                </c:pt>
                <c:pt idx="93">
                  <c:v>168.5</c:v>
                </c:pt>
                <c:pt idx="94">
                  <c:v>168</c:v>
                </c:pt>
                <c:pt idx="95">
                  <c:v>169.5</c:v>
                </c:pt>
                <c:pt idx="96">
                  <c:v>173.5</c:v>
                </c:pt>
                <c:pt idx="97">
                  <c:v>178.5</c:v>
                </c:pt>
                <c:pt idx="98">
                  <c:v>176.5</c:v>
                </c:pt>
                <c:pt idx="99">
                  <c:v>173</c:v>
                </c:pt>
                <c:pt idx="100">
                  <c:v>164.5</c:v>
                </c:pt>
                <c:pt idx="101">
                  <c:v>159</c:v>
                </c:pt>
                <c:pt idx="102">
                  <c:v>156.5</c:v>
                </c:pt>
                <c:pt idx="103">
                  <c:v>156</c:v>
                </c:pt>
                <c:pt idx="104">
                  <c:v>158.5</c:v>
                </c:pt>
                <c:pt idx="105">
                  <c:v>159</c:v>
                </c:pt>
                <c:pt idx="106">
                  <c:v>158.5</c:v>
                </c:pt>
                <c:pt idx="107">
                  <c:v>159.5</c:v>
                </c:pt>
                <c:pt idx="108">
                  <c:v>161</c:v>
                </c:pt>
                <c:pt idx="109">
                  <c:v>165.5</c:v>
                </c:pt>
                <c:pt idx="110">
                  <c:v>166.5</c:v>
                </c:pt>
                <c:pt idx="111">
                  <c:v>170</c:v>
                </c:pt>
                <c:pt idx="112">
                  <c:v>169</c:v>
                </c:pt>
                <c:pt idx="113">
                  <c:v>168</c:v>
                </c:pt>
                <c:pt idx="114">
                  <c:v>166</c:v>
                </c:pt>
                <c:pt idx="115">
                  <c:v>163.5</c:v>
                </c:pt>
                <c:pt idx="116">
                  <c:v>162.5</c:v>
                </c:pt>
                <c:pt idx="117">
                  <c:v>166</c:v>
                </c:pt>
                <c:pt idx="118">
                  <c:v>168</c:v>
                </c:pt>
                <c:pt idx="119">
                  <c:v>172</c:v>
                </c:pt>
                <c:pt idx="120">
                  <c:v>179</c:v>
                </c:pt>
                <c:pt idx="121">
                  <c:v>181</c:v>
                </c:pt>
                <c:pt idx="122">
                  <c:v>182.5</c:v>
                </c:pt>
                <c:pt idx="123">
                  <c:v>183.5</c:v>
                </c:pt>
                <c:pt idx="124">
                  <c:v>183.75</c:v>
                </c:pt>
                <c:pt idx="125">
                  <c:v>180</c:v>
                </c:pt>
                <c:pt idx="126">
                  <c:v>169</c:v>
                </c:pt>
                <c:pt idx="127">
                  <c:v>164.5</c:v>
                </c:pt>
                <c:pt idx="128">
                  <c:v>157.5</c:v>
                </c:pt>
                <c:pt idx="129">
                  <c:v>148.5</c:v>
                </c:pt>
                <c:pt idx="130">
                  <c:v>145.5</c:v>
                </c:pt>
                <c:pt idx="131">
                  <c:v>145.5</c:v>
                </c:pt>
                <c:pt idx="132">
                  <c:v>147</c:v>
                </c:pt>
                <c:pt idx="133">
                  <c:v>153.5</c:v>
                </c:pt>
                <c:pt idx="134">
                  <c:v>154</c:v>
                </c:pt>
                <c:pt idx="135">
                  <c:v>155.5</c:v>
                </c:pt>
                <c:pt idx="136">
                  <c:v>156</c:v>
                </c:pt>
                <c:pt idx="137">
                  <c:v>161.5</c:v>
                </c:pt>
                <c:pt idx="138">
                  <c:v>166</c:v>
                </c:pt>
                <c:pt idx="139">
                  <c:v>159</c:v>
                </c:pt>
                <c:pt idx="140">
                  <c:v>152</c:v>
                </c:pt>
                <c:pt idx="141">
                  <c:v>148.5</c:v>
                </c:pt>
                <c:pt idx="142">
                  <c:v>148</c:v>
                </c:pt>
                <c:pt idx="143">
                  <c:v>149</c:v>
                </c:pt>
                <c:pt idx="144">
                  <c:v>151.5</c:v>
                </c:pt>
                <c:pt idx="145">
                  <c:v>152</c:v>
                </c:pt>
                <c:pt idx="146">
                  <c:v>150</c:v>
                </c:pt>
                <c:pt idx="147">
                  <c:v>147</c:v>
                </c:pt>
                <c:pt idx="148">
                  <c:v>148</c:v>
                </c:pt>
                <c:pt idx="149">
                  <c:v>150.5</c:v>
                </c:pt>
                <c:pt idx="150">
                  <c:v>155</c:v>
                </c:pt>
                <c:pt idx="151">
                  <c:v>156</c:v>
                </c:pt>
                <c:pt idx="152">
                  <c:v>156.5</c:v>
                </c:pt>
                <c:pt idx="153">
                  <c:v>165.5</c:v>
                </c:pt>
                <c:pt idx="154">
                  <c:v>170</c:v>
                </c:pt>
                <c:pt idx="155">
                  <c:v>164.5</c:v>
                </c:pt>
                <c:pt idx="156">
                  <c:v>164.5</c:v>
                </c:pt>
                <c:pt idx="157">
                  <c:v>166</c:v>
                </c:pt>
                <c:pt idx="158">
                  <c:v>162</c:v>
                </c:pt>
                <c:pt idx="159">
                  <c:v>164.5</c:v>
                </c:pt>
                <c:pt idx="160">
                  <c:v>169</c:v>
                </c:pt>
                <c:pt idx="161">
                  <c:v>168</c:v>
                </c:pt>
                <c:pt idx="162">
                  <c:v>167.5</c:v>
                </c:pt>
                <c:pt idx="163">
                  <c:v>169.5</c:v>
                </c:pt>
                <c:pt idx="164">
                  <c:v>170.5</c:v>
                </c:pt>
                <c:pt idx="165">
                  <c:v>179.5</c:v>
                </c:pt>
                <c:pt idx="166">
                  <c:v>189</c:v>
                </c:pt>
                <c:pt idx="167">
                  <c:v>201.5</c:v>
                </c:pt>
                <c:pt idx="168">
                  <c:v>196.5</c:v>
                </c:pt>
                <c:pt idx="169">
                  <c:v>192.5</c:v>
                </c:pt>
                <c:pt idx="170">
                  <c:v>189.5</c:v>
                </c:pt>
                <c:pt idx="171">
                  <c:v>186</c:v>
                </c:pt>
                <c:pt idx="172">
                  <c:v>186</c:v>
                </c:pt>
                <c:pt idx="173">
                  <c:v>186.5</c:v>
                </c:pt>
                <c:pt idx="174">
                  <c:v>183</c:v>
                </c:pt>
                <c:pt idx="175">
                  <c:v>173</c:v>
                </c:pt>
                <c:pt idx="176">
                  <c:v>170</c:v>
                </c:pt>
                <c:pt idx="177">
                  <c:v>169.25</c:v>
                </c:pt>
                <c:pt idx="178">
                  <c:v>171</c:v>
                </c:pt>
                <c:pt idx="179">
                  <c:v>179.25</c:v>
                </c:pt>
                <c:pt idx="180">
                  <c:v>183.5</c:v>
                </c:pt>
                <c:pt idx="181">
                  <c:v>186.5</c:v>
                </c:pt>
                <c:pt idx="182">
                  <c:v>188.5</c:v>
                </c:pt>
                <c:pt idx="183">
                  <c:v>186.5</c:v>
                </c:pt>
                <c:pt idx="184">
                  <c:v>187.5</c:v>
                </c:pt>
                <c:pt idx="185">
                  <c:v>187.5</c:v>
                </c:pt>
                <c:pt idx="186">
                  <c:v>190.5</c:v>
                </c:pt>
                <c:pt idx="187">
                  <c:v>192</c:v>
                </c:pt>
                <c:pt idx="188">
                  <c:v>199</c:v>
                </c:pt>
                <c:pt idx="189">
                  <c:v>202</c:v>
                </c:pt>
                <c:pt idx="190">
                  <c:v>205</c:v>
                </c:pt>
                <c:pt idx="191">
                  <c:v>212</c:v>
                </c:pt>
                <c:pt idx="192">
                  <c:v>217.5</c:v>
                </c:pt>
                <c:pt idx="193">
                  <c:v>223.5</c:v>
                </c:pt>
                <c:pt idx="194">
                  <c:v>226</c:v>
                </c:pt>
                <c:pt idx="195">
                  <c:v>221.5</c:v>
                </c:pt>
                <c:pt idx="196">
                  <c:v>220</c:v>
                </c:pt>
                <c:pt idx="197">
                  <c:v>216</c:v>
                </c:pt>
                <c:pt idx="198">
                  <c:v>222</c:v>
                </c:pt>
                <c:pt idx="199">
                  <c:v>222</c:v>
                </c:pt>
                <c:pt idx="200">
                  <c:v>221.5</c:v>
                </c:pt>
                <c:pt idx="201">
                  <c:v>225.5</c:v>
                </c:pt>
                <c:pt idx="202">
                  <c:v>220.5</c:v>
                </c:pt>
                <c:pt idx="203">
                  <c:v>216.5</c:v>
                </c:pt>
                <c:pt idx="204">
                  <c:v>214.5</c:v>
                </c:pt>
                <c:pt idx="205">
                  <c:v>224.5</c:v>
                </c:pt>
                <c:pt idx="206">
                  <c:v>221.5</c:v>
                </c:pt>
                <c:pt idx="207">
                  <c:v>217.5</c:v>
                </c:pt>
                <c:pt idx="208">
                  <c:v>219.5</c:v>
                </c:pt>
                <c:pt idx="209">
                  <c:v>222.5</c:v>
                </c:pt>
                <c:pt idx="210">
                  <c:v>218.5</c:v>
                </c:pt>
                <c:pt idx="211">
                  <c:v>212</c:v>
                </c:pt>
                <c:pt idx="212">
                  <c:v>197.5</c:v>
                </c:pt>
                <c:pt idx="213">
                  <c:v>186.25</c:v>
                </c:pt>
                <c:pt idx="214">
                  <c:v>193.5</c:v>
                </c:pt>
                <c:pt idx="215">
                  <c:v>194.5</c:v>
                </c:pt>
                <c:pt idx="216">
                  <c:v>189</c:v>
                </c:pt>
                <c:pt idx="217">
                  <c:v>183.5</c:v>
                </c:pt>
                <c:pt idx="218">
                  <c:v>181</c:v>
                </c:pt>
                <c:pt idx="219">
                  <c:v>171.5</c:v>
                </c:pt>
                <c:pt idx="220">
                  <c:v>169</c:v>
                </c:pt>
                <c:pt idx="221">
                  <c:v>170</c:v>
                </c:pt>
                <c:pt idx="222">
                  <c:v>169</c:v>
                </c:pt>
                <c:pt idx="223">
                  <c:v>174</c:v>
                </c:pt>
                <c:pt idx="224">
                  <c:v>184</c:v>
                </c:pt>
                <c:pt idx="225">
                  <c:v>182</c:v>
                </c:pt>
                <c:pt idx="226">
                  <c:v>180</c:v>
                </c:pt>
                <c:pt idx="227">
                  <c:v>178.5</c:v>
                </c:pt>
                <c:pt idx="228">
                  <c:v>177</c:v>
                </c:pt>
                <c:pt idx="229">
                  <c:v>171</c:v>
                </c:pt>
                <c:pt idx="230">
                  <c:v>170.5</c:v>
                </c:pt>
                <c:pt idx="231">
                  <c:v>171</c:v>
                </c:pt>
                <c:pt idx="232">
                  <c:v>179</c:v>
                </c:pt>
                <c:pt idx="233">
                  <c:v>184</c:v>
                </c:pt>
                <c:pt idx="234">
                  <c:v>187.5</c:v>
                </c:pt>
                <c:pt idx="235">
                  <c:v>190</c:v>
                </c:pt>
                <c:pt idx="236">
                  <c:v>190.5</c:v>
                </c:pt>
                <c:pt idx="237">
                  <c:v>186</c:v>
                </c:pt>
                <c:pt idx="238">
                  <c:v>182.5</c:v>
                </c:pt>
                <c:pt idx="239">
                  <c:v>182.5</c:v>
                </c:pt>
                <c:pt idx="240">
                  <c:v>183.5</c:v>
                </c:pt>
                <c:pt idx="241">
                  <c:v>188</c:v>
                </c:pt>
                <c:pt idx="242">
                  <c:v>194</c:v>
                </c:pt>
                <c:pt idx="243">
                  <c:v>202</c:v>
                </c:pt>
                <c:pt idx="244">
                  <c:v>206.5</c:v>
                </c:pt>
                <c:pt idx="245">
                  <c:v>198</c:v>
                </c:pt>
                <c:pt idx="246">
                  <c:v>190.75</c:v>
                </c:pt>
                <c:pt idx="247">
                  <c:v>192.5</c:v>
                </c:pt>
                <c:pt idx="248">
                  <c:v>195.5</c:v>
                </c:pt>
                <c:pt idx="249">
                  <c:v>196.75</c:v>
                </c:pt>
                <c:pt idx="250">
                  <c:v>191.25</c:v>
                </c:pt>
                <c:pt idx="251">
                  <c:v>184</c:v>
                </c:pt>
                <c:pt idx="252">
                  <c:v>177.5</c:v>
                </c:pt>
                <c:pt idx="253">
                  <c:v>174</c:v>
                </c:pt>
                <c:pt idx="254">
                  <c:v>168.75</c:v>
                </c:pt>
                <c:pt idx="255">
                  <c:v>160.5</c:v>
                </c:pt>
                <c:pt idx="256">
                  <c:v>157</c:v>
                </c:pt>
                <c:pt idx="257">
                  <c:v>153.5</c:v>
                </c:pt>
                <c:pt idx="258">
                  <c:v>152.5</c:v>
                </c:pt>
                <c:pt idx="259">
                  <c:v>153</c:v>
                </c:pt>
                <c:pt idx="260">
                  <c:v>150.5</c:v>
                </c:pt>
                <c:pt idx="261">
                  <c:v>151.5</c:v>
                </c:pt>
                <c:pt idx="262">
                  <c:v>150.5</c:v>
                </c:pt>
                <c:pt idx="263">
                  <c:v>147</c:v>
                </c:pt>
                <c:pt idx="264">
                  <c:v>144.5</c:v>
                </c:pt>
                <c:pt idx="265">
                  <c:v>132</c:v>
                </c:pt>
                <c:pt idx="266">
                  <c:v>128.5</c:v>
                </c:pt>
                <c:pt idx="267">
                  <c:v>140</c:v>
                </c:pt>
                <c:pt idx="268">
                  <c:v>135.5</c:v>
                </c:pt>
                <c:pt idx="269">
                  <c:v>125.5</c:v>
                </c:pt>
                <c:pt idx="270">
                  <c:v>124</c:v>
                </c:pt>
                <c:pt idx="271">
                  <c:v>124.5</c:v>
                </c:pt>
                <c:pt idx="272">
                  <c:v>129</c:v>
                </c:pt>
                <c:pt idx="273">
                  <c:v>142</c:v>
                </c:pt>
                <c:pt idx="274">
                  <c:v>143.5</c:v>
                </c:pt>
                <c:pt idx="275">
                  <c:v>132</c:v>
                </c:pt>
                <c:pt idx="276">
                  <c:v>122</c:v>
                </c:pt>
                <c:pt idx="277">
                  <c:v>121.25</c:v>
                </c:pt>
                <c:pt idx="278">
                  <c:v>118.5</c:v>
                </c:pt>
                <c:pt idx="279">
                  <c:v>111.5</c:v>
                </c:pt>
                <c:pt idx="280">
                  <c:v>112</c:v>
                </c:pt>
                <c:pt idx="281">
                  <c:v>118.25</c:v>
                </c:pt>
                <c:pt idx="282">
                  <c:v>128.25</c:v>
                </c:pt>
                <c:pt idx="283">
                  <c:v>130.5</c:v>
                </c:pt>
                <c:pt idx="284">
                  <c:v>124.5</c:v>
                </c:pt>
                <c:pt idx="285">
                  <c:v>121.25</c:v>
                </c:pt>
                <c:pt idx="286">
                  <c:v>120</c:v>
                </c:pt>
                <c:pt idx="287">
                  <c:v>121.25</c:v>
                </c:pt>
                <c:pt idx="288">
                  <c:v>120.25</c:v>
                </c:pt>
                <c:pt idx="289">
                  <c:v>114.25</c:v>
                </c:pt>
                <c:pt idx="290">
                  <c:v>110.5</c:v>
                </c:pt>
                <c:pt idx="291">
                  <c:v>118.25</c:v>
                </c:pt>
                <c:pt idx="292">
                  <c:v>125</c:v>
                </c:pt>
                <c:pt idx="293">
                  <c:v>133</c:v>
                </c:pt>
                <c:pt idx="294">
                  <c:v>139.75</c:v>
                </c:pt>
                <c:pt idx="295">
                  <c:v>137.5</c:v>
                </c:pt>
                <c:pt idx="296">
                  <c:v>134.5</c:v>
                </c:pt>
                <c:pt idx="297">
                  <c:v>133</c:v>
                </c:pt>
                <c:pt idx="298">
                  <c:v>132.25</c:v>
                </c:pt>
                <c:pt idx="299">
                  <c:v>128</c:v>
                </c:pt>
                <c:pt idx="300">
                  <c:v>125.5</c:v>
                </c:pt>
                <c:pt idx="301">
                  <c:v>124.5</c:v>
                </c:pt>
                <c:pt idx="302">
                  <c:v>121.5</c:v>
                </c:pt>
                <c:pt idx="303">
                  <c:v>112</c:v>
                </c:pt>
                <c:pt idx="304">
                  <c:v>104</c:v>
                </c:pt>
                <c:pt idx="305">
                  <c:v>107.25</c:v>
                </c:pt>
                <c:pt idx="306">
                  <c:v>101</c:v>
                </c:pt>
                <c:pt idx="307">
                  <c:v>101</c:v>
                </c:pt>
                <c:pt idx="308">
                  <c:v>102.5</c:v>
                </c:pt>
                <c:pt idx="309">
                  <c:v>99.5</c:v>
                </c:pt>
                <c:pt idx="310">
                  <c:v>94.5</c:v>
                </c:pt>
                <c:pt idx="311">
                  <c:v>92</c:v>
                </c:pt>
                <c:pt idx="312">
                  <c:v>93.5</c:v>
                </c:pt>
                <c:pt idx="313">
                  <c:v>91.75</c:v>
                </c:pt>
                <c:pt idx="314">
                  <c:v>89</c:v>
                </c:pt>
                <c:pt idx="315">
                  <c:v>91.5</c:v>
                </c:pt>
                <c:pt idx="316">
                  <c:v>99.75</c:v>
                </c:pt>
                <c:pt idx="317">
                  <c:v>109</c:v>
                </c:pt>
                <c:pt idx="318">
                  <c:v>116</c:v>
                </c:pt>
                <c:pt idx="319">
                  <c:v>122.75</c:v>
                </c:pt>
                <c:pt idx="320">
                  <c:v>132.75</c:v>
                </c:pt>
                <c:pt idx="321">
                  <c:v>134.25</c:v>
                </c:pt>
                <c:pt idx="322">
                  <c:v>134.5</c:v>
                </c:pt>
                <c:pt idx="323">
                  <c:v>137</c:v>
                </c:pt>
                <c:pt idx="324">
                  <c:v>142.25</c:v>
                </c:pt>
                <c:pt idx="325">
                  <c:v>158.5</c:v>
                </c:pt>
                <c:pt idx="326">
                  <c:v>161.5</c:v>
                </c:pt>
                <c:pt idx="327">
                  <c:v>152.5</c:v>
                </c:pt>
                <c:pt idx="328">
                  <c:v>142.5</c:v>
                </c:pt>
                <c:pt idx="329">
                  <c:v>138</c:v>
                </c:pt>
                <c:pt idx="330">
                  <c:v>144.75</c:v>
                </c:pt>
                <c:pt idx="331">
                  <c:v>156</c:v>
                </c:pt>
                <c:pt idx="332">
                  <c:v>158</c:v>
                </c:pt>
                <c:pt idx="333">
                  <c:v>165.5</c:v>
                </c:pt>
                <c:pt idx="334">
                  <c:v>172</c:v>
                </c:pt>
                <c:pt idx="335">
                  <c:v>176</c:v>
                </c:pt>
                <c:pt idx="336">
                  <c:v>181.5</c:v>
                </c:pt>
                <c:pt idx="337">
                  <c:v>187</c:v>
                </c:pt>
                <c:pt idx="338">
                  <c:v>189.5</c:v>
                </c:pt>
                <c:pt idx="339">
                  <c:v>195</c:v>
                </c:pt>
                <c:pt idx="340">
                  <c:v>200</c:v>
                </c:pt>
                <c:pt idx="341">
                  <c:v>196</c:v>
                </c:pt>
                <c:pt idx="342">
                  <c:v>195.5</c:v>
                </c:pt>
                <c:pt idx="343">
                  <c:v>196.75</c:v>
                </c:pt>
                <c:pt idx="344">
                  <c:v>201.75</c:v>
                </c:pt>
                <c:pt idx="345">
                  <c:v>205.5</c:v>
                </c:pt>
                <c:pt idx="346">
                  <c:v>217.5</c:v>
                </c:pt>
                <c:pt idx="347">
                  <c:v>211.5</c:v>
                </c:pt>
                <c:pt idx="348">
                  <c:v>214</c:v>
                </c:pt>
                <c:pt idx="349">
                  <c:v>218</c:v>
                </c:pt>
                <c:pt idx="350">
                  <c:v>213.5</c:v>
                </c:pt>
                <c:pt idx="351">
                  <c:v>215</c:v>
                </c:pt>
                <c:pt idx="352">
                  <c:v>212.5</c:v>
                </c:pt>
                <c:pt idx="353">
                  <c:v>224.5</c:v>
                </c:pt>
                <c:pt idx="354">
                  <c:v>239</c:v>
                </c:pt>
                <c:pt idx="355">
                  <c:v>220.5</c:v>
                </c:pt>
                <c:pt idx="356">
                  <c:v>217</c:v>
                </c:pt>
                <c:pt idx="357">
                  <c:v>214.5</c:v>
                </c:pt>
                <c:pt idx="358">
                  <c:v>216</c:v>
                </c:pt>
                <c:pt idx="359">
                  <c:v>221</c:v>
                </c:pt>
                <c:pt idx="360">
                  <c:v>232</c:v>
                </c:pt>
                <c:pt idx="361">
                  <c:v>254.5</c:v>
                </c:pt>
                <c:pt idx="362">
                  <c:v>246.5</c:v>
                </c:pt>
                <c:pt idx="363">
                  <c:v>252.5</c:v>
                </c:pt>
                <c:pt idx="364">
                  <c:v>262.25</c:v>
                </c:pt>
                <c:pt idx="365">
                  <c:v>261.5</c:v>
                </c:pt>
              </c:numCache>
            </c:numRef>
          </c:xVal>
          <c:yVal>
            <c:numRef>
              <c:f>ForwardCurveGenerator!$V$5:$V$370</c:f>
              <c:numCache>
                <c:formatCode>0.00</c:formatCode>
                <c:ptCount val="366"/>
                <c:pt idx="153">
                  <c:v>271.057787188716</c:v>
                </c:pt>
                <c:pt idx="154">
                  <c:v>275.62678851811</c:v>
                </c:pt>
                <c:pt idx="155">
                  <c:v>270.042453559962</c:v>
                </c:pt>
                <c:pt idx="156">
                  <c:v>270.042453559962</c:v>
                </c:pt>
                <c:pt idx="157">
                  <c:v>271.565454003093</c:v>
                </c:pt>
                <c:pt idx="158">
                  <c:v>267.504119488076</c:v>
                </c:pt>
                <c:pt idx="159">
                  <c:v>270.042453559962</c:v>
                </c:pt>
                <c:pt idx="160">
                  <c:v>274.611454889356</c:v>
                </c:pt>
                <c:pt idx="161">
                  <c:v>273.596121260602</c:v>
                </c:pt>
                <c:pt idx="162">
                  <c:v>273.088454446224</c:v>
                </c:pt>
                <c:pt idx="163">
                  <c:v>275.119121703733</c:v>
                </c:pt>
                <c:pt idx="164">
                  <c:v>276.134455332487</c:v>
                </c:pt>
                <c:pt idx="165">
                  <c:v>285.272457991276</c:v>
                </c:pt>
                <c:pt idx="166">
                  <c:v>294.918127464442</c:v>
                </c:pt>
                <c:pt idx="167">
                  <c:v>307.609797823871</c:v>
                </c:pt>
                <c:pt idx="168">
                  <c:v>302.533129680099</c:v>
                </c:pt>
                <c:pt idx="169">
                  <c:v>298.471795165082</c:v>
                </c:pt>
                <c:pt idx="170">
                  <c:v>295.425794278819</c:v>
                </c:pt>
                <c:pt idx="171">
                  <c:v>291.872126578179</c:v>
                </c:pt>
                <c:pt idx="172">
                  <c:v>291.872126578179</c:v>
                </c:pt>
                <c:pt idx="173">
                  <c:v>292.379793392556</c:v>
                </c:pt>
                <c:pt idx="174">
                  <c:v>288.826125691916</c:v>
                </c:pt>
                <c:pt idx="175">
                  <c:v>278.672789404373</c:v>
                </c:pt>
                <c:pt idx="176">
                  <c:v>275.62678851811</c:v>
                </c:pt>
                <c:pt idx="177">
                  <c:v>274.865288296544</c:v>
                </c:pt>
                <c:pt idx="178">
                  <c:v>276.642122146864</c:v>
                </c:pt>
                <c:pt idx="179">
                  <c:v>285.018624584087</c:v>
                </c:pt>
                <c:pt idx="180">
                  <c:v>289.333792506293</c:v>
                </c:pt>
                <c:pt idx="181">
                  <c:v>292.379793392556</c:v>
                </c:pt>
                <c:pt idx="182">
                  <c:v>294.410460650065</c:v>
                </c:pt>
                <c:pt idx="183">
                  <c:v>292.379793392556</c:v>
                </c:pt>
                <c:pt idx="184">
                  <c:v>293.39512702131</c:v>
                </c:pt>
                <c:pt idx="185">
                  <c:v>293.39512702131</c:v>
                </c:pt>
                <c:pt idx="186">
                  <c:v>296.441127907573</c:v>
                </c:pt>
                <c:pt idx="187">
                  <c:v>297.964128350705</c:v>
                </c:pt>
                <c:pt idx="188">
                  <c:v>305.071463751985</c:v>
                </c:pt>
                <c:pt idx="189">
                  <c:v>308.117464638248</c:v>
                </c:pt>
                <c:pt idx="190">
                  <c:v>311.163465524511</c:v>
                </c:pt>
                <c:pt idx="191">
                  <c:v>318.270800925791</c:v>
                </c:pt>
                <c:pt idx="192">
                  <c:v>323.85513588394</c:v>
                </c:pt>
                <c:pt idx="193">
                  <c:v>329.947137656465</c:v>
                </c:pt>
                <c:pt idx="194">
                  <c:v>332.485471728351</c:v>
                </c:pt>
                <c:pt idx="195">
                  <c:v>327.916470398957</c:v>
                </c:pt>
                <c:pt idx="196">
                  <c:v>326.393469955825</c:v>
                </c:pt>
                <c:pt idx="197">
                  <c:v>322.332135440808</c:v>
                </c:pt>
                <c:pt idx="198">
                  <c:v>328.424137213334</c:v>
                </c:pt>
                <c:pt idx="199">
                  <c:v>328.424137213334</c:v>
                </c:pt>
                <c:pt idx="200">
                  <c:v>327.916470398957</c:v>
                </c:pt>
                <c:pt idx="201">
                  <c:v>331.977804913974</c:v>
                </c:pt>
                <c:pt idx="202">
                  <c:v>326.901136770202</c:v>
                </c:pt>
                <c:pt idx="203">
                  <c:v>322.839802255185</c:v>
                </c:pt>
                <c:pt idx="204">
                  <c:v>320.809134997677</c:v>
                </c:pt>
                <c:pt idx="205">
                  <c:v>330.96247128522</c:v>
                </c:pt>
                <c:pt idx="206">
                  <c:v>327.916470398957</c:v>
                </c:pt>
                <c:pt idx="207">
                  <c:v>323.85513588394</c:v>
                </c:pt>
                <c:pt idx="208">
                  <c:v>325.885803141448</c:v>
                </c:pt>
                <c:pt idx="209">
                  <c:v>328.931804027711</c:v>
                </c:pt>
                <c:pt idx="210">
                  <c:v>324.870469512694</c:v>
                </c:pt>
                <c:pt idx="211">
                  <c:v>318.270800925791</c:v>
                </c:pt>
                <c:pt idx="212">
                  <c:v>303.548463308853</c:v>
                </c:pt>
                <c:pt idx="213">
                  <c:v>292.125959985368</c:v>
                </c:pt>
                <c:pt idx="214">
                  <c:v>299.487128793836</c:v>
                </c:pt>
                <c:pt idx="215">
                  <c:v>300.502462422591</c:v>
                </c:pt>
                <c:pt idx="216">
                  <c:v>294.918127464442</c:v>
                </c:pt>
                <c:pt idx="217">
                  <c:v>289.333792506293</c:v>
                </c:pt>
                <c:pt idx="218">
                  <c:v>286.795458434407</c:v>
                </c:pt>
                <c:pt idx="219">
                  <c:v>277.149788961242</c:v>
                </c:pt>
                <c:pt idx="220">
                  <c:v>274.611454889356</c:v>
                </c:pt>
                <c:pt idx="221">
                  <c:v>275.62678851811</c:v>
                </c:pt>
                <c:pt idx="222">
                  <c:v>274.611454889356</c:v>
                </c:pt>
                <c:pt idx="223">
                  <c:v>279.688123033127</c:v>
                </c:pt>
                <c:pt idx="224">
                  <c:v>289.84145932067</c:v>
                </c:pt>
                <c:pt idx="225">
                  <c:v>287.810792063162</c:v>
                </c:pt>
                <c:pt idx="226">
                  <c:v>285.780124805653</c:v>
                </c:pt>
                <c:pt idx="227">
                  <c:v>284.257124362522</c:v>
                </c:pt>
                <c:pt idx="228">
                  <c:v>282.73412391939</c:v>
                </c:pt>
                <c:pt idx="229">
                  <c:v>276.642122146864</c:v>
                </c:pt>
                <c:pt idx="230">
                  <c:v>276.134455332487</c:v>
                </c:pt>
                <c:pt idx="231">
                  <c:v>276.642122146864</c:v>
                </c:pt>
                <c:pt idx="232">
                  <c:v>284.764791176899</c:v>
                </c:pt>
                <c:pt idx="233">
                  <c:v>289.84145932067</c:v>
                </c:pt>
                <c:pt idx="234">
                  <c:v>293.39512702131</c:v>
                </c:pt>
                <c:pt idx="235">
                  <c:v>295.933461093196</c:v>
                </c:pt>
                <c:pt idx="236">
                  <c:v>296.441127907573</c:v>
                </c:pt>
                <c:pt idx="237">
                  <c:v>291.872126578179</c:v>
                </c:pt>
                <c:pt idx="238">
                  <c:v>288.318458877539</c:v>
                </c:pt>
                <c:pt idx="239">
                  <c:v>288.318458877539</c:v>
                </c:pt>
                <c:pt idx="240">
                  <c:v>289.333792506293</c:v>
                </c:pt>
                <c:pt idx="241">
                  <c:v>293.902793835688</c:v>
                </c:pt>
                <c:pt idx="242">
                  <c:v>299.994795608213</c:v>
                </c:pt>
                <c:pt idx="243">
                  <c:v>308.117464638248</c:v>
                </c:pt>
                <c:pt idx="244">
                  <c:v>312.686465967642</c:v>
                </c:pt>
                <c:pt idx="245">
                  <c:v>304.056130123231</c:v>
                </c:pt>
                <c:pt idx="246">
                  <c:v>296.694961314762</c:v>
                </c:pt>
                <c:pt idx="247">
                  <c:v>298.471795165082</c:v>
                </c:pt>
                <c:pt idx="248">
                  <c:v>301.517796051345</c:v>
                </c:pt>
                <c:pt idx="249">
                  <c:v>302.786963087288</c:v>
                </c:pt>
                <c:pt idx="250">
                  <c:v>297.202628129139</c:v>
                </c:pt>
                <c:pt idx="251">
                  <c:v>289.84145932067</c:v>
                </c:pt>
                <c:pt idx="252">
                  <c:v>283.241790733767</c:v>
                </c:pt>
                <c:pt idx="253">
                  <c:v>279.688123033127</c:v>
                </c:pt>
                <c:pt idx="254">
                  <c:v>274.357621482167</c:v>
                </c:pt>
                <c:pt idx="255">
                  <c:v>265.981119044944</c:v>
                </c:pt>
                <c:pt idx="256">
                  <c:v>262.427451344304</c:v>
                </c:pt>
                <c:pt idx="257">
                  <c:v>258.873783643664</c:v>
                </c:pt>
                <c:pt idx="258">
                  <c:v>257.85845001491</c:v>
                </c:pt>
                <c:pt idx="259">
                  <c:v>258.366116829287</c:v>
                </c:pt>
                <c:pt idx="260">
                  <c:v>255.827782757401</c:v>
                </c:pt>
                <c:pt idx="261">
                  <c:v>256.843116386156</c:v>
                </c:pt>
                <c:pt idx="262">
                  <c:v>255.827782757401</c:v>
                </c:pt>
                <c:pt idx="263">
                  <c:v>252.274115056761</c:v>
                </c:pt>
                <c:pt idx="264">
                  <c:v>249.735780984875</c:v>
                </c:pt>
                <c:pt idx="265">
                  <c:v>237.044110625447</c:v>
                </c:pt>
                <c:pt idx="266">
                  <c:v>233.490442924807</c:v>
                </c:pt>
                <c:pt idx="267">
                  <c:v>245.166779655481</c:v>
                </c:pt>
                <c:pt idx="268">
                  <c:v>240.597778326087</c:v>
                </c:pt>
                <c:pt idx="269">
                  <c:v>230.444442038544</c:v>
                </c:pt>
                <c:pt idx="270">
                  <c:v>228.921441595412</c:v>
                </c:pt>
                <c:pt idx="271">
                  <c:v>229.429108409789</c:v>
                </c:pt>
                <c:pt idx="272">
                  <c:v>233.998109739184</c:v>
                </c:pt>
                <c:pt idx="273">
                  <c:v>247.19744691299</c:v>
                </c:pt>
                <c:pt idx="274">
                  <c:v>248.720447356121</c:v>
                </c:pt>
                <c:pt idx="275">
                  <c:v>237.044110625447</c:v>
                </c:pt>
                <c:pt idx="276">
                  <c:v>226.890774337904</c:v>
                </c:pt>
                <c:pt idx="277">
                  <c:v>226.129274116338</c:v>
                </c:pt>
                <c:pt idx="278">
                  <c:v>223.337106637264</c:v>
                </c:pt>
                <c:pt idx="279">
                  <c:v>216.229771235983</c:v>
                </c:pt>
                <c:pt idx="280">
                  <c:v>216.737438050361</c:v>
                </c:pt>
                <c:pt idx="281">
                  <c:v>223.083273230075</c:v>
                </c:pt>
                <c:pt idx="282">
                  <c:v>233.236609517618</c:v>
                </c:pt>
                <c:pt idx="283">
                  <c:v>235.521110182315</c:v>
                </c:pt>
                <c:pt idx="284">
                  <c:v>229.429108409789</c:v>
                </c:pt>
                <c:pt idx="285">
                  <c:v>226.129274116338</c:v>
                </c:pt>
                <c:pt idx="286">
                  <c:v>224.860107080395</c:v>
                </c:pt>
                <c:pt idx="287">
                  <c:v>226.129274116338</c:v>
                </c:pt>
                <c:pt idx="288">
                  <c:v>225.113940487584</c:v>
                </c:pt>
                <c:pt idx="289">
                  <c:v>219.021938715058</c:v>
                </c:pt>
                <c:pt idx="290">
                  <c:v>215.214437607229</c:v>
                </c:pt>
                <c:pt idx="291">
                  <c:v>223.083273230075</c:v>
                </c:pt>
                <c:pt idx="292">
                  <c:v>229.936775224167</c:v>
                </c:pt>
                <c:pt idx="293">
                  <c:v>238.059444254201</c:v>
                </c:pt>
                <c:pt idx="294">
                  <c:v>244.912946248292</c:v>
                </c:pt>
                <c:pt idx="295">
                  <c:v>242.628445583595</c:v>
                </c:pt>
                <c:pt idx="296">
                  <c:v>239.582444697332</c:v>
                </c:pt>
                <c:pt idx="297">
                  <c:v>238.059444254201</c:v>
                </c:pt>
                <c:pt idx="298">
                  <c:v>237.297944032635</c:v>
                </c:pt>
                <c:pt idx="299">
                  <c:v>232.982776110429</c:v>
                </c:pt>
                <c:pt idx="300">
                  <c:v>230.444442038544</c:v>
                </c:pt>
                <c:pt idx="301">
                  <c:v>229.429108409789</c:v>
                </c:pt>
                <c:pt idx="302">
                  <c:v>226.383107523526</c:v>
                </c:pt>
                <c:pt idx="303">
                  <c:v>216.737438050361</c:v>
                </c:pt>
                <c:pt idx="304">
                  <c:v>208.614769020326</c:v>
                </c:pt>
                <c:pt idx="305">
                  <c:v>211.914603313778</c:v>
                </c:pt>
                <c:pt idx="306">
                  <c:v>205.568768134063</c:v>
                </c:pt>
                <c:pt idx="307">
                  <c:v>205.568768134063</c:v>
                </c:pt>
                <c:pt idx="308">
                  <c:v>207.091768577195</c:v>
                </c:pt>
                <c:pt idx="309">
                  <c:v>204.045767690932</c:v>
                </c:pt>
                <c:pt idx="310">
                  <c:v>198.96909954716</c:v>
                </c:pt>
                <c:pt idx="311">
                  <c:v>196.430765475275</c:v>
                </c:pt>
                <c:pt idx="312">
                  <c:v>197.953765918406</c:v>
                </c:pt>
                <c:pt idx="313">
                  <c:v>196.176932068086</c:v>
                </c:pt>
                <c:pt idx="314">
                  <c:v>193.384764589012</c:v>
                </c:pt>
                <c:pt idx="315">
                  <c:v>195.923098660897</c:v>
                </c:pt>
                <c:pt idx="316">
                  <c:v>204.29960109812</c:v>
                </c:pt>
                <c:pt idx="317">
                  <c:v>213.691437164098</c:v>
                </c:pt>
                <c:pt idx="318">
                  <c:v>220.798772565378</c:v>
                </c:pt>
                <c:pt idx="319">
                  <c:v>227.652274559469</c:v>
                </c:pt>
                <c:pt idx="320">
                  <c:v>237.805610847012</c:v>
                </c:pt>
                <c:pt idx="321">
                  <c:v>239.328611290144</c:v>
                </c:pt>
                <c:pt idx="322">
                  <c:v>239.582444697332</c:v>
                </c:pt>
                <c:pt idx="323">
                  <c:v>242.120778769218</c:v>
                </c:pt>
                <c:pt idx="324">
                  <c:v>247.451280320178</c:v>
                </c:pt>
                <c:pt idx="325">
                  <c:v>263.950451787436</c:v>
                </c:pt>
                <c:pt idx="326">
                  <c:v>266.996452673699</c:v>
                </c:pt>
                <c:pt idx="327">
                  <c:v>257.85845001491</c:v>
                </c:pt>
                <c:pt idx="328">
                  <c:v>247.705113727367</c:v>
                </c:pt>
                <c:pt idx="329">
                  <c:v>243.136112397972</c:v>
                </c:pt>
                <c:pt idx="330">
                  <c:v>249.989614392064</c:v>
                </c:pt>
                <c:pt idx="331">
                  <c:v>261.41211771555</c:v>
                </c:pt>
                <c:pt idx="332">
                  <c:v>263.442784973059</c:v>
                </c:pt>
                <c:pt idx="333">
                  <c:v>271.057787188716</c:v>
                </c:pt>
                <c:pt idx="334">
                  <c:v>277.657455775619</c:v>
                </c:pt>
                <c:pt idx="335">
                  <c:v>281.718790290636</c:v>
                </c:pt>
                <c:pt idx="336">
                  <c:v>287.303125248785</c:v>
                </c:pt>
                <c:pt idx="337">
                  <c:v>292.887460206933</c:v>
                </c:pt>
                <c:pt idx="338">
                  <c:v>295.425794278819</c:v>
                </c:pt>
                <c:pt idx="339">
                  <c:v>301.010129236968</c:v>
                </c:pt>
                <c:pt idx="340">
                  <c:v>306.086797380739</c:v>
                </c:pt>
                <c:pt idx="341">
                  <c:v>302.025462865722</c:v>
                </c:pt>
                <c:pt idx="342">
                  <c:v>301.517796051345</c:v>
                </c:pt>
                <c:pt idx="343">
                  <c:v>302.786963087288</c:v>
                </c:pt>
                <c:pt idx="344">
                  <c:v>307.863631231059</c:v>
                </c:pt>
                <c:pt idx="345">
                  <c:v>311.671132338888</c:v>
                </c:pt>
                <c:pt idx="346">
                  <c:v>323.85513588394</c:v>
                </c:pt>
                <c:pt idx="347">
                  <c:v>317.763134111414</c:v>
                </c:pt>
                <c:pt idx="348">
                  <c:v>320.301468183299</c:v>
                </c:pt>
                <c:pt idx="349">
                  <c:v>324.362802698317</c:v>
                </c:pt>
                <c:pt idx="350">
                  <c:v>319.793801368922</c:v>
                </c:pt>
                <c:pt idx="351">
                  <c:v>321.316801812054</c:v>
                </c:pt>
                <c:pt idx="352">
                  <c:v>318.778467740168</c:v>
                </c:pt>
                <c:pt idx="353">
                  <c:v>330.96247128522</c:v>
                </c:pt>
                <c:pt idx="354">
                  <c:v>345.684808902157</c:v>
                </c:pt>
                <c:pt idx="355">
                  <c:v>326.901136770202</c:v>
                </c:pt>
                <c:pt idx="356">
                  <c:v>323.347469069562</c:v>
                </c:pt>
                <c:pt idx="357">
                  <c:v>320.809134997677</c:v>
                </c:pt>
                <c:pt idx="358">
                  <c:v>322.332135440808</c:v>
                </c:pt>
                <c:pt idx="359">
                  <c:v>327.40880358458</c:v>
                </c:pt>
                <c:pt idx="360">
                  <c:v>338.577473500877</c:v>
                </c:pt>
                <c:pt idx="361">
                  <c:v>361.422480147849</c:v>
                </c:pt>
                <c:pt idx="362">
                  <c:v>353.299811117814</c:v>
                </c:pt>
                <c:pt idx="363">
                  <c:v>359.39181289034</c:v>
                </c:pt>
                <c:pt idx="364">
                  <c:v>369.291315770695</c:v>
                </c:pt>
                <c:pt idx="365">
                  <c:v>368.529815549129</c:v>
                </c:pt>
              </c:numCache>
            </c:numRef>
          </c:yVal>
          <c:smooth val="0"/>
        </c:ser>
        <c:axId val="6748670"/>
        <c:axId val="45964920"/>
      </c:scatterChart>
      <c:valAx>
        <c:axId val="6748670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Naphtha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$-409]#,##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5964920"/>
        <c:crossesAt val="0"/>
        <c:crossBetween val="midCat"/>
      </c:valAx>
      <c:valAx>
        <c:axId val="4596492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  <a:custDash>
                <a:ds d="385900" sp="385900"/>
              </a:custDash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Benzene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$-409]#,##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748670"/>
        <c:crossesAt val="0"/>
        <c:crossBetween val="midCat"/>
      </c:valAx>
      <c:spPr>
        <a:noFill/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277093251190143"/>
          <c:y val="0.22963699651914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1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68450546371533"/>
          <c:y val="0.0499607381232823"/>
          <c:w val="0.963154945362847"/>
          <c:h val="0.924813506085591"/>
        </c:manualLayout>
      </c:layout>
      <c:scatterChart>
        <c:scatterStyle val="line"/>
        <c:varyColors val="0"/>
        <c:ser>
          <c:idx val="0"/>
          <c:order val="0"/>
          <c:tx>
            <c:strRef>
              <c:f>Analysis!$B$33</c:f>
              <c:strCache>
                <c:ptCount val="1"/>
                <c:pt idx="0">
                  <c:v>BENZENE</c:v>
                </c:pt>
              </c:strCache>
            </c:strRef>
          </c:tx>
          <c:spPr>
            <a:solidFill>
              <a:srgbClr val="008000"/>
            </a:solidFill>
            <a:ln w="25200">
              <a:solidFill>
                <a:srgbClr val="008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Analysis!$A$34:$A$399</c:f>
              <c:numCache>
                <c:formatCode>[$-409]d\-mmm\-yy</c:formatCode>
                <c:ptCount val="366"/>
                <c:pt idx="0">
                  <c:v>33977</c:v>
                </c:pt>
                <c:pt idx="1">
                  <c:v>33984</c:v>
                </c:pt>
                <c:pt idx="2">
                  <c:v>33991</c:v>
                </c:pt>
                <c:pt idx="3">
                  <c:v>33998</c:v>
                </c:pt>
                <c:pt idx="4">
                  <c:v>34005</c:v>
                </c:pt>
                <c:pt idx="5">
                  <c:v>34012</c:v>
                </c:pt>
                <c:pt idx="6">
                  <c:v>34019</c:v>
                </c:pt>
                <c:pt idx="7">
                  <c:v>34026</c:v>
                </c:pt>
                <c:pt idx="8">
                  <c:v>34033</c:v>
                </c:pt>
                <c:pt idx="9">
                  <c:v>34040</c:v>
                </c:pt>
                <c:pt idx="10">
                  <c:v>34047</c:v>
                </c:pt>
                <c:pt idx="11">
                  <c:v>34054</c:v>
                </c:pt>
                <c:pt idx="12">
                  <c:v>34061</c:v>
                </c:pt>
                <c:pt idx="13">
                  <c:v>34068</c:v>
                </c:pt>
                <c:pt idx="14">
                  <c:v>34075</c:v>
                </c:pt>
                <c:pt idx="15">
                  <c:v>34082</c:v>
                </c:pt>
                <c:pt idx="16">
                  <c:v>34089</c:v>
                </c:pt>
                <c:pt idx="17">
                  <c:v>34096</c:v>
                </c:pt>
                <c:pt idx="18">
                  <c:v>34103</c:v>
                </c:pt>
                <c:pt idx="19">
                  <c:v>34110</c:v>
                </c:pt>
                <c:pt idx="20">
                  <c:v>34117</c:v>
                </c:pt>
                <c:pt idx="21">
                  <c:v>34124</c:v>
                </c:pt>
                <c:pt idx="22">
                  <c:v>34131</c:v>
                </c:pt>
                <c:pt idx="23">
                  <c:v>34138</c:v>
                </c:pt>
                <c:pt idx="24">
                  <c:v>34145</c:v>
                </c:pt>
                <c:pt idx="25">
                  <c:v>34152</c:v>
                </c:pt>
                <c:pt idx="26">
                  <c:v>34159</c:v>
                </c:pt>
                <c:pt idx="27">
                  <c:v>34166</c:v>
                </c:pt>
                <c:pt idx="28">
                  <c:v>34173</c:v>
                </c:pt>
                <c:pt idx="29">
                  <c:v>34180</c:v>
                </c:pt>
                <c:pt idx="30">
                  <c:v>34187</c:v>
                </c:pt>
                <c:pt idx="31">
                  <c:v>34194</c:v>
                </c:pt>
                <c:pt idx="32">
                  <c:v>34201</c:v>
                </c:pt>
                <c:pt idx="33">
                  <c:v>34208</c:v>
                </c:pt>
                <c:pt idx="34">
                  <c:v>34215</c:v>
                </c:pt>
                <c:pt idx="35">
                  <c:v>34222</c:v>
                </c:pt>
                <c:pt idx="36">
                  <c:v>34229</c:v>
                </c:pt>
                <c:pt idx="37">
                  <c:v>34236</c:v>
                </c:pt>
                <c:pt idx="38">
                  <c:v>34243</c:v>
                </c:pt>
                <c:pt idx="39">
                  <c:v>34250</c:v>
                </c:pt>
                <c:pt idx="40">
                  <c:v>34257</c:v>
                </c:pt>
                <c:pt idx="41">
                  <c:v>34264</c:v>
                </c:pt>
                <c:pt idx="42">
                  <c:v>34271</c:v>
                </c:pt>
                <c:pt idx="43">
                  <c:v>34278</c:v>
                </c:pt>
                <c:pt idx="44">
                  <c:v>34285</c:v>
                </c:pt>
                <c:pt idx="45">
                  <c:v>34292</c:v>
                </c:pt>
                <c:pt idx="46">
                  <c:v>34299</c:v>
                </c:pt>
                <c:pt idx="47">
                  <c:v>34306</c:v>
                </c:pt>
                <c:pt idx="48">
                  <c:v>34313</c:v>
                </c:pt>
                <c:pt idx="49">
                  <c:v>34320</c:v>
                </c:pt>
                <c:pt idx="50">
                  <c:v>34334</c:v>
                </c:pt>
                <c:pt idx="51">
                  <c:v>34341</c:v>
                </c:pt>
                <c:pt idx="52">
                  <c:v>34348</c:v>
                </c:pt>
                <c:pt idx="53">
                  <c:v>34355</c:v>
                </c:pt>
                <c:pt idx="54">
                  <c:v>34362</c:v>
                </c:pt>
                <c:pt idx="55">
                  <c:v>34369</c:v>
                </c:pt>
                <c:pt idx="56">
                  <c:v>34376</c:v>
                </c:pt>
                <c:pt idx="57">
                  <c:v>34383</c:v>
                </c:pt>
                <c:pt idx="58">
                  <c:v>34390</c:v>
                </c:pt>
                <c:pt idx="59">
                  <c:v>34397</c:v>
                </c:pt>
                <c:pt idx="60">
                  <c:v>34404</c:v>
                </c:pt>
                <c:pt idx="61">
                  <c:v>34411</c:v>
                </c:pt>
                <c:pt idx="62">
                  <c:v>34418</c:v>
                </c:pt>
                <c:pt idx="63">
                  <c:v>34425</c:v>
                </c:pt>
                <c:pt idx="64">
                  <c:v>34432</c:v>
                </c:pt>
                <c:pt idx="65">
                  <c:v>34439</c:v>
                </c:pt>
                <c:pt idx="66">
                  <c:v>34446</c:v>
                </c:pt>
                <c:pt idx="67">
                  <c:v>34453</c:v>
                </c:pt>
                <c:pt idx="68">
                  <c:v>34460</c:v>
                </c:pt>
                <c:pt idx="69">
                  <c:v>34467</c:v>
                </c:pt>
                <c:pt idx="70">
                  <c:v>34474</c:v>
                </c:pt>
                <c:pt idx="71">
                  <c:v>34481</c:v>
                </c:pt>
                <c:pt idx="72">
                  <c:v>34488</c:v>
                </c:pt>
                <c:pt idx="73">
                  <c:v>34495</c:v>
                </c:pt>
                <c:pt idx="74">
                  <c:v>34502</c:v>
                </c:pt>
                <c:pt idx="75">
                  <c:v>34509</c:v>
                </c:pt>
                <c:pt idx="76">
                  <c:v>34516</c:v>
                </c:pt>
                <c:pt idx="77">
                  <c:v>34523</c:v>
                </c:pt>
                <c:pt idx="78">
                  <c:v>34530</c:v>
                </c:pt>
                <c:pt idx="79">
                  <c:v>34537</c:v>
                </c:pt>
                <c:pt idx="80">
                  <c:v>34544</c:v>
                </c:pt>
                <c:pt idx="81">
                  <c:v>34551</c:v>
                </c:pt>
                <c:pt idx="82">
                  <c:v>34558</c:v>
                </c:pt>
                <c:pt idx="83">
                  <c:v>34565</c:v>
                </c:pt>
                <c:pt idx="84">
                  <c:v>34572</c:v>
                </c:pt>
                <c:pt idx="85">
                  <c:v>34579</c:v>
                </c:pt>
                <c:pt idx="86">
                  <c:v>34586</c:v>
                </c:pt>
                <c:pt idx="87">
                  <c:v>34593</c:v>
                </c:pt>
                <c:pt idx="88">
                  <c:v>34600</c:v>
                </c:pt>
                <c:pt idx="89">
                  <c:v>34607</c:v>
                </c:pt>
                <c:pt idx="90">
                  <c:v>34614</c:v>
                </c:pt>
                <c:pt idx="91">
                  <c:v>34621</c:v>
                </c:pt>
                <c:pt idx="92">
                  <c:v>34628</c:v>
                </c:pt>
                <c:pt idx="93">
                  <c:v>34635</c:v>
                </c:pt>
                <c:pt idx="94">
                  <c:v>34642</c:v>
                </c:pt>
                <c:pt idx="95">
                  <c:v>34649</c:v>
                </c:pt>
                <c:pt idx="96">
                  <c:v>34656</c:v>
                </c:pt>
                <c:pt idx="97">
                  <c:v>34663</c:v>
                </c:pt>
                <c:pt idx="98">
                  <c:v>34670</c:v>
                </c:pt>
                <c:pt idx="99">
                  <c:v>34677</c:v>
                </c:pt>
                <c:pt idx="100">
                  <c:v>34684</c:v>
                </c:pt>
                <c:pt idx="101">
                  <c:v>34691</c:v>
                </c:pt>
                <c:pt idx="102">
                  <c:v>34705</c:v>
                </c:pt>
                <c:pt idx="103">
                  <c:v>34712</c:v>
                </c:pt>
                <c:pt idx="104">
                  <c:v>34719</c:v>
                </c:pt>
                <c:pt idx="105">
                  <c:v>34726</c:v>
                </c:pt>
                <c:pt idx="106">
                  <c:v>34733</c:v>
                </c:pt>
                <c:pt idx="107">
                  <c:v>34740</c:v>
                </c:pt>
                <c:pt idx="108">
                  <c:v>34747</c:v>
                </c:pt>
                <c:pt idx="109">
                  <c:v>34754</c:v>
                </c:pt>
                <c:pt idx="110">
                  <c:v>34761</c:v>
                </c:pt>
                <c:pt idx="111">
                  <c:v>34768</c:v>
                </c:pt>
                <c:pt idx="112">
                  <c:v>34775</c:v>
                </c:pt>
                <c:pt idx="113">
                  <c:v>34782</c:v>
                </c:pt>
                <c:pt idx="114">
                  <c:v>34789</c:v>
                </c:pt>
                <c:pt idx="115">
                  <c:v>34796</c:v>
                </c:pt>
                <c:pt idx="116">
                  <c:v>34803</c:v>
                </c:pt>
                <c:pt idx="117">
                  <c:v>34810</c:v>
                </c:pt>
                <c:pt idx="118">
                  <c:v>34817</c:v>
                </c:pt>
                <c:pt idx="119">
                  <c:v>34824</c:v>
                </c:pt>
                <c:pt idx="120">
                  <c:v>34831</c:v>
                </c:pt>
                <c:pt idx="121">
                  <c:v>34838</c:v>
                </c:pt>
                <c:pt idx="122">
                  <c:v>34845</c:v>
                </c:pt>
                <c:pt idx="123">
                  <c:v>34852</c:v>
                </c:pt>
                <c:pt idx="124">
                  <c:v>34859</c:v>
                </c:pt>
                <c:pt idx="125">
                  <c:v>34866</c:v>
                </c:pt>
                <c:pt idx="126">
                  <c:v>34873</c:v>
                </c:pt>
                <c:pt idx="127">
                  <c:v>34880</c:v>
                </c:pt>
                <c:pt idx="128">
                  <c:v>34887</c:v>
                </c:pt>
                <c:pt idx="129">
                  <c:v>34894</c:v>
                </c:pt>
                <c:pt idx="130">
                  <c:v>34901</c:v>
                </c:pt>
                <c:pt idx="131">
                  <c:v>34908</c:v>
                </c:pt>
                <c:pt idx="132">
                  <c:v>34915</c:v>
                </c:pt>
                <c:pt idx="133">
                  <c:v>34922</c:v>
                </c:pt>
                <c:pt idx="134">
                  <c:v>34929</c:v>
                </c:pt>
                <c:pt idx="135">
                  <c:v>34936</c:v>
                </c:pt>
                <c:pt idx="136">
                  <c:v>34943</c:v>
                </c:pt>
                <c:pt idx="137">
                  <c:v>34950</c:v>
                </c:pt>
                <c:pt idx="138">
                  <c:v>34957</c:v>
                </c:pt>
                <c:pt idx="139">
                  <c:v>34964</c:v>
                </c:pt>
                <c:pt idx="140">
                  <c:v>34971</c:v>
                </c:pt>
                <c:pt idx="141">
                  <c:v>34978</c:v>
                </c:pt>
                <c:pt idx="142">
                  <c:v>34985</c:v>
                </c:pt>
                <c:pt idx="143">
                  <c:v>34992</c:v>
                </c:pt>
                <c:pt idx="144">
                  <c:v>34999</c:v>
                </c:pt>
                <c:pt idx="145">
                  <c:v>35006</c:v>
                </c:pt>
                <c:pt idx="146">
                  <c:v>35013</c:v>
                </c:pt>
                <c:pt idx="147">
                  <c:v>35020</c:v>
                </c:pt>
                <c:pt idx="148">
                  <c:v>35027</c:v>
                </c:pt>
                <c:pt idx="149">
                  <c:v>35034</c:v>
                </c:pt>
                <c:pt idx="150">
                  <c:v>35041</c:v>
                </c:pt>
                <c:pt idx="151">
                  <c:v>35048</c:v>
                </c:pt>
                <c:pt idx="152">
                  <c:v>35055</c:v>
                </c:pt>
                <c:pt idx="153">
                  <c:v>35069</c:v>
                </c:pt>
                <c:pt idx="154">
                  <c:v>35076</c:v>
                </c:pt>
                <c:pt idx="155">
                  <c:v>35083</c:v>
                </c:pt>
                <c:pt idx="156">
                  <c:v>35090</c:v>
                </c:pt>
                <c:pt idx="157">
                  <c:v>35097</c:v>
                </c:pt>
                <c:pt idx="158">
                  <c:v>35104</c:v>
                </c:pt>
                <c:pt idx="159">
                  <c:v>35111</c:v>
                </c:pt>
                <c:pt idx="160">
                  <c:v>35118</c:v>
                </c:pt>
                <c:pt idx="161">
                  <c:v>35125</c:v>
                </c:pt>
                <c:pt idx="162">
                  <c:v>35132</c:v>
                </c:pt>
                <c:pt idx="163">
                  <c:v>35139</c:v>
                </c:pt>
                <c:pt idx="164">
                  <c:v>35146</c:v>
                </c:pt>
                <c:pt idx="165">
                  <c:v>35153</c:v>
                </c:pt>
                <c:pt idx="166">
                  <c:v>35160</c:v>
                </c:pt>
                <c:pt idx="167">
                  <c:v>35167</c:v>
                </c:pt>
                <c:pt idx="168">
                  <c:v>35174</c:v>
                </c:pt>
                <c:pt idx="169">
                  <c:v>35181</c:v>
                </c:pt>
                <c:pt idx="170">
                  <c:v>35188</c:v>
                </c:pt>
                <c:pt idx="171">
                  <c:v>35195</c:v>
                </c:pt>
                <c:pt idx="172">
                  <c:v>35202</c:v>
                </c:pt>
                <c:pt idx="173">
                  <c:v>35209</c:v>
                </c:pt>
                <c:pt idx="174">
                  <c:v>35216</c:v>
                </c:pt>
                <c:pt idx="175">
                  <c:v>35223</c:v>
                </c:pt>
                <c:pt idx="176">
                  <c:v>35230</c:v>
                </c:pt>
                <c:pt idx="177">
                  <c:v>35237</c:v>
                </c:pt>
                <c:pt idx="178">
                  <c:v>35244</c:v>
                </c:pt>
                <c:pt idx="179">
                  <c:v>35251</c:v>
                </c:pt>
                <c:pt idx="180">
                  <c:v>35258</c:v>
                </c:pt>
                <c:pt idx="181">
                  <c:v>35265</c:v>
                </c:pt>
                <c:pt idx="182">
                  <c:v>35272</c:v>
                </c:pt>
                <c:pt idx="183">
                  <c:v>35279</c:v>
                </c:pt>
                <c:pt idx="184">
                  <c:v>35286</c:v>
                </c:pt>
                <c:pt idx="185">
                  <c:v>35293</c:v>
                </c:pt>
                <c:pt idx="186">
                  <c:v>35300</c:v>
                </c:pt>
                <c:pt idx="187">
                  <c:v>35307</c:v>
                </c:pt>
                <c:pt idx="188">
                  <c:v>35314</c:v>
                </c:pt>
                <c:pt idx="189">
                  <c:v>35321</c:v>
                </c:pt>
                <c:pt idx="190">
                  <c:v>35328</c:v>
                </c:pt>
                <c:pt idx="191">
                  <c:v>35335</c:v>
                </c:pt>
                <c:pt idx="192">
                  <c:v>35342</c:v>
                </c:pt>
                <c:pt idx="193">
                  <c:v>35349</c:v>
                </c:pt>
                <c:pt idx="194">
                  <c:v>35356</c:v>
                </c:pt>
                <c:pt idx="195">
                  <c:v>35363</c:v>
                </c:pt>
                <c:pt idx="196">
                  <c:v>35370</c:v>
                </c:pt>
                <c:pt idx="197">
                  <c:v>35377</c:v>
                </c:pt>
                <c:pt idx="198">
                  <c:v>35384</c:v>
                </c:pt>
                <c:pt idx="199">
                  <c:v>35391</c:v>
                </c:pt>
                <c:pt idx="200">
                  <c:v>35398</c:v>
                </c:pt>
                <c:pt idx="201">
                  <c:v>35405</c:v>
                </c:pt>
                <c:pt idx="202">
                  <c:v>35412</c:v>
                </c:pt>
                <c:pt idx="203">
                  <c:v>35419</c:v>
                </c:pt>
                <c:pt idx="204">
                  <c:v>35433</c:v>
                </c:pt>
                <c:pt idx="205">
                  <c:v>35440</c:v>
                </c:pt>
                <c:pt idx="206">
                  <c:v>35447</c:v>
                </c:pt>
                <c:pt idx="207">
                  <c:v>35454</c:v>
                </c:pt>
                <c:pt idx="208">
                  <c:v>35461</c:v>
                </c:pt>
                <c:pt idx="209">
                  <c:v>35468</c:v>
                </c:pt>
                <c:pt idx="210">
                  <c:v>35475</c:v>
                </c:pt>
                <c:pt idx="211">
                  <c:v>35482</c:v>
                </c:pt>
                <c:pt idx="212">
                  <c:v>35489</c:v>
                </c:pt>
                <c:pt idx="213">
                  <c:v>35496</c:v>
                </c:pt>
                <c:pt idx="214">
                  <c:v>35503</c:v>
                </c:pt>
                <c:pt idx="215">
                  <c:v>35510</c:v>
                </c:pt>
                <c:pt idx="216">
                  <c:v>35517</c:v>
                </c:pt>
                <c:pt idx="217">
                  <c:v>35524</c:v>
                </c:pt>
                <c:pt idx="218">
                  <c:v>35531</c:v>
                </c:pt>
                <c:pt idx="219">
                  <c:v>35538</c:v>
                </c:pt>
                <c:pt idx="220">
                  <c:v>35545</c:v>
                </c:pt>
                <c:pt idx="221">
                  <c:v>35552</c:v>
                </c:pt>
                <c:pt idx="222">
                  <c:v>35559</c:v>
                </c:pt>
                <c:pt idx="223">
                  <c:v>35566</c:v>
                </c:pt>
                <c:pt idx="224">
                  <c:v>35573</c:v>
                </c:pt>
                <c:pt idx="225">
                  <c:v>35580</c:v>
                </c:pt>
                <c:pt idx="226">
                  <c:v>35587</c:v>
                </c:pt>
                <c:pt idx="227">
                  <c:v>35594</c:v>
                </c:pt>
                <c:pt idx="228">
                  <c:v>35601</c:v>
                </c:pt>
                <c:pt idx="229">
                  <c:v>35608</c:v>
                </c:pt>
                <c:pt idx="230">
                  <c:v>35615</c:v>
                </c:pt>
                <c:pt idx="231">
                  <c:v>35622</c:v>
                </c:pt>
                <c:pt idx="232">
                  <c:v>35629</c:v>
                </c:pt>
                <c:pt idx="233">
                  <c:v>35636</c:v>
                </c:pt>
                <c:pt idx="234">
                  <c:v>35643</c:v>
                </c:pt>
                <c:pt idx="235">
                  <c:v>35650</c:v>
                </c:pt>
                <c:pt idx="236">
                  <c:v>35657</c:v>
                </c:pt>
                <c:pt idx="237">
                  <c:v>35664</c:v>
                </c:pt>
                <c:pt idx="238">
                  <c:v>35671</c:v>
                </c:pt>
                <c:pt idx="239">
                  <c:v>35678</c:v>
                </c:pt>
                <c:pt idx="240">
                  <c:v>35685</c:v>
                </c:pt>
                <c:pt idx="241">
                  <c:v>35692</c:v>
                </c:pt>
                <c:pt idx="242">
                  <c:v>35699</c:v>
                </c:pt>
                <c:pt idx="243">
                  <c:v>35706</c:v>
                </c:pt>
                <c:pt idx="244">
                  <c:v>35713</c:v>
                </c:pt>
                <c:pt idx="245">
                  <c:v>35720</c:v>
                </c:pt>
                <c:pt idx="246">
                  <c:v>35727</c:v>
                </c:pt>
                <c:pt idx="247">
                  <c:v>35734</c:v>
                </c:pt>
                <c:pt idx="248">
                  <c:v>35741</c:v>
                </c:pt>
                <c:pt idx="249">
                  <c:v>35748</c:v>
                </c:pt>
                <c:pt idx="250">
                  <c:v>35755</c:v>
                </c:pt>
                <c:pt idx="251">
                  <c:v>35762</c:v>
                </c:pt>
                <c:pt idx="252">
                  <c:v>35769</c:v>
                </c:pt>
                <c:pt idx="253">
                  <c:v>35776</c:v>
                </c:pt>
                <c:pt idx="254">
                  <c:v>35783</c:v>
                </c:pt>
                <c:pt idx="255">
                  <c:v>35797</c:v>
                </c:pt>
                <c:pt idx="256">
                  <c:v>35804</c:v>
                </c:pt>
                <c:pt idx="257">
                  <c:v>35811</c:v>
                </c:pt>
                <c:pt idx="258">
                  <c:v>35818</c:v>
                </c:pt>
                <c:pt idx="259">
                  <c:v>35825</c:v>
                </c:pt>
                <c:pt idx="260">
                  <c:v>35832</c:v>
                </c:pt>
                <c:pt idx="261">
                  <c:v>35839</c:v>
                </c:pt>
                <c:pt idx="262">
                  <c:v>35846</c:v>
                </c:pt>
                <c:pt idx="263">
                  <c:v>35853</c:v>
                </c:pt>
                <c:pt idx="264">
                  <c:v>35860</c:v>
                </c:pt>
                <c:pt idx="265">
                  <c:v>35867</c:v>
                </c:pt>
                <c:pt idx="266">
                  <c:v>35874</c:v>
                </c:pt>
                <c:pt idx="267">
                  <c:v>35881</c:v>
                </c:pt>
                <c:pt idx="268">
                  <c:v>35888</c:v>
                </c:pt>
                <c:pt idx="269">
                  <c:v>35895</c:v>
                </c:pt>
                <c:pt idx="270">
                  <c:v>35902</c:v>
                </c:pt>
                <c:pt idx="271">
                  <c:v>35909</c:v>
                </c:pt>
                <c:pt idx="272">
                  <c:v>35916</c:v>
                </c:pt>
                <c:pt idx="273">
                  <c:v>35923</c:v>
                </c:pt>
                <c:pt idx="274">
                  <c:v>35930</c:v>
                </c:pt>
                <c:pt idx="275">
                  <c:v>35937</c:v>
                </c:pt>
                <c:pt idx="276">
                  <c:v>35944</c:v>
                </c:pt>
                <c:pt idx="277">
                  <c:v>35951</c:v>
                </c:pt>
                <c:pt idx="278">
                  <c:v>35958</c:v>
                </c:pt>
                <c:pt idx="279">
                  <c:v>35965</c:v>
                </c:pt>
                <c:pt idx="280">
                  <c:v>35972</c:v>
                </c:pt>
                <c:pt idx="281">
                  <c:v>35979</c:v>
                </c:pt>
                <c:pt idx="282">
                  <c:v>35986</c:v>
                </c:pt>
                <c:pt idx="283">
                  <c:v>35993</c:v>
                </c:pt>
                <c:pt idx="284">
                  <c:v>36000</c:v>
                </c:pt>
                <c:pt idx="285">
                  <c:v>36007</c:v>
                </c:pt>
                <c:pt idx="286">
                  <c:v>36014</c:v>
                </c:pt>
                <c:pt idx="287">
                  <c:v>36021</c:v>
                </c:pt>
                <c:pt idx="288">
                  <c:v>36028</c:v>
                </c:pt>
                <c:pt idx="289">
                  <c:v>36035</c:v>
                </c:pt>
                <c:pt idx="290">
                  <c:v>36042</c:v>
                </c:pt>
                <c:pt idx="291">
                  <c:v>36049</c:v>
                </c:pt>
                <c:pt idx="292">
                  <c:v>36056</c:v>
                </c:pt>
                <c:pt idx="293">
                  <c:v>36063</c:v>
                </c:pt>
                <c:pt idx="294">
                  <c:v>36070</c:v>
                </c:pt>
                <c:pt idx="295">
                  <c:v>36077</c:v>
                </c:pt>
                <c:pt idx="296">
                  <c:v>36084</c:v>
                </c:pt>
                <c:pt idx="297">
                  <c:v>36091</c:v>
                </c:pt>
                <c:pt idx="298">
                  <c:v>36098</c:v>
                </c:pt>
                <c:pt idx="299">
                  <c:v>36105</c:v>
                </c:pt>
                <c:pt idx="300">
                  <c:v>36112</c:v>
                </c:pt>
                <c:pt idx="301">
                  <c:v>36119</c:v>
                </c:pt>
                <c:pt idx="302">
                  <c:v>36126</c:v>
                </c:pt>
                <c:pt idx="303">
                  <c:v>36133</c:v>
                </c:pt>
                <c:pt idx="304">
                  <c:v>36140</c:v>
                </c:pt>
                <c:pt idx="305">
                  <c:v>36147</c:v>
                </c:pt>
                <c:pt idx="306">
                  <c:v>36154</c:v>
                </c:pt>
                <c:pt idx="307">
                  <c:v>36161</c:v>
                </c:pt>
                <c:pt idx="308">
                  <c:v>36168</c:v>
                </c:pt>
                <c:pt idx="309">
                  <c:v>36175</c:v>
                </c:pt>
                <c:pt idx="310">
                  <c:v>36182</c:v>
                </c:pt>
                <c:pt idx="311">
                  <c:v>36189</c:v>
                </c:pt>
                <c:pt idx="312">
                  <c:v>36196</c:v>
                </c:pt>
                <c:pt idx="313">
                  <c:v>36203</c:v>
                </c:pt>
                <c:pt idx="314">
                  <c:v>36210</c:v>
                </c:pt>
                <c:pt idx="315">
                  <c:v>36217</c:v>
                </c:pt>
                <c:pt idx="316">
                  <c:v>36224</c:v>
                </c:pt>
                <c:pt idx="317">
                  <c:v>36231</c:v>
                </c:pt>
                <c:pt idx="318">
                  <c:v>36238</c:v>
                </c:pt>
                <c:pt idx="319">
                  <c:v>36245</c:v>
                </c:pt>
                <c:pt idx="320">
                  <c:v>36252</c:v>
                </c:pt>
                <c:pt idx="321">
                  <c:v>36259</c:v>
                </c:pt>
                <c:pt idx="322">
                  <c:v>36266</c:v>
                </c:pt>
                <c:pt idx="323">
                  <c:v>36273</c:v>
                </c:pt>
                <c:pt idx="324">
                  <c:v>36280</c:v>
                </c:pt>
                <c:pt idx="325">
                  <c:v>36287</c:v>
                </c:pt>
                <c:pt idx="326">
                  <c:v>36294</c:v>
                </c:pt>
                <c:pt idx="327">
                  <c:v>36301</c:v>
                </c:pt>
                <c:pt idx="328">
                  <c:v>36308</c:v>
                </c:pt>
                <c:pt idx="329">
                  <c:v>36315</c:v>
                </c:pt>
                <c:pt idx="330">
                  <c:v>36322</c:v>
                </c:pt>
                <c:pt idx="331">
                  <c:v>36329</c:v>
                </c:pt>
                <c:pt idx="332">
                  <c:v>36336</c:v>
                </c:pt>
                <c:pt idx="333">
                  <c:v>36343</c:v>
                </c:pt>
                <c:pt idx="334">
                  <c:v>36350</c:v>
                </c:pt>
                <c:pt idx="335">
                  <c:v>36357</c:v>
                </c:pt>
                <c:pt idx="336">
                  <c:v>36364</c:v>
                </c:pt>
                <c:pt idx="337">
                  <c:v>36371</c:v>
                </c:pt>
                <c:pt idx="338">
                  <c:v>36378</c:v>
                </c:pt>
                <c:pt idx="339">
                  <c:v>36385</c:v>
                </c:pt>
                <c:pt idx="340">
                  <c:v>36392</c:v>
                </c:pt>
                <c:pt idx="341">
                  <c:v>36399</c:v>
                </c:pt>
                <c:pt idx="342">
                  <c:v>36406</c:v>
                </c:pt>
                <c:pt idx="343">
                  <c:v>36413</c:v>
                </c:pt>
                <c:pt idx="344">
                  <c:v>36420</c:v>
                </c:pt>
                <c:pt idx="345">
                  <c:v>36427</c:v>
                </c:pt>
                <c:pt idx="346">
                  <c:v>36434</c:v>
                </c:pt>
                <c:pt idx="347">
                  <c:v>36441</c:v>
                </c:pt>
                <c:pt idx="348">
                  <c:v>36448</c:v>
                </c:pt>
                <c:pt idx="349">
                  <c:v>36455</c:v>
                </c:pt>
                <c:pt idx="350">
                  <c:v>36462</c:v>
                </c:pt>
                <c:pt idx="351">
                  <c:v>36469</c:v>
                </c:pt>
                <c:pt idx="352">
                  <c:v>36476</c:v>
                </c:pt>
                <c:pt idx="353">
                  <c:v>36483</c:v>
                </c:pt>
                <c:pt idx="354">
                  <c:v>36490</c:v>
                </c:pt>
                <c:pt idx="355">
                  <c:v>36497</c:v>
                </c:pt>
                <c:pt idx="356">
                  <c:v>36504</c:v>
                </c:pt>
                <c:pt idx="357">
                  <c:v>36511</c:v>
                </c:pt>
                <c:pt idx="358">
                  <c:v>36518</c:v>
                </c:pt>
                <c:pt idx="359">
                  <c:v>36532</c:v>
                </c:pt>
                <c:pt idx="360">
                  <c:v>36539</c:v>
                </c:pt>
                <c:pt idx="361">
                  <c:v>36546</c:v>
                </c:pt>
                <c:pt idx="362">
                  <c:v>36553</c:v>
                </c:pt>
                <c:pt idx="363">
                  <c:v>36560</c:v>
                </c:pt>
                <c:pt idx="364">
                  <c:v>36567</c:v>
                </c:pt>
                <c:pt idx="365">
                  <c:v>36574</c:v>
                </c:pt>
              </c:numCache>
            </c:numRef>
          </c:xVal>
          <c:yVal>
            <c:numRef>
              <c:f>Analysis!$B$34:$B$399</c:f>
              <c:numCache>
                <c:formatCode>0.00</c:formatCode>
                <c:ptCount val="366"/>
                <c:pt idx="0">
                  <c:v>292.25</c:v>
                </c:pt>
                <c:pt idx="1">
                  <c:v>291</c:v>
                </c:pt>
                <c:pt idx="2">
                  <c:v>295.25</c:v>
                </c:pt>
                <c:pt idx="3">
                  <c:v>312</c:v>
                </c:pt>
                <c:pt idx="4">
                  <c:v>327.5</c:v>
                </c:pt>
                <c:pt idx="5">
                  <c:v>324.25</c:v>
                </c:pt>
                <c:pt idx="6">
                  <c:v>326.25</c:v>
                </c:pt>
                <c:pt idx="7">
                  <c:v>327.75</c:v>
                </c:pt>
                <c:pt idx="8">
                  <c:v>329.5</c:v>
                </c:pt>
                <c:pt idx="9">
                  <c:v>332.75</c:v>
                </c:pt>
                <c:pt idx="10">
                  <c:v>329</c:v>
                </c:pt>
                <c:pt idx="11">
                  <c:v>324</c:v>
                </c:pt>
                <c:pt idx="12">
                  <c:v>310.25</c:v>
                </c:pt>
                <c:pt idx="13">
                  <c:v>306.5</c:v>
                </c:pt>
                <c:pt idx="14">
                  <c:v>307.5</c:v>
                </c:pt>
                <c:pt idx="15">
                  <c:v>309.25</c:v>
                </c:pt>
                <c:pt idx="16">
                  <c:v>307.75</c:v>
                </c:pt>
                <c:pt idx="17">
                  <c:v>302</c:v>
                </c:pt>
                <c:pt idx="18">
                  <c:v>304</c:v>
                </c:pt>
                <c:pt idx="19">
                  <c:v>297.75</c:v>
                </c:pt>
                <c:pt idx="20">
                  <c:v>292.25</c:v>
                </c:pt>
                <c:pt idx="21">
                  <c:v>290</c:v>
                </c:pt>
                <c:pt idx="22">
                  <c:v>292</c:v>
                </c:pt>
                <c:pt idx="23">
                  <c:v>290</c:v>
                </c:pt>
                <c:pt idx="24">
                  <c:v>283.75</c:v>
                </c:pt>
                <c:pt idx="25">
                  <c:v>279</c:v>
                </c:pt>
                <c:pt idx="26">
                  <c:v>279</c:v>
                </c:pt>
                <c:pt idx="27">
                  <c:v>277.25</c:v>
                </c:pt>
                <c:pt idx="28">
                  <c:v>278.5</c:v>
                </c:pt>
                <c:pt idx="29">
                  <c:v>279.75</c:v>
                </c:pt>
                <c:pt idx="30">
                  <c:v>282.5</c:v>
                </c:pt>
                <c:pt idx="31">
                  <c:v>282.25</c:v>
                </c:pt>
                <c:pt idx="32">
                  <c:v>284.75</c:v>
                </c:pt>
                <c:pt idx="33">
                  <c:v>283.25</c:v>
                </c:pt>
                <c:pt idx="34">
                  <c:v>282.25</c:v>
                </c:pt>
                <c:pt idx="35">
                  <c:v>280.5</c:v>
                </c:pt>
                <c:pt idx="36">
                  <c:v>277.75</c:v>
                </c:pt>
                <c:pt idx="37">
                  <c:v>266.75</c:v>
                </c:pt>
                <c:pt idx="38">
                  <c:v>274.25</c:v>
                </c:pt>
                <c:pt idx="39">
                  <c:v>272.5</c:v>
                </c:pt>
                <c:pt idx="40">
                  <c:v>272.5</c:v>
                </c:pt>
                <c:pt idx="41">
                  <c:v>272</c:v>
                </c:pt>
                <c:pt idx="42">
                  <c:v>274.75</c:v>
                </c:pt>
                <c:pt idx="43">
                  <c:v>274.25</c:v>
                </c:pt>
                <c:pt idx="44">
                  <c:v>265.75</c:v>
                </c:pt>
                <c:pt idx="45">
                  <c:v>257.25</c:v>
                </c:pt>
                <c:pt idx="46">
                  <c:v>251</c:v>
                </c:pt>
                <c:pt idx="47">
                  <c:v>245.25</c:v>
                </c:pt>
                <c:pt idx="48">
                  <c:v>244</c:v>
                </c:pt>
                <c:pt idx="49">
                  <c:v>242.75</c:v>
                </c:pt>
                <c:pt idx="50">
                  <c:v>247.5</c:v>
                </c:pt>
                <c:pt idx="51">
                  <c:v>252</c:v>
                </c:pt>
                <c:pt idx="52">
                  <c:v>254</c:v>
                </c:pt>
                <c:pt idx="53">
                  <c:v>257</c:v>
                </c:pt>
                <c:pt idx="54">
                  <c:v>260.25</c:v>
                </c:pt>
                <c:pt idx="55">
                  <c:v>271</c:v>
                </c:pt>
                <c:pt idx="56">
                  <c:v>280.25</c:v>
                </c:pt>
                <c:pt idx="57">
                  <c:v>283.75</c:v>
                </c:pt>
                <c:pt idx="58">
                  <c:v>296.5</c:v>
                </c:pt>
                <c:pt idx="59">
                  <c:v>316.75</c:v>
                </c:pt>
                <c:pt idx="60">
                  <c:v>322.5</c:v>
                </c:pt>
                <c:pt idx="61">
                  <c:v>340.75</c:v>
                </c:pt>
                <c:pt idx="62">
                  <c:v>361</c:v>
                </c:pt>
                <c:pt idx="63">
                  <c:v>370</c:v>
                </c:pt>
                <c:pt idx="64">
                  <c:v>372.25</c:v>
                </c:pt>
                <c:pt idx="65">
                  <c:v>363.25</c:v>
                </c:pt>
                <c:pt idx="66">
                  <c:v>353</c:v>
                </c:pt>
                <c:pt idx="67">
                  <c:v>350</c:v>
                </c:pt>
                <c:pt idx="68">
                  <c:v>326.75</c:v>
                </c:pt>
                <c:pt idx="69">
                  <c:v>322.5</c:v>
                </c:pt>
                <c:pt idx="70">
                  <c:v>328</c:v>
                </c:pt>
                <c:pt idx="71">
                  <c:v>317.5</c:v>
                </c:pt>
                <c:pt idx="72">
                  <c:v>308.5</c:v>
                </c:pt>
                <c:pt idx="73">
                  <c:v>301.75</c:v>
                </c:pt>
                <c:pt idx="74">
                  <c:v>308</c:v>
                </c:pt>
                <c:pt idx="75">
                  <c:v>315.5</c:v>
                </c:pt>
                <c:pt idx="76">
                  <c:v>321.75</c:v>
                </c:pt>
                <c:pt idx="77">
                  <c:v>322.75</c:v>
                </c:pt>
                <c:pt idx="78">
                  <c:v>339.25</c:v>
                </c:pt>
                <c:pt idx="79">
                  <c:v>348.25</c:v>
                </c:pt>
                <c:pt idx="80">
                  <c:v>360.5</c:v>
                </c:pt>
                <c:pt idx="81">
                  <c:v>388</c:v>
                </c:pt>
                <c:pt idx="82">
                  <c:v>433.75</c:v>
                </c:pt>
                <c:pt idx="83">
                  <c:v>444.5</c:v>
                </c:pt>
                <c:pt idx="84">
                  <c:v>402.5</c:v>
                </c:pt>
                <c:pt idx="85">
                  <c:v>392.5</c:v>
                </c:pt>
                <c:pt idx="86">
                  <c:v>389</c:v>
                </c:pt>
                <c:pt idx="87">
                  <c:v>374.5</c:v>
                </c:pt>
                <c:pt idx="88">
                  <c:v>365</c:v>
                </c:pt>
                <c:pt idx="89">
                  <c:v>374.25</c:v>
                </c:pt>
                <c:pt idx="90">
                  <c:v>366.25</c:v>
                </c:pt>
                <c:pt idx="91">
                  <c:v>348</c:v>
                </c:pt>
                <c:pt idx="92">
                  <c:v>320.25</c:v>
                </c:pt>
                <c:pt idx="93">
                  <c:v>328.75</c:v>
                </c:pt>
                <c:pt idx="94">
                  <c:v>338</c:v>
                </c:pt>
                <c:pt idx="95">
                  <c:v>347</c:v>
                </c:pt>
                <c:pt idx="96">
                  <c:v>350.75</c:v>
                </c:pt>
                <c:pt idx="97">
                  <c:v>348.25</c:v>
                </c:pt>
                <c:pt idx="98">
                  <c:v>336.5</c:v>
                </c:pt>
                <c:pt idx="99">
                  <c:v>341</c:v>
                </c:pt>
                <c:pt idx="100">
                  <c:v>353.75</c:v>
                </c:pt>
                <c:pt idx="101">
                  <c:v>356</c:v>
                </c:pt>
                <c:pt idx="102">
                  <c:v>373.25</c:v>
                </c:pt>
                <c:pt idx="103">
                  <c:v>375.75</c:v>
                </c:pt>
                <c:pt idx="104">
                  <c:v>372.25</c:v>
                </c:pt>
                <c:pt idx="105">
                  <c:v>363.25</c:v>
                </c:pt>
                <c:pt idx="106">
                  <c:v>352.25</c:v>
                </c:pt>
                <c:pt idx="107">
                  <c:v>357</c:v>
                </c:pt>
                <c:pt idx="108">
                  <c:v>334.25</c:v>
                </c:pt>
                <c:pt idx="109">
                  <c:v>330.5</c:v>
                </c:pt>
                <c:pt idx="110">
                  <c:v>326.25</c:v>
                </c:pt>
                <c:pt idx="111">
                  <c:v>314.5</c:v>
                </c:pt>
                <c:pt idx="112">
                  <c:v>335.25</c:v>
                </c:pt>
                <c:pt idx="113">
                  <c:v>342.5</c:v>
                </c:pt>
                <c:pt idx="114">
                  <c:v>343</c:v>
                </c:pt>
                <c:pt idx="115">
                  <c:v>347.5</c:v>
                </c:pt>
                <c:pt idx="116">
                  <c:v>352</c:v>
                </c:pt>
                <c:pt idx="117">
                  <c:v>333.5</c:v>
                </c:pt>
                <c:pt idx="118">
                  <c:v>323</c:v>
                </c:pt>
                <c:pt idx="119">
                  <c:v>319.5</c:v>
                </c:pt>
                <c:pt idx="120">
                  <c:v>306</c:v>
                </c:pt>
                <c:pt idx="121">
                  <c:v>296.25</c:v>
                </c:pt>
                <c:pt idx="122">
                  <c:v>297</c:v>
                </c:pt>
                <c:pt idx="123">
                  <c:v>293.75</c:v>
                </c:pt>
                <c:pt idx="124">
                  <c:v>297</c:v>
                </c:pt>
                <c:pt idx="125">
                  <c:v>290</c:v>
                </c:pt>
                <c:pt idx="126">
                  <c:v>282.75</c:v>
                </c:pt>
                <c:pt idx="127">
                  <c:v>280</c:v>
                </c:pt>
                <c:pt idx="128">
                  <c:v>281.25</c:v>
                </c:pt>
                <c:pt idx="129">
                  <c:v>289.5</c:v>
                </c:pt>
                <c:pt idx="130">
                  <c:v>287.5</c:v>
                </c:pt>
                <c:pt idx="131">
                  <c:v>284.75</c:v>
                </c:pt>
                <c:pt idx="132">
                  <c:v>285.5</c:v>
                </c:pt>
                <c:pt idx="133">
                  <c:v>292</c:v>
                </c:pt>
                <c:pt idx="134">
                  <c:v>272.5</c:v>
                </c:pt>
                <c:pt idx="135">
                  <c:v>261.25</c:v>
                </c:pt>
                <c:pt idx="136">
                  <c:v>250.5</c:v>
                </c:pt>
                <c:pt idx="137">
                  <c:v>250</c:v>
                </c:pt>
                <c:pt idx="138">
                  <c:v>241</c:v>
                </c:pt>
                <c:pt idx="139">
                  <c:v>234.5</c:v>
                </c:pt>
                <c:pt idx="140">
                  <c:v>229.25</c:v>
                </c:pt>
                <c:pt idx="141">
                  <c:v>212</c:v>
                </c:pt>
                <c:pt idx="142">
                  <c:v>207.5</c:v>
                </c:pt>
                <c:pt idx="143">
                  <c:v>211.75</c:v>
                </c:pt>
                <c:pt idx="144">
                  <c:v>203</c:v>
                </c:pt>
                <c:pt idx="145">
                  <c:v>192.75</c:v>
                </c:pt>
                <c:pt idx="146">
                  <c:v>200.5</c:v>
                </c:pt>
                <c:pt idx="147">
                  <c:v>214.25</c:v>
                </c:pt>
                <c:pt idx="148">
                  <c:v>212.75</c:v>
                </c:pt>
                <c:pt idx="149">
                  <c:v>236.25</c:v>
                </c:pt>
                <c:pt idx="150">
                  <c:v>259.25</c:v>
                </c:pt>
                <c:pt idx="151">
                  <c:v>257.25</c:v>
                </c:pt>
                <c:pt idx="152">
                  <c:v>257.5</c:v>
                </c:pt>
                <c:pt idx="153">
                  <c:v>266.75</c:v>
                </c:pt>
                <c:pt idx="154">
                  <c:v>268.5</c:v>
                </c:pt>
                <c:pt idx="155">
                  <c:v>264.75</c:v>
                </c:pt>
                <c:pt idx="156">
                  <c:v>265.25</c:v>
                </c:pt>
                <c:pt idx="157">
                  <c:v>246.25</c:v>
                </c:pt>
                <c:pt idx="158">
                  <c:v>236.5</c:v>
                </c:pt>
                <c:pt idx="159">
                  <c:v>239.5</c:v>
                </c:pt>
                <c:pt idx="160">
                  <c:v>243.75</c:v>
                </c:pt>
                <c:pt idx="161">
                  <c:v>248</c:v>
                </c:pt>
                <c:pt idx="162">
                  <c:v>248.5</c:v>
                </c:pt>
                <c:pt idx="163">
                  <c:v>251.5</c:v>
                </c:pt>
                <c:pt idx="164">
                  <c:v>255.5</c:v>
                </c:pt>
                <c:pt idx="165">
                  <c:v>259</c:v>
                </c:pt>
                <c:pt idx="166">
                  <c:v>256.75</c:v>
                </c:pt>
                <c:pt idx="167">
                  <c:v>263.25</c:v>
                </c:pt>
                <c:pt idx="168">
                  <c:v>257.75</c:v>
                </c:pt>
                <c:pt idx="169">
                  <c:v>261</c:v>
                </c:pt>
                <c:pt idx="170">
                  <c:v>262.75</c:v>
                </c:pt>
                <c:pt idx="171">
                  <c:v>262</c:v>
                </c:pt>
                <c:pt idx="172">
                  <c:v>260.75</c:v>
                </c:pt>
                <c:pt idx="173">
                  <c:v>259.75</c:v>
                </c:pt>
                <c:pt idx="174">
                  <c:v>267.5</c:v>
                </c:pt>
                <c:pt idx="175">
                  <c:v>262.75</c:v>
                </c:pt>
                <c:pt idx="176">
                  <c:v>269.75</c:v>
                </c:pt>
                <c:pt idx="177">
                  <c:v>273</c:v>
                </c:pt>
                <c:pt idx="178">
                  <c:v>280</c:v>
                </c:pt>
                <c:pt idx="179">
                  <c:v>278.25</c:v>
                </c:pt>
                <c:pt idx="180">
                  <c:v>277.75</c:v>
                </c:pt>
                <c:pt idx="181">
                  <c:v>290</c:v>
                </c:pt>
                <c:pt idx="182">
                  <c:v>295</c:v>
                </c:pt>
                <c:pt idx="183">
                  <c:v>310.75</c:v>
                </c:pt>
                <c:pt idx="184">
                  <c:v>314.5</c:v>
                </c:pt>
                <c:pt idx="185">
                  <c:v>331.75</c:v>
                </c:pt>
                <c:pt idx="186">
                  <c:v>345.75</c:v>
                </c:pt>
                <c:pt idx="187">
                  <c:v>319.75</c:v>
                </c:pt>
                <c:pt idx="188">
                  <c:v>312.75</c:v>
                </c:pt>
                <c:pt idx="189">
                  <c:v>305</c:v>
                </c:pt>
                <c:pt idx="190">
                  <c:v>303.25</c:v>
                </c:pt>
                <c:pt idx="191">
                  <c:v>295.5</c:v>
                </c:pt>
                <c:pt idx="192">
                  <c:v>296.75</c:v>
                </c:pt>
                <c:pt idx="193">
                  <c:v>302.5</c:v>
                </c:pt>
                <c:pt idx="194">
                  <c:v>294.25</c:v>
                </c:pt>
                <c:pt idx="195">
                  <c:v>298.75</c:v>
                </c:pt>
                <c:pt idx="196">
                  <c:v>296.25</c:v>
                </c:pt>
                <c:pt idx="197">
                  <c:v>296.5</c:v>
                </c:pt>
                <c:pt idx="198">
                  <c:v>300.25</c:v>
                </c:pt>
                <c:pt idx="199">
                  <c:v>302</c:v>
                </c:pt>
                <c:pt idx="200">
                  <c:v>310.25</c:v>
                </c:pt>
                <c:pt idx="201">
                  <c:v>310.5</c:v>
                </c:pt>
                <c:pt idx="202">
                  <c:v>309.5</c:v>
                </c:pt>
                <c:pt idx="203">
                  <c:v>324</c:v>
                </c:pt>
                <c:pt idx="204">
                  <c:v>336.5</c:v>
                </c:pt>
                <c:pt idx="205">
                  <c:v>334.25</c:v>
                </c:pt>
                <c:pt idx="206">
                  <c:v>334.25</c:v>
                </c:pt>
                <c:pt idx="207">
                  <c:v>341.75</c:v>
                </c:pt>
                <c:pt idx="208">
                  <c:v>342.75</c:v>
                </c:pt>
                <c:pt idx="209">
                  <c:v>333.25</c:v>
                </c:pt>
                <c:pt idx="210">
                  <c:v>325.75</c:v>
                </c:pt>
                <c:pt idx="211">
                  <c:v>329</c:v>
                </c:pt>
                <c:pt idx="212">
                  <c:v>327.25</c:v>
                </c:pt>
                <c:pt idx="213">
                  <c:v>333</c:v>
                </c:pt>
                <c:pt idx="214">
                  <c:v>348</c:v>
                </c:pt>
                <c:pt idx="215">
                  <c:v>355.5</c:v>
                </c:pt>
                <c:pt idx="216">
                  <c:v>360</c:v>
                </c:pt>
                <c:pt idx="217">
                  <c:v>345</c:v>
                </c:pt>
                <c:pt idx="218">
                  <c:v>326</c:v>
                </c:pt>
                <c:pt idx="219">
                  <c:v>323.5</c:v>
                </c:pt>
                <c:pt idx="220">
                  <c:v>310.5</c:v>
                </c:pt>
                <c:pt idx="221">
                  <c:v>310.25</c:v>
                </c:pt>
                <c:pt idx="222">
                  <c:v>313.25</c:v>
                </c:pt>
                <c:pt idx="223">
                  <c:v>311.75</c:v>
                </c:pt>
                <c:pt idx="224">
                  <c:v>297</c:v>
                </c:pt>
                <c:pt idx="225">
                  <c:v>279.75</c:v>
                </c:pt>
                <c:pt idx="226">
                  <c:v>263.75</c:v>
                </c:pt>
                <c:pt idx="227">
                  <c:v>269.75</c:v>
                </c:pt>
                <c:pt idx="228">
                  <c:v>269.25</c:v>
                </c:pt>
                <c:pt idx="229">
                  <c:v>270.75</c:v>
                </c:pt>
                <c:pt idx="230">
                  <c:v>276.5</c:v>
                </c:pt>
                <c:pt idx="231">
                  <c:v>279</c:v>
                </c:pt>
                <c:pt idx="232">
                  <c:v>280.75</c:v>
                </c:pt>
                <c:pt idx="233">
                  <c:v>280.5</c:v>
                </c:pt>
                <c:pt idx="234">
                  <c:v>284.75</c:v>
                </c:pt>
                <c:pt idx="235">
                  <c:v>301.5</c:v>
                </c:pt>
                <c:pt idx="236">
                  <c:v>323.75</c:v>
                </c:pt>
                <c:pt idx="237">
                  <c:v>322.75</c:v>
                </c:pt>
                <c:pt idx="238">
                  <c:v>320.25</c:v>
                </c:pt>
                <c:pt idx="239">
                  <c:v>321.5</c:v>
                </c:pt>
                <c:pt idx="240">
                  <c:v>319</c:v>
                </c:pt>
                <c:pt idx="241">
                  <c:v>314</c:v>
                </c:pt>
                <c:pt idx="242">
                  <c:v>308.25</c:v>
                </c:pt>
                <c:pt idx="243">
                  <c:v>313.75</c:v>
                </c:pt>
                <c:pt idx="244">
                  <c:v>328.75</c:v>
                </c:pt>
                <c:pt idx="245">
                  <c:v>333.75</c:v>
                </c:pt>
                <c:pt idx="246">
                  <c:v>326</c:v>
                </c:pt>
                <c:pt idx="247">
                  <c:v>313</c:v>
                </c:pt>
                <c:pt idx="248">
                  <c:v>313.75</c:v>
                </c:pt>
                <c:pt idx="249">
                  <c:v>317.25</c:v>
                </c:pt>
                <c:pt idx="250">
                  <c:v>323.75</c:v>
                </c:pt>
                <c:pt idx="251">
                  <c:v>330.875</c:v>
                </c:pt>
                <c:pt idx="252">
                  <c:v>334.75</c:v>
                </c:pt>
                <c:pt idx="253">
                  <c:v>325.25</c:v>
                </c:pt>
                <c:pt idx="254">
                  <c:v>324</c:v>
                </c:pt>
                <c:pt idx="255">
                  <c:v>320.75</c:v>
                </c:pt>
                <c:pt idx="256">
                  <c:v>315.875</c:v>
                </c:pt>
                <c:pt idx="257">
                  <c:v>294.25</c:v>
                </c:pt>
                <c:pt idx="258">
                  <c:v>272.75</c:v>
                </c:pt>
                <c:pt idx="259">
                  <c:v>267</c:v>
                </c:pt>
                <c:pt idx="260">
                  <c:v>256.75</c:v>
                </c:pt>
                <c:pt idx="261">
                  <c:v>251.25</c:v>
                </c:pt>
                <c:pt idx="262">
                  <c:v>252.25</c:v>
                </c:pt>
                <c:pt idx="263">
                  <c:v>247.25</c:v>
                </c:pt>
                <c:pt idx="264">
                  <c:v>243</c:v>
                </c:pt>
                <c:pt idx="265">
                  <c:v>235</c:v>
                </c:pt>
                <c:pt idx="266">
                  <c:v>225.5</c:v>
                </c:pt>
                <c:pt idx="267">
                  <c:v>227.25</c:v>
                </c:pt>
                <c:pt idx="268">
                  <c:v>226.5</c:v>
                </c:pt>
                <c:pt idx="269">
                  <c:v>223.5</c:v>
                </c:pt>
                <c:pt idx="270">
                  <c:v>225.5</c:v>
                </c:pt>
                <c:pt idx="271">
                  <c:v>229.25</c:v>
                </c:pt>
                <c:pt idx="272">
                  <c:v>225.5</c:v>
                </c:pt>
                <c:pt idx="273">
                  <c:v>224.75</c:v>
                </c:pt>
                <c:pt idx="274">
                  <c:v>220.75</c:v>
                </c:pt>
                <c:pt idx="275">
                  <c:v>209.5</c:v>
                </c:pt>
                <c:pt idx="276">
                  <c:v>206.75</c:v>
                </c:pt>
                <c:pt idx="277">
                  <c:v>208</c:v>
                </c:pt>
                <c:pt idx="278">
                  <c:v>211</c:v>
                </c:pt>
                <c:pt idx="279">
                  <c:v>208.25</c:v>
                </c:pt>
                <c:pt idx="280">
                  <c:v>210.25</c:v>
                </c:pt>
                <c:pt idx="281">
                  <c:v>210.75</c:v>
                </c:pt>
                <c:pt idx="282">
                  <c:v>213.25</c:v>
                </c:pt>
                <c:pt idx="283">
                  <c:v>216</c:v>
                </c:pt>
                <c:pt idx="284">
                  <c:v>217.75</c:v>
                </c:pt>
                <c:pt idx="285">
                  <c:v>217.25</c:v>
                </c:pt>
                <c:pt idx="286">
                  <c:v>223</c:v>
                </c:pt>
                <c:pt idx="287">
                  <c:v>222.75</c:v>
                </c:pt>
                <c:pt idx="288">
                  <c:v>219</c:v>
                </c:pt>
                <c:pt idx="289">
                  <c:v>220.25</c:v>
                </c:pt>
                <c:pt idx="290">
                  <c:v>220.5</c:v>
                </c:pt>
                <c:pt idx="291">
                  <c:v>222.375</c:v>
                </c:pt>
                <c:pt idx="292">
                  <c:v>223.25</c:v>
                </c:pt>
                <c:pt idx="293">
                  <c:v>227</c:v>
                </c:pt>
                <c:pt idx="294">
                  <c:v>232.25</c:v>
                </c:pt>
                <c:pt idx="295">
                  <c:v>236.75</c:v>
                </c:pt>
                <c:pt idx="296">
                  <c:v>235.25</c:v>
                </c:pt>
                <c:pt idx="297">
                  <c:v>236.25</c:v>
                </c:pt>
                <c:pt idx="298">
                  <c:v>233.5</c:v>
                </c:pt>
                <c:pt idx="299">
                  <c:v>236.5</c:v>
                </c:pt>
                <c:pt idx="300">
                  <c:v>252.75</c:v>
                </c:pt>
                <c:pt idx="301">
                  <c:v>239</c:v>
                </c:pt>
                <c:pt idx="302">
                  <c:v>236.75</c:v>
                </c:pt>
                <c:pt idx="303">
                  <c:v>226</c:v>
                </c:pt>
                <c:pt idx="304">
                  <c:v>216.5</c:v>
                </c:pt>
                <c:pt idx="305">
                  <c:v>211.5</c:v>
                </c:pt>
                <c:pt idx="306">
                  <c:v>209.5</c:v>
                </c:pt>
                <c:pt idx="307">
                  <c:v>212.5</c:v>
                </c:pt>
                <c:pt idx="308">
                  <c:v>208</c:v>
                </c:pt>
                <c:pt idx="309">
                  <c:v>205.75</c:v>
                </c:pt>
                <c:pt idx="310">
                  <c:v>203.75</c:v>
                </c:pt>
                <c:pt idx="311">
                  <c:v>200.75</c:v>
                </c:pt>
                <c:pt idx="312">
                  <c:v>205.75</c:v>
                </c:pt>
                <c:pt idx="313">
                  <c:v>209.5</c:v>
                </c:pt>
                <c:pt idx="314">
                  <c:v>208.75</c:v>
                </c:pt>
                <c:pt idx="315">
                  <c:v>206.25</c:v>
                </c:pt>
                <c:pt idx="316">
                  <c:v>209</c:v>
                </c:pt>
                <c:pt idx="317">
                  <c:v>212.5</c:v>
                </c:pt>
                <c:pt idx="318">
                  <c:v>221</c:v>
                </c:pt>
                <c:pt idx="319">
                  <c:v>241</c:v>
                </c:pt>
                <c:pt idx="320">
                  <c:v>248.75</c:v>
                </c:pt>
                <c:pt idx="321">
                  <c:v>257.75</c:v>
                </c:pt>
                <c:pt idx="322">
                  <c:v>252</c:v>
                </c:pt>
                <c:pt idx="323">
                  <c:v>252.25</c:v>
                </c:pt>
                <c:pt idx="324">
                  <c:v>250.5</c:v>
                </c:pt>
                <c:pt idx="325">
                  <c:v>247.5</c:v>
                </c:pt>
                <c:pt idx="326">
                  <c:v>247.75</c:v>
                </c:pt>
                <c:pt idx="327">
                  <c:v>241.25</c:v>
                </c:pt>
                <c:pt idx="328">
                  <c:v>241</c:v>
                </c:pt>
                <c:pt idx="329">
                  <c:v>242</c:v>
                </c:pt>
                <c:pt idx="330">
                  <c:v>242.75</c:v>
                </c:pt>
                <c:pt idx="331">
                  <c:v>244.5</c:v>
                </c:pt>
                <c:pt idx="332">
                  <c:v>249.75</c:v>
                </c:pt>
                <c:pt idx="333">
                  <c:v>252.5</c:v>
                </c:pt>
                <c:pt idx="334">
                  <c:v>258</c:v>
                </c:pt>
                <c:pt idx="335">
                  <c:v>258.5</c:v>
                </c:pt>
                <c:pt idx="336">
                  <c:v>272.5</c:v>
                </c:pt>
                <c:pt idx="337">
                  <c:v>280</c:v>
                </c:pt>
                <c:pt idx="338">
                  <c:v>285.75</c:v>
                </c:pt>
                <c:pt idx="339">
                  <c:v>285.5</c:v>
                </c:pt>
                <c:pt idx="340">
                  <c:v>287.25</c:v>
                </c:pt>
                <c:pt idx="341">
                  <c:v>285.5</c:v>
                </c:pt>
                <c:pt idx="342">
                  <c:v>287.5</c:v>
                </c:pt>
                <c:pt idx="343">
                  <c:v>285.5</c:v>
                </c:pt>
                <c:pt idx="344">
                  <c:v>299.25</c:v>
                </c:pt>
                <c:pt idx="345">
                  <c:v>309.75</c:v>
                </c:pt>
                <c:pt idx="346">
                  <c:v>305.75</c:v>
                </c:pt>
                <c:pt idx="347">
                  <c:v>310</c:v>
                </c:pt>
                <c:pt idx="348">
                  <c:v>304.25</c:v>
                </c:pt>
                <c:pt idx="349">
                  <c:v>312.25</c:v>
                </c:pt>
                <c:pt idx="350">
                  <c:v>309.75</c:v>
                </c:pt>
                <c:pt idx="351">
                  <c:v>309.25</c:v>
                </c:pt>
                <c:pt idx="352">
                  <c:v>310.25</c:v>
                </c:pt>
                <c:pt idx="353">
                  <c:v>309.5</c:v>
                </c:pt>
                <c:pt idx="354">
                  <c:v>315.5</c:v>
                </c:pt>
                <c:pt idx="355">
                  <c:v>312</c:v>
                </c:pt>
                <c:pt idx="356">
                  <c:v>325</c:v>
                </c:pt>
                <c:pt idx="357">
                  <c:v>332.5</c:v>
                </c:pt>
                <c:pt idx="358">
                  <c:v>335.5</c:v>
                </c:pt>
                <c:pt idx="359">
                  <c:v>335</c:v>
                </c:pt>
                <c:pt idx="360">
                  <c:v>344</c:v>
                </c:pt>
                <c:pt idx="361">
                  <c:v>370</c:v>
                </c:pt>
                <c:pt idx="362">
                  <c:v>382</c:v>
                </c:pt>
                <c:pt idx="363">
                  <c:v>380.75</c:v>
                </c:pt>
                <c:pt idx="364">
                  <c:v>391.5</c:v>
                </c:pt>
                <c:pt idx="365">
                  <c:v>405.5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Analysis!$C$33</c:f>
              <c:strCache>
                <c:ptCount val="1"/>
                <c:pt idx="0">
                  <c:v>NAPHTHA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Analysis!$A$34:$A$399</c:f>
              <c:numCache>
                <c:formatCode>[$-409]d\-mmm\-yy</c:formatCode>
                <c:ptCount val="366"/>
                <c:pt idx="0">
                  <c:v>33977</c:v>
                </c:pt>
                <c:pt idx="1">
                  <c:v>33984</c:v>
                </c:pt>
                <c:pt idx="2">
                  <c:v>33991</c:v>
                </c:pt>
                <c:pt idx="3">
                  <c:v>33998</c:v>
                </c:pt>
                <c:pt idx="4">
                  <c:v>34005</c:v>
                </c:pt>
                <c:pt idx="5">
                  <c:v>34012</c:v>
                </c:pt>
                <c:pt idx="6">
                  <c:v>34019</c:v>
                </c:pt>
                <c:pt idx="7">
                  <c:v>34026</c:v>
                </c:pt>
                <c:pt idx="8">
                  <c:v>34033</c:v>
                </c:pt>
                <c:pt idx="9">
                  <c:v>34040</c:v>
                </c:pt>
                <c:pt idx="10">
                  <c:v>34047</c:v>
                </c:pt>
                <c:pt idx="11">
                  <c:v>34054</c:v>
                </c:pt>
                <c:pt idx="12">
                  <c:v>34061</c:v>
                </c:pt>
                <c:pt idx="13">
                  <c:v>34068</c:v>
                </c:pt>
                <c:pt idx="14">
                  <c:v>34075</c:v>
                </c:pt>
                <c:pt idx="15">
                  <c:v>34082</c:v>
                </c:pt>
                <c:pt idx="16">
                  <c:v>34089</c:v>
                </c:pt>
                <c:pt idx="17">
                  <c:v>34096</c:v>
                </c:pt>
                <c:pt idx="18">
                  <c:v>34103</c:v>
                </c:pt>
                <c:pt idx="19">
                  <c:v>34110</c:v>
                </c:pt>
                <c:pt idx="20">
                  <c:v>34117</c:v>
                </c:pt>
                <c:pt idx="21">
                  <c:v>34124</c:v>
                </c:pt>
                <c:pt idx="22">
                  <c:v>34131</c:v>
                </c:pt>
                <c:pt idx="23">
                  <c:v>34138</c:v>
                </c:pt>
                <c:pt idx="24">
                  <c:v>34145</c:v>
                </c:pt>
                <c:pt idx="25">
                  <c:v>34152</c:v>
                </c:pt>
                <c:pt idx="26">
                  <c:v>34159</c:v>
                </c:pt>
                <c:pt idx="27">
                  <c:v>34166</c:v>
                </c:pt>
                <c:pt idx="28">
                  <c:v>34173</c:v>
                </c:pt>
                <c:pt idx="29">
                  <c:v>34180</c:v>
                </c:pt>
                <c:pt idx="30">
                  <c:v>34187</c:v>
                </c:pt>
                <c:pt idx="31">
                  <c:v>34194</c:v>
                </c:pt>
                <c:pt idx="32">
                  <c:v>34201</c:v>
                </c:pt>
                <c:pt idx="33">
                  <c:v>34208</c:v>
                </c:pt>
                <c:pt idx="34">
                  <c:v>34215</c:v>
                </c:pt>
                <c:pt idx="35">
                  <c:v>34222</c:v>
                </c:pt>
                <c:pt idx="36">
                  <c:v>34229</c:v>
                </c:pt>
                <c:pt idx="37">
                  <c:v>34236</c:v>
                </c:pt>
                <c:pt idx="38">
                  <c:v>34243</c:v>
                </c:pt>
                <c:pt idx="39">
                  <c:v>34250</c:v>
                </c:pt>
                <c:pt idx="40">
                  <c:v>34257</c:v>
                </c:pt>
                <c:pt idx="41">
                  <c:v>34264</c:v>
                </c:pt>
                <c:pt idx="42">
                  <c:v>34271</c:v>
                </c:pt>
                <c:pt idx="43">
                  <c:v>34278</c:v>
                </c:pt>
                <c:pt idx="44">
                  <c:v>34285</c:v>
                </c:pt>
                <c:pt idx="45">
                  <c:v>34292</c:v>
                </c:pt>
                <c:pt idx="46">
                  <c:v>34299</c:v>
                </c:pt>
                <c:pt idx="47">
                  <c:v>34306</c:v>
                </c:pt>
                <c:pt idx="48">
                  <c:v>34313</c:v>
                </c:pt>
                <c:pt idx="49">
                  <c:v>34320</c:v>
                </c:pt>
                <c:pt idx="50">
                  <c:v>34334</c:v>
                </c:pt>
                <c:pt idx="51">
                  <c:v>34341</c:v>
                </c:pt>
                <c:pt idx="52">
                  <c:v>34348</c:v>
                </c:pt>
                <c:pt idx="53">
                  <c:v>34355</c:v>
                </c:pt>
                <c:pt idx="54">
                  <c:v>34362</c:v>
                </c:pt>
                <c:pt idx="55">
                  <c:v>34369</c:v>
                </c:pt>
                <c:pt idx="56">
                  <c:v>34376</c:v>
                </c:pt>
                <c:pt idx="57">
                  <c:v>34383</c:v>
                </c:pt>
                <c:pt idx="58">
                  <c:v>34390</c:v>
                </c:pt>
                <c:pt idx="59">
                  <c:v>34397</c:v>
                </c:pt>
                <c:pt idx="60">
                  <c:v>34404</c:v>
                </c:pt>
                <c:pt idx="61">
                  <c:v>34411</c:v>
                </c:pt>
                <c:pt idx="62">
                  <c:v>34418</c:v>
                </c:pt>
                <c:pt idx="63">
                  <c:v>34425</c:v>
                </c:pt>
                <c:pt idx="64">
                  <c:v>34432</c:v>
                </c:pt>
                <c:pt idx="65">
                  <c:v>34439</c:v>
                </c:pt>
                <c:pt idx="66">
                  <c:v>34446</c:v>
                </c:pt>
                <c:pt idx="67">
                  <c:v>34453</c:v>
                </c:pt>
                <c:pt idx="68">
                  <c:v>34460</c:v>
                </c:pt>
                <c:pt idx="69">
                  <c:v>34467</c:v>
                </c:pt>
                <c:pt idx="70">
                  <c:v>34474</c:v>
                </c:pt>
                <c:pt idx="71">
                  <c:v>34481</c:v>
                </c:pt>
                <c:pt idx="72">
                  <c:v>34488</c:v>
                </c:pt>
                <c:pt idx="73">
                  <c:v>34495</c:v>
                </c:pt>
                <c:pt idx="74">
                  <c:v>34502</c:v>
                </c:pt>
                <c:pt idx="75">
                  <c:v>34509</c:v>
                </c:pt>
                <c:pt idx="76">
                  <c:v>34516</c:v>
                </c:pt>
                <c:pt idx="77">
                  <c:v>34523</c:v>
                </c:pt>
                <c:pt idx="78">
                  <c:v>34530</c:v>
                </c:pt>
                <c:pt idx="79">
                  <c:v>34537</c:v>
                </c:pt>
                <c:pt idx="80">
                  <c:v>34544</c:v>
                </c:pt>
                <c:pt idx="81">
                  <c:v>34551</c:v>
                </c:pt>
                <c:pt idx="82">
                  <c:v>34558</c:v>
                </c:pt>
                <c:pt idx="83">
                  <c:v>34565</c:v>
                </c:pt>
                <c:pt idx="84">
                  <c:v>34572</c:v>
                </c:pt>
                <c:pt idx="85">
                  <c:v>34579</c:v>
                </c:pt>
                <c:pt idx="86">
                  <c:v>34586</c:v>
                </c:pt>
                <c:pt idx="87">
                  <c:v>34593</c:v>
                </c:pt>
                <c:pt idx="88">
                  <c:v>34600</c:v>
                </c:pt>
                <c:pt idx="89">
                  <c:v>34607</c:v>
                </c:pt>
                <c:pt idx="90">
                  <c:v>34614</c:v>
                </c:pt>
                <c:pt idx="91">
                  <c:v>34621</c:v>
                </c:pt>
                <c:pt idx="92">
                  <c:v>34628</c:v>
                </c:pt>
                <c:pt idx="93">
                  <c:v>34635</c:v>
                </c:pt>
                <c:pt idx="94">
                  <c:v>34642</c:v>
                </c:pt>
                <c:pt idx="95">
                  <c:v>34649</c:v>
                </c:pt>
                <c:pt idx="96">
                  <c:v>34656</c:v>
                </c:pt>
                <c:pt idx="97">
                  <c:v>34663</c:v>
                </c:pt>
                <c:pt idx="98">
                  <c:v>34670</c:v>
                </c:pt>
                <c:pt idx="99">
                  <c:v>34677</c:v>
                </c:pt>
                <c:pt idx="100">
                  <c:v>34684</c:v>
                </c:pt>
                <c:pt idx="101">
                  <c:v>34691</c:v>
                </c:pt>
                <c:pt idx="102">
                  <c:v>34705</c:v>
                </c:pt>
                <c:pt idx="103">
                  <c:v>34712</c:v>
                </c:pt>
                <c:pt idx="104">
                  <c:v>34719</c:v>
                </c:pt>
                <c:pt idx="105">
                  <c:v>34726</c:v>
                </c:pt>
                <c:pt idx="106">
                  <c:v>34733</c:v>
                </c:pt>
                <c:pt idx="107">
                  <c:v>34740</c:v>
                </c:pt>
                <c:pt idx="108">
                  <c:v>34747</c:v>
                </c:pt>
                <c:pt idx="109">
                  <c:v>34754</c:v>
                </c:pt>
                <c:pt idx="110">
                  <c:v>34761</c:v>
                </c:pt>
                <c:pt idx="111">
                  <c:v>34768</c:v>
                </c:pt>
                <c:pt idx="112">
                  <c:v>34775</c:v>
                </c:pt>
                <c:pt idx="113">
                  <c:v>34782</c:v>
                </c:pt>
                <c:pt idx="114">
                  <c:v>34789</c:v>
                </c:pt>
                <c:pt idx="115">
                  <c:v>34796</c:v>
                </c:pt>
                <c:pt idx="116">
                  <c:v>34803</c:v>
                </c:pt>
                <c:pt idx="117">
                  <c:v>34810</c:v>
                </c:pt>
                <c:pt idx="118">
                  <c:v>34817</c:v>
                </c:pt>
                <c:pt idx="119">
                  <c:v>34824</c:v>
                </c:pt>
                <c:pt idx="120">
                  <c:v>34831</c:v>
                </c:pt>
                <c:pt idx="121">
                  <c:v>34838</c:v>
                </c:pt>
                <c:pt idx="122">
                  <c:v>34845</c:v>
                </c:pt>
                <c:pt idx="123">
                  <c:v>34852</c:v>
                </c:pt>
                <c:pt idx="124">
                  <c:v>34859</c:v>
                </c:pt>
                <c:pt idx="125">
                  <c:v>34866</c:v>
                </c:pt>
                <c:pt idx="126">
                  <c:v>34873</c:v>
                </c:pt>
                <c:pt idx="127">
                  <c:v>34880</c:v>
                </c:pt>
                <c:pt idx="128">
                  <c:v>34887</c:v>
                </c:pt>
                <c:pt idx="129">
                  <c:v>34894</c:v>
                </c:pt>
                <c:pt idx="130">
                  <c:v>34901</c:v>
                </c:pt>
                <c:pt idx="131">
                  <c:v>34908</c:v>
                </c:pt>
                <c:pt idx="132">
                  <c:v>34915</c:v>
                </c:pt>
                <c:pt idx="133">
                  <c:v>34922</c:v>
                </c:pt>
                <c:pt idx="134">
                  <c:v>34929</c:v>
                </c:pt>
                <c:pt idx="135">
                  <c:v>34936</c:v>
                </c:pt>
                <c:pt idx="136">
                  <c:v>34943</c:v>
                </c:pt>
                <c:pt idx="137">
                  <c:v>34950</c:v>
                </c:pt>
                <c:pt idx="138">
                  <c:v>34957</c:v>
                </c:pt>
                <c:pt idx="139">
                  <c:v>34964</c:v>
                </c:pt>
                <c:pt idx="140">
                  <c:v>34971</c:v>
                </c:pt>
                <c:pt idx="141">
                  <c:v>34978</c:v>
                </c:pt>
                <c:pt idx="142">
                  <c:v>34985</c:v>
                </c:pt>
                <c:pt idx="143">
                  <c:v>34992</c:v>
                </c:pt>
                <c:pt idx="144">
                  <c:v>34999</c:v>
                </c:pt>
                <c:pt idx="145">
                  <c:v>35006</c:v>
                </c:pt>
                <c:pt idx="146">
                  <c:v>35013</c:v>
                </c:pt>
                <c:pt idx="147">
                  <c:v>35020</c:v>
                </c:pt>
                <c:pt idx="148">
                  <c:v>35027</c:v>
                </c:pt>
                <c:pt idx="149">
                  <c:v>35034</c:v>
                </c:pt>
                <c:pt idx="150">
                  <c:v>35041</c:v>
                </c:pt>
                <c:pt idx="151">
                  <c:v>35048</c:v>
                </c:pt>
                <c:pt idx="152">
                  <c:v>35055</c:v>
                </c:pt>
                <c:pt idx="153">
                  <c:v>35069</c:v>
                </c:pt>
                <c:pt idx="154">
                  <c:v>35076</c:v>
                </c:pt>
                <c:pt idx="155">
                  <c:v>35083</c:v>
                </c:pt>
                <c:pt idx="156">
                  <c:v>35090</c:v>
                </c:pt>
                <c:pt idx="157">
                  <c:v>35097</c:v>
                </c:pt>
                <c:pt idx="158">
                  <c:v>35104</c:v>
                </c:pt>
                <c:pt idx="159">
                  <c:v>35111</c:v>
                </c:pt>
                <c:pt idx="160">
                  <c:v>35118</c:v>
                </c:pt>
                <c:pt idx="161">
                  <c:v>35125</c:v>
                </c:pt>
                <c:pt idx="162">
                  <c:v>35132</c:v>
                </c:pt>
                <c:pt idx="163">
                  <c:v>35139</c:v>
                </c:pt>
                <c:pt idx="164">
                  <c:v>35146</c:v>
                </c:pt>
                <c:pt idx="165">
                  <c:v>35153</c:v>
                </c:pt>
                <c:pt idx="166">
                  <c:v>35160</c:v>
                </c:pt>
                <c:pt idx="167">
                  <c:v>35167</c:v>
                </c:pt>
                <c:pt idx="168">
                  <c:v>35174</c:v>
                </c:pt>
                <c:pt idx="169">
                  <c:v>35181</c:v>
                </c:pt>
                <c:pt idx="170">
                  <c:v>35188</c:v>
                </c:pt>
                <c:pt idx="171">
                  <c:v>35195</c:v>
                </c:pt>
                <c:pt idx="172">
                  <c:v>35202</c:v>
                </c:pt>
                <c:pt idx="173">
                  <c:v>35209</c:v>
                </c:pt>
                <c:pt idx="174">
                  <c:v>35216</c:v>
                </c:pt>
                <c:pt idx="175">
                  <c:v>35223</c:v>
                </c:pt>
                <c:pt idx="176">
                  <c:v>35230</c:v>
                </c:pt>
                <c:pt idx="177">
                  <c:v>35237</c:v>
                </c:pt>
                <c:pt idx="178">
                  <c:v>35244</c:v>
                </c:pt>
                <c:pt idx="179">
                  <c:v>35251</c:v>
                </c:pt>
                <c:pt idx="180">
                  <c:v>35258</c:v>
                </c:pt>
                <c:pt idx="181">
                  <c:v>35265</c:v>
                </c:pt>
                <c:pt idx="182">
                  <c:v>35272</c:v>
                </c:pt>
                <c:pt idx="183">
                  <c:v>35279</c:v>
                </c:pt>
                <c:pt idx="184">
                  <c:v>35286</c:v>
                </c:pt>
                <c:pt idx="185">
                  <c:v>35293</c:v>
                </c:pt>
                <c:pt idx="186">
                  <c:v>35300</c:v>
                </c:pt>
                <c:pt idx="187">
                  <c:v>35307</c:v>
                </c:pt>
                <c:pt idx="188">
                  <c:v>35314</c:v>
                </c:pt>
                <c:pt idx="189">
                  <c:v>35321</c:v>
                </c:pt>
                <c:pt idx="190">
                  <c:v>35328</c:v>
                </c:pt>
                <c:pt idx="191">
                  <c:v>35335</c:v>
                </c:pt>
                <c:pt idx="192">
                  <c:v>35342</c:v>
                </c:pt>
                <c:pt idx="193">
                  <c:v>35349</c:v>
                </c:pt>
                <c:pt idx="194">
                  <c:v>35356</c:v>
                </c:pt>
                <c:pt idx="195">
                  <c:v>35363</c:v>
                </c:pt>
                <c:pt idx="196">
                  <c:v>35370</c:v>
                </c:pt>
                <c:pt idx="197">
                  <c:v>35377</c:v>
                </c:pt>
                <c:pt idx="198">
                  <c:v>35384</c:v>
                </c:pt>
                <c:pt idx="199">
                  <c:v>35391</c:v>
                </c:pt>
                <c:pt idx="200">
                  <c:v>35398</c:v>
                </c:pt>
                <c:pt idx="201">
                  <c:v>35405</c:v>
                </c:pt>
                <c:pt idx="202">
                  <c:v>35412</c:v>
                </c:pt>
                <c:pt idx="203">
                  <c:v>35419</c:v>
                </c:pt>
                <c:pt idx="204">
                  <c:v>35433</c:v>
                </c:pt>
                <c:pt idx="205">
                  <c:v>35440</c:v>
                </c:pt>
                <c:pt idx="206">
                  <c:v>35447</c:v>
                </c:pt>
                <c:pt idx="207">
                  <c:v>35454</c:v>
                </c:pt>
                <c:pt idx="208">
                  <c:v>35461</c:v>
                </c:pt>
                <c:pt idx="209">
                  <c:v>35468</c:v>
                </c:pt>
                <c:pt idx="210">
                  <c:v>35475</c:v>
                </c:pt>
                <c:pt idx="211">
                  <c:v>35482</c:v>
                </c:pt>
                <c:pt idx="212">
                  <c:v>35489</c:v>
                </c:pt>
                <c:pt idx="213">
                  <c:v>35496</c:v>
                </c:pt>
                <c:pt idx="214">
                  <c:v>35503</c:v>
                </c:pt>
                <c:pt idx="215">
                  <c:v>35510</c:v>
                </c:pt>
                <c:pt idx="216">
                  <c:v>35517</c:v>
                </c:pt>
                <c:pt idx="217">
                  <c:v>35524</c:v>
                </c:pt>
                <c:pt idx="218">
                  <c:v>35531</c:v>
                </c:pt>
                <c:pt idx="219">
                  <c:v>35538</c:v>
                </c:pt>
                <c:pt idx="220">
                  <c:v>35545</c:v>
                </c:pt>
                <c:pt idx="221">
                  <c:v>35552</c:v>
                </c:pt>
                <c:pt idx="222">
                  <c:v>35559</c:v>
                </c:pt>
                <c:pt idx="223">
                  <c:v>35566</c:v>
                </c:pt>
                <c:pt idx="224">
                  <c:v>35573</c:v>
                </c:pt>
                <c:pt idx="225">
                  <c:v>35580</c:v>
                </c:pt>
                <c:pt idx="226">
                  <c:v>35587</c:v>
                </c:pt>
                <c:pt idx="227">
                  <c:v>35594</c:v>
                </c:pt>
                <c:pt idx="228">
                  <c:v>35601</c:v>
                </c:pt>
                <c:pt idx="229">
                  <c:v>35608</c:v>
                </c:pt>
                <c:pt idx="230">
                  <c:v>35615</c:v>
                </c:pt>
                <c:pt idx="231">
                  <c:v>35622</c:v>
                </c:pt>
                <c:pt idx="232">
                  <c:v>35629</c:v>
                </c:pt>
                <c:pt idx="233">
                  <c:v>35636</c:v>
                </c:pt>
                <c:pt idx="234">
                  <c:v>35643</c:v>
                </c:pt>
                <c:pt idx="235">
                  <c:v>35650</c:v>
                </c:pt>
                <c:pt idx="236">
                  <c:v>35657</c:v>
                </c:pt>
                <c:pt idx="237">
                  <c:v>35664</c:v>
                </c:pt>
                <c:pt idx="238">
                  <c:v>35671</c:v>
                </c:pt>
                <c:pt idx="239">
                  <c:v>35678</c:v>
                </c:pt>
                <c:pt idx="240">
                  <c:v>35685</c:v>
                </c:pt>
                <c:pt idx="241">
                  <c:v>35692</c:v>
                </c:pt>
                <c:pt idx="242">
                  <c:v>35699</c:v>
                </c:pt>
                <c:pt idx="243">
                  <c:v>35706</c:v>
                </c:pt>
                <c:pt idx="244">
                  <c:v>35713</c:v>
                </c:pt>
                <c:pt idx="245">
                  <c:v>35720</c:v>
                </c:pt>
                <c:pt idx="246">
                  <c:v>35727</c:v>
                </c:pt>
                <c:pt idx="247">
                  <c:v>35734</c:v>
                </c:pt>
                <c:pt idx="248">
                  <c:v>35741</c:v>
                </c:pt>
                <c:pt idx="249">
                  <c:v>35748</c:v>
                </c:pt>
                <c:pt idx="250">
                  <c:v>35755</c:v>
                </c:pt>
                <c:pt idx="251">
                  <c:v>35762</c:v>
                </c:pt>
                <c:pt idx="252">
                  <c:v>35769</c:v>
                </c:pt>
                <c:pt idx="253">
                  <c:v>35776</c:v>
                </c:pt>
                <c:pt idx="254">
                  <c:v>35783</c:v>
                </c:pt>
                <c:pt idx="255">
                  <c:v>35797</c:v>
                </c:pt>
                <c:pt idx="256">
                  <c:v>35804</c:v>
                </c:pt>
                <c:pt idx="257">
                  <c:v>35811</c:v>
                </c:pt>
                <c:pt idx="258">
                  <c:v>35818</c:v>
                </c:pt>
                <c:pt idx="259">
                  <c:v>35825</c:v>
                </c:pt>
                <c:pt idx="260">
                  <c:v>35832</c:v>
                </c:pt>
                <c:pt idx="261">
                  <c:v>35839</c:v>
                </c:pt>
                <c:pt idx="262">
                  <c:v>35846</c:v>
                </c:pt>
                <c:pt idx="263">
                  <c:v>35853</c:v>
                </c:pt>
                <c:pt idx="264">
                  <c:v>35860</c:v>
                </c:pt>
                <c:pt idx="265">
                  <c:v>35867</c:v>
                </c:pt>
                <c:pt idx="266">
                  <c:v>35874</c:v>
                </c:pt>
                <c:pt idx="267">
                  <c:v>35881</c:v>
                </c:pt>
                <c:pt idx="268">
                  <c:v>35888</c:v>
                </c:pt>
                <c:pt idx="269">
                  <c:v>35895</c:v>
                </c:pt>
                <c:pt idx="270">
                  <c:v>35902</c:v>
                </c:pt>
                <c:pt idx="271">
                  <c:v>35909</c:v>
                </c:pt>
                <c:pt idx="272">
                  <c:v>35916</c:v>
                </c:pt>
                <c:pt idx="273">
                  <c:v>35923</c:v>
                </c:pt>
                <c:pt idx="274">
                  <c:v>35930</c:v>
                </c:pt>
                <c:pt idx="275">
                  <c:v>35937</c:v>
                </c:pt>
                <c:pt idx="276">
                  <c:v>35944</c:v>
                </c:pt>
                <c:pt idx="277">
                  <c:v>35951</c:v>
                </c:pt>
                <c:pt idx="278">
                  <c:v>35958</c:v>
                </c:pt>
                <c:pt idx="279">
                  <c:v>35965</c:v>
                </c:pt>
                <c:pt idx="280">
                  <c:v>35972</c:v>
                </c:pt>
                <c:pt idx="281">
                  <c:v>35979</c:v>
                </c:pt>
                <c:pt idx="282">
                  <c:v>35986</c:v>
                </c:pt>
                <c:pt idx="283">
                  <c:v>35993</c:v>
                </c:pt>
                <c:pt idx="284">
                  <c:v>36000</c:v>
                </c:pt>
                <c:pt idx="285">
                  <c:v>36007</c:v>
                </c:pt>
                <c:pt idx="286">
                  <c:v>36014</c:v>
                </c:pt>
                <c:pt idx="287">
                  <c:v>36021</c:v>
                </c:pt>
                <c:pt idx="288">
                  <c:v>36028</c:v>
                </c:pt>
                <c:pt idx="289">
                  <c:v>36035</c:v>
                </c:pt>
                <c:pt idx="290">
                  <c:v>36042</c:v>
                </c:pt>
                <c:pt idx="291">
                  <c:v>36049</c:v>
                </c:pt>
                <c:pt idx="292">
                  <c:v>36056</c:v>
                </c:pt>
                <c:pt idx="293">
                  <c:v>36063</c:v>
                </c:pt>
                <c:pt idx="294">
                  <c:v>36070</c:v>
                </c:pt>
                <c:pt idx="295">
                  <c:v>36077</c:v>
                </c:pt>
                <c:pt idx="296">
                  <c:v>36084</c:v>
                </c:pt>
                <c:pt idx="297">
                  <c:v>36091</c:v>
                </c:pt>
                <c:pt idx="298">
                  <c:v>36098</c:v>
                </c:pt>
                <c:pt idx="299">
                  <c:v>36105</c:v>
                </c:pt>
                <c:pt idx="300">
                  <c:v>36112</c:v>
                </c:pt>
                <c:pt idx="301">
                  <c:v>36119</c:v>
                </c:pt>
                <c:pt idx="302">
                  <c:v>36126</c:v>
                </c:pt>
                <c:pt idx="303">
                  <c:v>36133</c:v>
                </c:pt>
                <c:pt idx="304">
                  <c:v>36140</c:v>
                </c:pt>
                <c:pt idx="305">
                  <c:v>36147</c:v>
                </c:pt>
                <c:pt idx="306">
                  <c:v>36154</c:v>
                </c:pt>
                <c:pt idx="307">
                  <c:v>36161</c:v>
                </c:pt>
                <c:pt idx="308">
                  <c:v>36168</c:v>
                </c:pt>
                <c:pt idx="309">
                  <c:v>36175</c:v>
                </c:pt>
                <c:pt idx="310">
                  <c:v>36182</c:v>
                </c:pt>
                <c:pt idx="311">
                  <c:v>36189</c:v>
                </c:pt>
                <c:pt idx="312">
                  <c:v>36196</c:v>
                </c:pt>
                <c:pt idx="313">
                  <c:v>36203</c:v>
                </c:pt>
                <c:pt idx="314">
                  <c:v>36210</c:v>
                </c:pt>
                <c:pt idx="315">
                  <c:v>36217</c:v>
                </c:pt>
                <c:pt idx="316">
                  <c:v>36224</c:v>
                </c:pt>
                <c:pt idx="317">
                  <c:v>36231</c:v>
                </c:pt>
                <c:pt idx="318">
                  <c:v>36238</c:v>
                </c:pt>
                <c:pt idx="319">
                  <c:v>36245</c:v>
                </c:pt>
                <c:pt idx="320">
                  <c:v>36252</c:v>
                </c:pt>
                <c:pt idx="321">
                  <c:v>36259</c:v>
                </c:pt>
                <c:pt idx="322">
                  <c:v>36266</c:v>
                </c:pt>
                <c:pt idx="323">
                  <c:v>36273</c:v>
                </c:pt>
                <c:pt idx="324">
                  <c:v>36280</c:v>
                </c:pt>
                <c:pt idx="325">
                  <c:v>36287</c:v>
                </c:pt>
                <c:pt idx="326">
                  <c:v>36294</c:v>
                </c:pt>
                <c:pt idx="327">
                  <c:v>36301</c:v>
                </c:pt>
                <c:pt idx="328">
                  <c:v>36308</c:v>
                </c:pt>
                <c:pt idx="329">
                  <c:v>36315</c:v>
                </c:pt>
                <c:pt idx="330">
                  <c:v>36322</c:v>
                </c:pt>
                <c:pt idx="331">
                  <c:v>36329</c:v>
                </c:pt>
                <c:pt idx="332">
                  <c:v>36336</c:v>
                </c:pt>
                <c:pt idx="333">
                  <c:v>36343</c:v>
                </c:pt>
                <c:pt idx="334">
                  <c:v>36350</c:v>
                </c:pt>
                <c:pt idx="335">
                  <c:v>36357</c:v>
                </c:pt>
                <c:pt idx="336">
                  <c:v>36364</c:v>
                </c:pt>
                <c:pt idx="337">
                  <c:v>36371</c:v>
                </c:pt>
                <c:pt idx="338">
                  <c:v>36378</c:v>
                </c:pt>
                <c:pt idx="339">
                  <c:v>36385</c:v>
                </c:pt>
                <c:pt idx="340">
                  <c:v>36392</c:v>
                </c:pt>
                <c:pt idx="341">
                  <c:v>36399</c:v>
                </c:pt>
                <c:pt idx="342">
                  <c:v>36406</c:v>
                </c:pt>
                <c:pt idx="343">
                  <c:v>36413</c:v>
                </c:pt>
                <c:pt idx="344">
                  <c:v>36420</c:v>
                </c:pt>
                <c:pt idx="345">
                  <c:v>36427</c:v>
                </c:pt>
                <c:pt idx="346">
                  <c:v>36434</c:v>
                </c:pt>
                <c:pt idx="347">
                  <c:v>36441</c:v>
                </c:pt>
                <c:pt idx="348">
                  <c:v>36448</c:v>
                </c:pt>
                <c:pt idx="349">
                  <c:v>36455</c:v>
                </c:pt>
                <c:pt idx="350">
                  <c:v>36462</c:v>
                </c:pt>
                <c:pt idx="351">
                  <c:v>36469</c:v>
                </c:pt>
                <c:pt idx="352">
                  <c:v>36476</c:v>
                </c:pt>
                <c:pt idx="353">
                  <c:v>36483</c:v>
                </c:pt>
                <c:pt idx="354">
                  <c:v>36490</c:v>
                </c:pt>
                <c:pt idx="355">
                  <c:v>36497</c:v>
                </c:pt>
                <c:pt idx="356">
                  <c:v>36504</c:v>
                </c:pt>
                <c:pt idx="357">
                  <c:v>36511</c:v>
                </c:pt>
                <c:pt idx="358">
                  <c:v>36518</c:v>
                </c:pt>
                <c:pt idx="359">
                  <c:v>36532</c:v>
                </c:pt>
                <c:pt idx="360">
                  <c:v>36539</c:v>
                </c:pt>
                <c:pt idx="361">
                  <c:v>36546</c:v>
                </c:pt>
                <c:pt idx="362">
                  <c:v>36553</c:v>
                </c:pt>
                <c:pt idx="363">
                  <c:v>36560</c:v>
                </c:pt>
                <c:pt idx="364">
                  <c:v>36567</c:v>
                </c:pt>
                <c:pt idx="365">
                  <c:v>36574</c:v>
                </c:pt>
              </c:numCache>
            </c:numRef>
          </c:xVal>
          <c:yVal>
            <c:numRef>
              <c:f>Analysis!$C$34:$C$399</c:f>
              <c:numCache>
                <c:formatCode>0.00</c:formatCode>
                <c:ptCount val="366"/>
                <c:pt idx="0">
                  <c:v>177</c:v>
                </c:pt>
                <c:pt idx="1">
                  <c:v>177.5</c:v>
                </c:pt>
                <c:pt idx="2">
                  <c:v>174.5</c:v>
                </c:pt>
                <c:pt idx="3">
                  <c:v>176</c:v>
                </c:pt>
                <c:pt idx="4">
                  <c:v>179</c:v>
                </c:pt>
                <c:pt idx="5">
                  <c:v>178</c:v>
                </c:pt>
                <c:pt idx="6">
                  <c:v>171</c:v>
                </c:pt>
                <c:pt idx="7">
                  <c:v>173.5</c:v>
                </c:pt>
                <c:pt idx="8">
                  <c:v>174</c:v>
                </c:pt>
                <c:pt idx="9">
                  <c:v>172</c:v>
                </c:pt>
                <c:pt idx="10">
                  <c:v>171</c:v>
                </c:pt>
                <c:pt idx="11">
                  <c:v>169.5</c:v>
                </c:pt>
                <c:pt idx="12">
                  <c:v>173</c:v>
                </c:pt>
                <c:pt idx="13">
                  <c:v>173.5</c:v>
                </c:pt>
                <c:pt idx="14">
                  <c:v>175.5</c:v>
                </c:pt>
                <c:pt idx="15">
                  <c:v>177.5</c:v>
                </c:pt>
                <c:pt idx="16">
                  <c:v>180</c:v>
                </c:pt>
                <c:pt idx="17">
                  <c:v>182.5</c:v>
                </c:pt>
                <c:pt idx="18">
                  <c:v>183.5</c:v>
                </c:pt>
                <c:pt idx="19">
                  <c:v>182.5</c:v>
                </c:pt>
                <c:pt idx="20">
                  <c:v>182.5</c:v>
                </c:pt>
                <c:pt idx="21">
                  <c:v>180</c:v>
                </c:pt>
                <c:pt idx="22">
                  <c:v>175.5</c:v>
                </c:pt>
                <c:pt idx="23">
                  <c:v>171.75</c:v>
                </c:pt>
                <c:pt idx="24">
                  <c:v>170.75</c:v>
                </c:pt>
                <c:pt idx="25">
                  <c:v>168.5</c:v>
                </c:pt>
                <c:pt idx="26">
                  <c:v>168</c:v>
                </c:pt>
                <c:pt idx="27">
                  <c:v>162</c:v>
                </c:pt>
                <c:pt idx="28">
                  <c:v>157</c:v>
                </c:pt>
                <c:pt idx="29">
                  <c:v>159.5</c:v>
                </c:pt>
                <c:pt idx="30">
                  <c:v>159.25</c:v>
                </c:pt>
                <c:pt idx="31">
                  <c:v>155</c:v>
                </c:pt>
                <c:pt idx="32">
                  <c:v>157</c:v>
                </c:pt>
                <c:pt idx="33">
                  <c:v>156.5</c:v>
                </c:pt>
                <c:pt idx="34">
                  <c:v>154.5</c:v>
                </c:pt>
                <c:pt idx="35">
                  <c:v>149.5</c:v>
                </c:pt>
                <c:pt idx="36">
                  <c:v>144.5</c:v>
                </c:pt>
                <c:pt idx="37">
                  <c:v>148</c:v>
                </c:pt>
                <c:pt idx="38">
                  <c:v>152.5</c:v>
                </c:pt>
                <c:pt idx="39">
                  <c:v>156</c:v>
                </c:pt>
                <c:pt idx="40">
                  <c:v>158.5</c:v>
                </c:pt>
                <c:pt idx="41">
                  <c:v>158.5</c:v>
                </c:pt>
                <c:pt idx="42">
                  <c:v>151</c:v>
                </c:pt>
                <c:pt idx="43">
                  <c:v>149</c:v>
                </c:pt>
                <c:pt idx="44">
                  <c:v>147</c:v>
                </c:pt>
                <c:pt idx="45">
                  <c:v>147</c:v>
                </c:pt>
                <c:pt idx="46">
                  <c:v>145.5</c:v>
                </c:pt>
                <c:pt idx="47">
                  <c:v>137</c:v>
                </c:pt>
                <c:pt idx="48">
                  <c:v>129.5</c:v>
                </c:pt>
                <c:pt idx="49">
                  <c:v>126.5</c:v>
                </c:pt>
                <c:pt idx="50">
                  <c:v>126.5</c:v>
                </c:pt>
                <c:pt idx="51">
                  <c:v>128</c:v>
                </c:pt>
                <c:pt idx="52">
                  <c:v>127</c:v>
                </c:pt>
                <c:pt idx="53">
                  <c:v>128</c:v>
                </c:pt>
                <c:pt idx="54">
                  <c:v>129.5</c:v>
                </c:pt>
                <c:pt idx="55">
                  <c:v>136</c:v>
                </c:pt>
                <c:pt idx="56">
                  <c:v>139</c:v>
                </c:pt>
                <c:pt idx="57">
                  <c:v>133.5</c:v>
                </c:pt>
                <c:pt idx="58">
                  <c:v>133</c:v>
                </c:pt>
                <c:pt idx="59">
                  <c:v>136</c:v>
                </c:pt>
                <c:pt idx="60">
                  <c:v>131.75</c:v>
                </c:pt>
                <c:pt idx="61">
                  <c:v>132</c:v>
                </c:pt>
                <c:pt idx="62">
                  <c:v>132.5</c:v>
                </c:pt>
                <c:pt idx="63">
                  <c:v>130.5</c:v>
                </c:pt>
                <c:pt idx="64">
                  <c:v>133</c:v>
                </c:pt>
                <c:pt idx="65">
                  <c:v>138.75</c:v>
                </c:pt>
                <c:pt idx="66">
                  <c:v>142.5</c:v>
                </c:pt>
                <c:pt idx="67">
                  <c:v>146.5</c:v>
                </c:pt>
                <c:pt idx="68">
                  <c:v>148</c:v>
                </c:pt>
                <c:pt idx="69">
                  <c:v>152.75</c:v>
                </c:pt>
                <c:pt idx="70">
                  <c:v>153.75</c:v>
                </c:pt>
                <c:pt idx="71">
                  <c:v>155</c:v>
                </c:pt>
                <c:pt idx="72">
                  <c:v>155.5</c:v>
                </c:pt>
                <c:pt idx="73">
                  <c:v>152.5</c:v>
                </c:pt>
                <c:pt idx="74">
                  <c:v>156.25</c:v>
                </c:pt>
                <c:pt idx="75">
                  <c:v>163.5</c:v>
                </c:pt>
                <c:pt idx="76">
                  <c:v>162</c:v>
                </c:pt>
                <c:pt idx="77">
                  <c:v>161.5</c:v>
                </c:pt>
                <c:pt idx="78">
                  <c:v>162.5</c:v>
                </c:pt>
                <c:pt idx="79">
                  <c:v>162.25</c:v>
                </c:pt>
                <c:pt idx="80">
                  <c:v>162.5</c:v>
                </c:pt>
                <c:pt idx="81">
                  <c:v>166</c:v>
                </c:pt>
                <c:pt idx="82">
                  <c:v>162.5</c:v>
                </c:pt>
                <c:pt idx="83">
                  <c:v>159</c:v>
                </c:pt>
                <c:pt idx="84">
                  <c:v>152</c:v>
                </c:pt>
                <c:pt idx="85">
                  <c:v>157</c:v>
                </c:pt>
                <c:pt idx="86">
                  <c:v>157.25</c:v>
                </c:pt>
                <c:pt idx="87">
                  <c:v>154.25</c:v>
                </c:pt>
                <c:pt idx="88">
                  <c:v>155</c:v>
                </c:pt>
                <c:pt idx="89">
                  <c:v>157.5</c:v>
                </c:pt>
                <c:pt idx="90">
                  <c:v>166</c:v>
                </c:pt>
                <c:pt idx="91">
                  <c:v>167.5</c:v>
                </c:pt>
                <c:pt idx="92">
                  <c:v>167.5</c:v>
                </c:pt>
                <c:pt idx="93">
                  <c:v>168.5</c:v>
                </c:pt>
                <c:pt idx="94">
                  <c:v>168</c:v>
                </c:pt>
                <c:pt idx="95">
                  <c:v>169.5</c:v>
                </c:pt>
                <c:pt idx="96">
                  <c:v>173.5</c:v>
                </c:pt>
                <c:pt idx="97">
                  <c:v>178.5</c:v>
                </c:pt>
                <c:pt idx="98">
                  <c:v>176.5</c:v>
                </c:pt>
                <c:pt idx="99">
                  <c:v>173</c:v>
                </c:pt>
                <c:pt idx="100">
                  <c:v>164.5</c:v>
                </c:pt>
                <c:pt idx="101">
                  <c:v>159</c:v>
                </c:pt>
                <c:pt idx="102">
                  <c:v>156.5</c:v>
                </c:pt>
                <c:pt idx="103">
                  <c:v>156</c:v>
                </c:pt>
                <c:pt idx="104">
                  <c:v>158.5</c:v>
                </c:pt>
                <c:pt idx="105">
                  <c:v>159</c:v>
                </c:pt>
                <c:pt idx="106">
                  <c:v>158.5</c:v>
                </c:pt>
                <c:pt idx="107">
                  <c:v>159.5</c:v>
                </c:pt>
                <c:pt idx="108">
                  <c:v>161</c:v>
                </c:pt>
                <c:pt idx="109">
                  <c:v>165.5</c:v>
                </c:pt>
                <c:pt idx="110">
                  <c:v>166.5</c:v>
                </c:pt>
                <c:pt idx="111">
                  <c:v>170</c:v>
                </c:pt>
                <c:pt idx="112">
                  <c:v>169</c:v>
                </c:pt>
                <c:pt idx="113">
                  <c:v>168</c:v>
                </c:pt>
                <c:pt idx="114">
                  <c:v>166</c:v>
                </c:pt>
                <c:pt idx="115">
                  <c:v>163.5</c:v>
                </c:pt>
                <c:pt idx="116">
                  <c:v>162.5</c:v>
                </c:pt>
                <c:pt idx="117">
                  <c:v>166</c:v>
                </c:pt>
                <c:pt idx="118">
                  <c:v>168</c:v>
                </c:pt>
                <c:pt idx="119">
                  <c:v>172</c:v>
                </c:pt>
                <c:pt idx="120">
                  <c:v>179</c:v>
                </c:pt>
                <c:pt idx="121">
                  <c:v>181</c:v>
                </c:pt>
                <c:pt idx="122">
                  <c:v>182.5</c:v>
                </c:pt>
                <c:pt idx="123">
                  <c:v>183.5</c:v>
                </c:pt>
                <c:pt idx="124">
                  <c:v>183.75</c:v>
                </c:pt>
                <c:pt idx="125">
                  <c:v>180</c:v>
                </c:pt>
                <c:pt idx="126">
                  <c:v>169</c:v>
                </c:pt>
                <c:pt idx="127">
                  <c:v>164.5</c:v>
                </c:pt>
                <c:pt idx="128">
                  <c:v>157.5</c:v>
                </c:pt>
                <c:pt idx="129">
                  <c:v>148.5</c:v>
                </c:pt>
                <c:pt idx="130">
                  <c:v>145.5</c:v>
                </c:pt>
                <c:pt idx="131">
                  <c:v>145.5</c:v>
                </c:pt>
                <c:pt idx="132">
                  <c:v>147</c:v>
                </c:pt>
                <c:pt idx="133">
                  <c:v>153.5</c:v>
                </c:pt>
                <c:pt idx="134">
                  <c:v>154</c:v>
                </c:pt>
                <c:pt idx="135">
                  <c:v>155.5</c:v>
                </c:pt>
                <c:pt idx="136">
                  <c:v>156</c:v>
                </c:pt>
                <c:pt idx="137">
                  <c:v>161.5</c:v>
                </c:pt>
                <c:pt idx="138">
                  <c:v>166</c:v>
                </c:pt>
                <c:pt idx="139">
                  <c:v>159</c:v>
                </c:pt>
                <c:pt idx="140">
                  <c:v>152</c:v>
                </c:pt>
                <c:pt idx="141">
                  <c:v>148.5</c:v>
                </c:pt>
                <c:pt idx="142">
                  <c:v>148</c:v>
                </c:pt>
                <c:pt idx="143">
                  <c:v>149</c:v>
                </c:pt>
                <c:pt idx="144">
                  <c:v>151.5</c:v>
                </c:pt>
                <c:pt idx="145">
                  <c:v>152</c:v>
                </c:pt>
                <c:pt idx="146">
                  <c:v>150</c:v>
                </c:pt>
                <c:pt idx="147">
                  <c:v>147</c:v>
                </c:pt>
                <c:pt idx="148">
                  <c:v>148</c:v>
                </c:pt>
                <c:pt idx="149">
                  <c:v>150.5</c:v>
                </c:pt>
                <c:pt idx="150">
                  <c:v>155</c:v>
                </c:pt>
                <c:pt idx="151">
                  <c:v>156</c:v>
                </c:pt>
                <c:pt idx="152">
                  <c:v>156.5</c:v>
                </c:pt>
                <c:pt idx="153">
                  <c:v>165.5</c:v>
                </c:pt>
                <c:pt idx="154">
                  <c:v>170</c:v>
                </c:pt>
                <c:pt idx="155">
                  <c:v>164.5</c:v>
                </c:pt>
                <c:pt idx="156">
                  <c:v>164.5</c:v>
                </c:pt>
                <c:pt idx="157">
                  <c:v>166</c:v>
                </c:pt>
                <c:pt idx="158">
                  <c:v>162</c:v>
                </c:pt>
                <c:pt idx="159">
                  <c:v>164.5</c:v>
                </c:pt>
                <c:pt idx="160">
                  <c:v>169</c:v>
                </c:pt>
                <c:pt idx="161">
                  <c:v>168</c:v>
                </c:pt>
                <c:pt idx="162">
                  <c:v>167.5</c:v>
                </c:pt>
                <c:pt idx="163">
                  <c:v>169.5</c:v>
                </c:pt>
                <c:pt idx="164">
                  <c:v>170.5</c:v>
                </c:pt>
                <c:pt idx="165">
                  <c:v>179.5</c:v>
                </c:pt>
                <c:pt idx="166">
                  <c:v>189</c:v>
                </c:pt>
                <c:pt idx="167">
                  <c:v>201.5</c:v>
                </c:pt>
                <c:pt idx="168">
                  <c:v>196.5</c:v>
                </c:pt>
                <c:pt idx="169">
                  <c:v>192.5</c:v>
                </c:pt>
                <c:pt idx="170">
                  <c:v>189.5</c:v>
                </c:pt>
                <c:pt idx="171">
                  <c:v>186</c:v>
                </c:pt>
                <c:pt idx="172">
                  <c:v>186</c:v>
                </c:pt>
                <c:pt idx="173">
                  <c:v>186.5</c:v>
                </c:pt>
                <c:pt idx="174">
                  <c:v>183</c:v>
                </c:pt>
                <c:pt idx="175">
                  <c:v>173</c:v>
                </c:pt>
                <c:pt idx="176">
                  <c:v>170</c:v>
                </c:pt>
                <c:pt idx="177">
                  <c:v>169.25</c:v>
                </c:pt>
                <c:pt idx="178">
                  <c:v>171</c:v>
                </c:pt>
                <c:pt idx="179">
                  <c:v>179.25</c:v>
                </c:pt>
                <c:pt idx="180">
                  <c:v>183.5</c:v>
                </c:pt>
                <c:pt idx="181">
                  <c:v>186.5</c:v>
                </c:pt>
                <c:pt idx="182">
                  <c:v>188.5</c:v>
                </c:pt>
                <c:pt idx="183">
                  <c:v>186.5</c:v>
                </c:pt>
                <c:pt idx="184">
                  <c:v>187.5</c:v>
                </c:pt>
                <c:pt idx="185">
                  <c:v>187.5</c:v>
                </c:pt>
                <c:pt idx="186">
                  <c:v>190.5</c:v>
                </c:pt>
                <c:pt idx="187">
                  <c:v>192</c:v>
                </c:pt>
                <c:pt idx="188">
                  <c:v>199</c:v>
                </c:pt>
                <c:pt idx="189">
                  <c:v>202</c:v>
                </c:pt>
                <c:pt idx="190">
                  <c:v>205</c:v>
                </c:pt>
                <c:pt idx="191">
                  <c:v>212</c:v>
                </c:pt>
                <c:pt idx="192">
                  <c:v>217.5</c:v>
                </c:pt>
                <c:pt idx="193">
                  <c:v>223.5</c:v>
                </c:pt>
                <c:pt idx="194">
                  <c:v>226</c:v>
                </c:pt>
                <c:pt idx="195">
                  <c:v>221.5</c:v>
                </c:pt>
                <c:pt idx="196">
                  <c:v>220</c:v>
                </c:pt>
                <c:pt idx="197">
                  <c:v>216</c:v>
                </c:pt>
                <c:pt idx="198">
                  <c:v>222</c:v>
                </c:pt>
                <c:pt idx="199">
                  <c:v>222</c:v>
                </c:pt>
                <c:pt idx="200">
                  <c:v>221.5</c:v>
                </c:pt>
                <c:pt idx="201">
                  <c:v>225.5</c:v>
                </c:pt>
                <c:pt idx="202">
                  <c:v>220.5</c:v>
                </c:pt>
                <c:pt idx="203">
                  <c:v>216.5</c:v>
                </c:pt>
                <c:pt idx="204">
                  <c:v>214.5</c:v>
                </c:pt>
                <c:pt idx="205">
                  <c:v>224.5</c:v>
                </c:pt>
                <c:pt idx="206">
                  <c:v>221.5</c:v>
                </c:pt>
                <c:pt idx="207">
                  <c:v>217.5</c:v>
                </c:pt>
                <c:pt idx="208">
                  <c:v>219.5</c:v>
                </c:pt>
                <c:pt idx="209">
                  <c:v>222.5</c:v>
                </c:pt>
                <c:pt idx="210">
                  <c:v>218.5</c:v>
                </c:pt>
                <c:pt idx="211">
                  <c:v>212</c:v>
                </c:pt>
                <c:pt idx="212">
                  <c:v>197.5</c:v>
                </c:pt>
                <c:pt idx="213">
                  <c:v>186.25</c:v>
                </c:pt>
                <c:pt idx="214">
                  <c:v>193.5</c:v>
                </c:pt>
                <c:pt idx="215">
                  <c:v>194.5</c:v>
                </c:pt>
                <c:pt idx="216">
                  <c:v>189</c:v>
                </c:pt>
                <c:pt idx="217">
                  <c:v>183.5</c:v>
                </c:pt>
                <c:pt idx="218">
                  <c:v>181</c:v>
                </c:pt>
                <c:pt idx="219">
                  <c:v>171.5</c:v>
                </c:pt>
                <c:pt idx="220">
                  <c:v>169</c:v>
                </c:pt>
                <c:pt idx="221">
                  <c:v>170</c:v>
                </c:pt>
                <c:pt idx="222">
                  <c:v>169</c:v>
                </c:pt>
                <c:pt idx="223">
                  <c:v>174</c:v>
                </c:pt>
                <c:pt idx="224">
                  <c:v>184</c:v>
                </c:pt>
                <c:pt idx="225">
                  <c:v>182</c:v>
                </c:pt>
                <c:pt idx="226">
                  <c:v>180</c:v>
                </c:pt>
                <c:pt idx="227">
                  <c:v>178.5</c:v>
                </c:pt>
                <c:pt idx="228">
                  <c:v>177</c:v>
                </c:pt>
                <c:pt idx="229">
                  <c:v>171</c:v>
                </c:pt>
                <c:pt idx="230">
                  <c:v>170.5</c:v>
                </c:pt>
                <c:pt idx="231">
                  <c:v>171</c:v>
                </c:pt>
                <c:pt idx="232">
                  <c:v>179</c:v>
                </c:pt>
                <c:pt idx="233">
                  <c:v>184</c:v>
                </c:pt>
                <c:pt idx="234">
                  <c:v>187.5</c:v>
                </c:pt>
                <c:pt idx="235">
                  <c:v>190</c:v>
                </c:pt>
                <c:pt idx="236">
                  <c:v>190.5</c:v>
                </c:pt>
                <c:pt idx="237">
                  <c:v>186</c:v>
                </c:pt>
                <c:pt idx="238">
                  <c:v>182.5</c:v>
                </c:pt>
                <c:pt idx="239">
                  <c:v>182.5</c:v>
                </c:pt>
                <c:pt idx="240">
                  <c:v>183.5</c:v>
                </c:pt>
                <c:pt idx="241">
                  <c:v>188</c:v>
                </c:pt>
                <c:pt idx="242">
                  <c:v>194</c:v>
                </c:pt>
                <c:pt idx="243">
                  <c:v>202</c:v>
                </c:pt>
                <c:pt idx="244">
                  <c:v>206.5</c:v>
                </c:pt>
                <c:pt idx="245">
                  <c:v>198</c:v>
                </c:pt>
                <c:pt idx="246">
                  <c:v>190.75</c:v>
                </c:pt>
                <c:pt idx="247">
                  <c:v>192.5</c:v>
                </c:pt>
                <c:pt idx="248">
                  <c:v>195.5</c:v>
                </c:pt>
                <c:pt idx="249">
                  <c:v>196.75</c:v>
                </c:pt>
                <c:pt idx="250">
                  <c:v>191.25</c:v>
                </c:pt>
                <c:pt idx="251">
                  <c:v>184</c:v>
                </c:pt>
                <c:pt idx="252">
                  <c:v>177.5</c:v>
                </c:pt>
                <c:pt idx="253">
                  <c:v>174</c:v>
                </c:pt>
                <c:pt idx="254">
                  <c:v>168.75</c:v>
                </c:pt>
                <c:pt idx="255">
                  <c:v>160.5</c:v>
                </c:pt>
                <c:pt idx="256">
                  <c:v>157</c:v>
                </c:pt>
                <c:pt idx="257">
                  <c:v>153.5</c:v>
                </c:pt>
                <c:pt idx="258">
                  <c:v>152.5</c:v>
                </c:pt>
                <c:pt idx="259">
                  <c:v>153</c:v>
                </c:pt>
                <c:pt idx="260">
                  <c:v>150.5</c:v>
                </c:pt>
                <c:pt idx="261">
                  <c:v>151.5</c:v>
                </c:pt>
                <c:pt idx="262">
                  <c:v>150.5</c:v>
                </c:pt>
                <c:pt idx="263">
                  <c:v>147</c:v>
                </c:pt>
                <c:pt idx="264">
                  <c:v>144.5</c:v>
                </c:pt>
                <c:pt idx="265">
                  <c:v>132</c:v>
                </c:pt>
                <c:pt idx="266">
                  <c:v>128.5</c:v>
                </c:pt>
                <c:pt idx="267">
                  <c:v>140</c:v>
                </c:pt>
                <c:pt idx="268">
                  <c:v>135.5</c:v>
                </c:pt>
                <c:pt idx="269">
                  <c:v>125.5</c:v>
                </c:pt>
                <c:pt idx="270">
                  <c:v>124</c:v>
                </c:pt>
                <c:pt idx="271">
                  <c:v>124.5</c:v>
                </c:pt>
                <c:pt idx="272">
                  <c:v>129</c:v>
                </c:pt>
                <c:pt idx="273">
                  <c:v>142</c:v>
                </c:pt>
                <c:pt idx="274">
                  <c:v>143.5</c:v>
                </c:pt>
                <c:pt idx="275">
                  <c:v>132</c:v>
                </c:pt>
                <c:pt idx="276">
                  <c:v>122</c:v>
                </c:pt>
                <c:pt idx="277">
                  <c:v>121.25</c:v>
                </c:pt>
                <c:pt idx="278">
                  <c:v>118.5</c:v>
                </c:pt>
                <c:pt idx="279">
                  <c:v>111.5</c:v>
                </c:pt>
                <c:pt idx="280">
                  <c:v>112</c:v>
                </c:pt>
                <c:pt idx="281">
                  <c:v>118.25</c:v>
                </c:pt>
                <c:pt idx="282">
                  <c:v>128.25</c:v>
                </c:pt>
                <c:pt idx="283">
                  <c:v>130.5</c:v>
                </c:pt>
                <c:pt idx="284">
                  <c:v>124.5</c:v>
                </c:pt>
                <c:pt idx="285">
                  <c:v>121.25</c:v>
                </c:pt>
                <c:pt idx="286">
                  <c:v>120</c:v>
                </c:pt>
                <c:pt idx="287">
                  <c:v>121.25</c:v>
                </c:pt>
                <c:pt idx="288">
                  <c:v>120.25</c:v>
                </c:pt>
                <c:pt idx="289">
                  <c:v>114.25</c:v>
                </c:pt>
                <c:pt idx="290">
                  <c:v>110.5</c:v>
                </c:pt>
                <c:pt idx="291">
                  <c:v>118.25</c:v>
                </c:pt>
                <c:pt idx="292">
                  <c:v>125</c:v>
                </c:pt>
                <c:pt idx="293">
                  <c:v>133</c:v>
                </c:pt>
                <c:pt idx="294">
                  <c:v>139.75</c:v>
                </c:pt>
                <c:pt idx="295">
                  <c:v>137.5</c:v>
                </c:pt>
                <c:pt idx="296">
                  <c:v>134.5</c:v>
                </c:pt>
                <c:pt idx="297">
                  <c:v>133</c:v>
                </c:pt>
                <c:pt idx="298">
                  <c:v>132.25</c:v>
                </c:pt>
                <c:pt idx="299">
                  <c:v>128</c:v>
                </c:pt>
                <c:pt idx="300">
                  <c:v>125.5</c:v>
                </c:pt>
                <c:pt idx="301">
                  <c:v>124.5</c:v>
                </c:pt>
                <c:pt idx="302">
                  <c:v>121.5</c:v>
                </c:pt>
                <c:pt idx="303">
                  <c:v>112</c:v>
                </c:pt>
                <c:pt idx="304">
                  <c:v>104</c:v>
                </c:pt>
                <c:pt idx="305">
                  <c:v>107.25</c:v>
                </c:pt>
                <c:pt idx="306">
                  <c:v>101</c:v>
                </c:pt>
                <c:pt idx="307">
                  <c:v>101</c:v>
                </c:pt>
                <c:pt idx="308">
                  <c:v>102.5</c:v>
                </c:pt>
                <c:pt idx="309">
                  <c:v>99.5</c:v>
                </c:pt>
                <c:pt idx="310">
                  <c:v>94.5</c:v>
                </c:pt>
                <c:pt idx="311">
                  <c:v>92</c:v>
                </c:pt>
                <c:pt idx="312">
                  <c:v>93.5</c:v>
                </c:pt>
                <c:pt idx="313">
                  <c:v>91.75</c:v>
                </c:pt>
                <c:pt idx="314">
                  <c:v>89</c:v>
                </c:pt>
                <c:pt idx="315">
                  <c:v>91.5</c:v>
                </c:pt>
                <c:pt idx="316">
                  <c:v>99.75</c:v>
                </c:pt>
                <c:pt idx="317">
                  <c:v>109</c:v>
                </c:pt>
                <c:pt idx="318">
                  <c:v>116</c:v>
                </c:pt>
                <c:pt idx="319">
                  <c:v>122.75</c:v>
                </c:pt>
                <c:pt idx="320">
                  <c:v>132.75</c:v>
                </c:pt>
                <c:pt idx="321">
                  <c:v>134.25</c:v>
                </c:pt>
                <c:pt idx="322">
                  <c:v>134.5</c:v>
                </c:pt>
                <c:pt idx="323">
                  <c:v>137</c:v>
                </c:pt>
                <c:pt idx="324">
                  <c:v>142.25</c:v>
                </c:pt>
                <c:pt idx="325">
                  <c:v>158.5</c:v>
                </c:pt>
                <c:pt idx="326">
                  <c:v>161.5</c:v>
                </c:pt>
                <c:pt idx="327">
                  <c:v>152.5</c:v>
                </c:pt>
                <c:pt idx="328">
                  <c:v>142.5</c:v>
                </c:pt>
                <c:pt idx="329">
                  <c:v>138</c:v>
                </c:pt>
                <c:pt idx="330">
                  <c:v>144.75</c:v>
                </c:pt>
                <c:pt idx="331">
                  <c:v>156</c:v>
                </c:pt>
                <c:pt idx="332">
                  <c:v>158</c:v>
                </c:pt>
                <c:pt idx="333">
                  <c:v>165.5</c:v>
                </c:pt>
                <c:pt idx="334">
                  <c:v>172</c:v>
                </c:pt>
                <c:pt idx="335">
                  <c:v>176</c:v>
                </c:pt>
                <c:pt idx="336">
                  <c:v>181.5</c:v>
                </c:pt>
                <c:pt idx="337">
                  <c:v>187</c:v>
                </c:pt>
                <c:pt idx="338">
                  <c:v>189.5</c:v>
                </c:pt>
                <c:pt idx="339">
                  <c:v>195</c:v>
                </c:pt>
                <c:pt idx="340">
                  <c:v>200</c:v>
                </c:pt>
                <c:pt idx="341">
                  <c:v>196</c:v>
                </c:pt>
                <c:pt idx="342">
                  <c:v>195.5</c:v>
                </c:pt>
                <c:pt idx="343">
                  <c:v>196.75</c:v>
                </c:pt>
                <c:pt idx="344">
                  <c:v>201.75</c:v>
                </c:pt>
                <c:pt idx="345">
                  <c:v>205.5</c:v>
                </c:pt>
                <c:pt idx="346">
                  <c:v>217.5</c:v>
                </c:pt>
                <c:pt idx="347">
                  <c:v>211.5</c:v>
                </c:pt>
                <c:pt idx="348">
                  <c:v>214</c:v>
                </c:pt>
                <c:pt idx="349">
                  <c:v>218</c:v>
                </c:pt>
                <c:pt idx="350">
                  <c:v>213.5</c:v>
                </c:pt>
                <c:pt idx="351">
                  <c:v>215</c:v>
                </c:pt>
                <c:pt idx="352">
                  <c:v>212.5</c:v>
                </c:pt>
                <c:pt idx="353">
                  <c:v>224.5</c:v>
                </c:pt>
                <c:pt idx="354">
                  <c:v>239</c:v>
                </c:pt>
                <c:pt idx="355">
                  <c:v>220.5</c:v>
                </c:pt>
                <c:pt idx="356">
                  <c:v>217</c:v>
                </c:pt>
                <c:pt idx="357">
                  <c:v>214.5</c:v>
                </c:pt>
                <c:pt idx="358">
                  <c:v>216</c:v>
                </c:pt>
                <c:pt idx="359">
                  <c:v>221</c:v>
                </c:pt>
                <c:pt idx="360">
                  <c:v>232</c:v>
                </c:pt>
                <c:pt idx="361">
                  <c:v>254.5</c:v>
                </c:pt>
                <c:pt idx="362">
                  <c:v>246.5</c:v>
                </c:pt>
                <c:pt idx="363">
                  <c:v>252.5</c:v>
                </c:pt>
                <c:pt idx="364">
                  <c:v>262.25</c:v>
                </c:pt>
                <c:pt idx="365">
                  <c:v>261.5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Analysis!$D$33</c:f>
              <c:strCache>
                <c:ptCount val="1"/>
                <c:pt idx="0">
                  <c:v>TOLUENE</c:v>
                </c:pt>
              </c:strCache>
            </c:strRef>
          </c:tx>
          <c:spPr>
            <a:solidFill>
              <a:srgbClr val="ff6600"/>
            </a:solidFill>
            <a:ln w="25200">
              <a:solidFill>
                <a:srgbClr val="ff66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Analysis!$A$34:$A$399</c:f>
              <c:numCache>
                <c:formatCode>[$-409]d\-mmm\-yy</c:formatCode>
                <c:ptCount val="366"/>
                <c:pt idx="0">
                  <c:v>33977</c:v>
                </c:pt>
                <c:pt idx="1">
                  <c:v>33984</c:v>
                </c:pt>
                <c:pt idx="2">
                  <c:v>33991</c:v>
                </c:pt>
                <c:pt idx="3">
                  <c:v>33998</c:v>
                </c:pt>
                <c:pt idx="4">
                  <c:v>34005</c:v>
                </c:pt>
                <c:pt idx="5">
                  <c:v>34012</c:v>
                </c:pt>
                <c:pt idx="6">
                  <c:v>34019</c:v>
                </c:pt>
                <c:pt idx="7">
                  <c:v>34026</c:v>
                </c:pt>
                <c:pt idx="8">
                  <c:v>34033</c:v>
                </c:pt>
                <c:pt idx="9">
                  <c:v>34040</c:v>
                </c:pt>
                <c:pt idx="10">
                  <c:v>34047</c:v>
                </c:pt>
                <c:pt idx="11">
                  <c:v>34054</c:v>
                </c:pt>
                <c:pt idx="12">
                  <c:v>34061</c:v>
                </c:pt>
                <c:pt idx="13">
                  <c:v>34068</c:v>
                </c:pt>
                <c:pt idx="14">
                  <c:v>34075</c:v>
                </c:pt>
                <c:pt idx="15">
                  <c:v>34082</c:v>
                </c:pt>
                <c:pt idx="16">
                  <c:v>34089</c:v>
                </c:pt>
                <c:pt idx="17">
                  <c:v>34096</c:v>
                </c:pt>
                <c:pt idx="18">
                  <c:v>34103</c:v>
                </c:pt>
                <c:pt idx="19">
                  <c:v>34110</c:v>
                </c:pt>
                <c:pt idx="20">
                  <c:v>34117</c:v>
                </c:pt>
                <c:pt idx="21">
                  <c:v>34124</c:v>
                </c:pt>
                <c:pt idx="22">
                  <c:v>34131</c:v>
                </c:pt>
                <c:pt idx="23">
                  <c:v>34138</c:v>
                </c:pt>
                <c:pt idx="24">
                  <c:v>34145</c:v>
                </c:pt>
                <c:pt idx="25">
                  <c:v>34152</c:v>
                </c:pt>
                <c:pt idx="26">
                  <c:v>34159</c:v>
                </c:pt>
                <c:pt idx="27">
                  <c:v>34166</c:v>
                </c:pt>
                <c:pt idx="28">
                  <c:v>34173</c:v>
                </c:pt>
                <c:pt idx="29">
                  <c:v>34180</c:v>
                </c:pt>
                <c:pt idx="30">
                  <c:v>34187</c:v>
                </c:pt>
                <c:pt idx="31">
                  <c:v>34194</c:v>
                </c:pt>
                <c:pt idx="32">
                  <c:v>34201</c:v>
                </c:pt>
                <c:pt idx="33">
                  <c:v>34208</c:v>
                </c:pt>
                <c:pt idx="34">
                  <c:v>34215</c:v>
                </c:pt>
                <c:pt idx="35">
                  <c:v>34222</c:v>
                </c:pt>
                <c:pt idx="36">
                  <c:v>34229</c:v>
                </c:pt>
                <c:pt idx="37">
                  <c:v>34236</c:v>
                </c:pt>
                <c:pt idx="38">
                  <c:v>34243</c:v>
                </c:pt>
                <c:pt idx="39">
                  <c:v>34250</c:v>
                </c:pt>
                <c:pt idx="40">
                  <c:v>34257</c:v>
                </c:pt>
                <c:pt idx="41">
                  <c:v>34264</c:v>
                </c:pt>
                <c:pt idx="42">
                  <c:v>34271</c:v>
                </c:pt>
                <c:pt idx="43">
                  <c:v>34278</c:v>
                </c:pt>
                <c:pt idx="44">
                  <c:v>34285</c:v>
                </c:pt>
                <c:pt idx="45">
                  <c:v>34292</c:v>
                </c:pt>
                <c:pt idx="46">
                  <c:v>34299</c:v>
                </c:pt>
                <c:pt idx="47">
                  <c:v>34306</c:v>
                </c:pt>
                <c:pt idx="48">
                  <c:v>34313</c:v>
                </c:pt>
                <c:pt idx="49">
                  <c:v>34320</c:v>
                </c:pt>
                <c:pt idx="50">
                  <c:v>34334</c:v>
                </c:pt>
                <c:pt idx="51">
                  <c:v>34341</c:v>
                </c:pt>
                <c:pt idx="52">
                  <c:v>34348</c:v>
                </c:pt>
                <c:pt idx="53">
                  <c:v>34355</c:v>
                </c:pt>
                <c:pt idx="54">
                  <c:v>34362</c:v>
                </c:pt>
                <c:pt idx="55">
                  <c:v>34369</c:v>
                </c:pt>
                <c:pt idx="56">
                  <c:v>34376</c:v>
                </c:pt>
                <c:pt idx="57">
                  <c:v>34383</c:v>
                </c:pt>
                <c:pt idx="58">
                  <c:v>34390</c:v>
                </c:pt>
                <c:pt idx="59">
                  <c:v>34397</c:v>
                </c:pt>
                <c:pt idx="60">
                  <c:v>34404</c:v>
                </c:pt>
                <c:pt idx="61">
                  <c:v>34411</c:v>
                </c:pt>
                <c:pt idx="62">
                  <c:v>34418</c:v>
                </c:pt>
                <c:pt idx="63">
                  <c:v>34425</c:v>
                </c:pt>
                <c:pt idx="64">
                  <c:v>34432</c:v>
                </c:pt>
                <c:pt idx="65">
                  <c:v>34439</c:v>
                </c:pt>
                <c:pt idx="66">
                  <c:v>34446</c:v>
                </c:pt>
                <c:pt idx="67">
                  <c:v>34453</c:v>
                </c:pt>
                <c:pt idx="68">
                  <c:v>34460</c:v>
                </c:pt>
                <c:pt idx="69">
                  <c:v>34467</c:v>
                </c:pt>
                <c:pt idx="70">
                  <c:v>34474</c:v>
                </c:pt>
                <c:pt idx="71">
                  <c:v>34481</c:v>
                </c:pt>
                <c:pt idx="72">
                  <c:v>34488</c:v>
                </c:pt>
                <c:pt idx="73">
                  <c:v>34495</c:v>
                </c:pt>
                <c:pt idx="74">
                  <c:v>34502</c:v>
                </c:pt>
                <c:pt idx="75">
                  <c:v>34509</c:v>
                </c:pt>
                <c:pt idx="76">
                  <c:v>34516</c:v>
                </c:pt>
                <c:pt idx="77">
                  <c:v>34523</c:v>
                </c:pt>
                <c:pt idx="78">
                  <c:v>34530</c:v>
                </c:pt>
                <c:pt idx="79">
                  <c:v>34537</c:v>
                </c:pt>
                <c:pt idx="80">
                  <c:v>34544</c:v>
                </c:pt>
                <c:pt idx="81">
                  <c:v>34551</c:v>
                </c:pt>
                <c:pt idx="82">
                  <c:v>34558</c:v>
                </c:pt>
                <c:pt idx="83">
                  <c:v>34565</c:v>
                </c:pt>
                <c:pt idx="84">
                  <c:v>34572</c:v>
                </c:pt>
                <c:pt idx="85">
                  <c:v>34579</c:v>
                </c:pt>
                <c:pt idx="86">
                  <c:v>34586</c:v>
                </c:pt>
                <c:pt idx="87">
                  <c:v>34593</c:v>
                </c:pt>
                <c:pt idx="88">
                  <c:v>34600</c:v>
                </c:pt>
                <c:pt idx="89">
                  <c:v>34607</c:v>
                </c:pt>
                <c:pt idx="90">
                  <c:v>34614</c:v>
                </c:pt>
                <c:pt idx="91">
                  <c:v>34621</c:v>
                </c:pt>
                <c:pt idx="92">
                  <c:v>34628</c:v>
                </c:pt>
                <c:pt idx="93">
                  <c:v>34635</c:v>
                </c:pt>
                <c:pt idx="94">
                  <c:v>34642</c:v>
                </c:pt>
                <c:pt idx="95">
                  <c:v>34649</c:v>
                </c:pt>
                <c:pt idx="96">
                  <c:v>34656</c:v>
                </c:pt>
                <c:pt idx="97">
                  <c:v>34663</c:v>
                </c:pt>
                <c:pt idx="98">
                  <c:v>34670</c:v>
                </c:pt>
                <c:pt idx="99">
                  <c:v>34677</c:v>
                </c:pt>
                <c:pt idx="100">
                  <c:v>34684</c:v>
                </c:pt>
                <c:pt idx="101">
                  <c:v>34691</c:v>
                </c:pt>
                <c:pt idx="102">
                  <c:v>34705</c:v>
                </c:pt>
                <c:pt idx="103">
                  <c:v>34712</c:v>
                </c:pt>
                <c:pt idx="104">
                  <c:v>34719</c:v>
                </c:pt>
                <c:pt idx="105">
                  <c:v>34726</c:v>
                </c:pt>
                <c:pt idx="106">
                  <c:v>34733</c:v>
                </c:pt>
                <c:pt idx="107">
                  <c:v>34740</c:v>
                </c:pt>
                <c:pt idx="108">
                  <c:v>34747</c:v>
                </c:pt>
                <c:pt idx="109">
                  <c:v>34754</c:v>
                </c:pt>
                <c:pt idx="110">
                  <c:v>34761</c:v>
                </c:pt>
                <c:pt idx="111">
                  <c:v>34768</c:v>
                </c:pt>
                <c:pt idx="112">
                  <c:v>34775</c:v>
                </c:pt>
                <c:pt idx="113">
                  <c:v>34782</c:v>
                </c:pt>
                <c:pt idx="114">
                  <c:v>34789</c:v>
                </c:pt>
                <c:pt idx="115">
                  <c:v>34796</c:v>
                </c:pt>
                <c:pt idx="116">
                  <c:v>34803</c:v>
                </c:pt>
                <c:pt idx="117">
                  <c:v>34810</c:v>
                </c:pt>
                <c:pt idx="118">
                  <c:v>34817</c:v>
                </c:pt>
                <c:pt idx="119">
                  <c:v>34824</c:v>
                </c:pt>
                <c:pt idx="120">
                  <c:v>34831</c:v>
                </c:pt>
                <c:pt idx="121">
                  <c:v>34838</c:v>
                </c:pt>
                <c:pt idx="122">
                  <c:v>34845</c:v>
                </c:pt>
                <c:pt idx="123">
                  <c:v>34852</c:v>
                </c:pt>
                <c:pt idx="124">
                  <c:v>34859</c:v>
                </c:pt>
                <c:pt idx="125">
                  <c:v>34866</c:v>
                </c:pt>
                <c:pt idx="126">
                  <c:v>34873</c:v>
                </c:pt>
                <c:pt idx="127">
                  <c:v>34880</c:v>
                </c:pt>
                <c:pt idx="128">
                  <c:v>34887</c:v>
                </c:pt>
                <c:pt idx="129">
                  <c:v>34894</c:v>
                </c:pt>
                <c:pt idx="130">
                  <c:v>34901</c:v>
                </c:pt>
                <c:pt idx="131">
                  <c:v>34908</c:v>
                </c:pt>
                <c:pt idx="132">
                  <c:v>34915</c:v>
                </c:pt>
                <c:pt idx="133">
                  <c:v>34922</c:v>
                </c:pt>
                <c:pt idx="134">
                  <c:v>34929</c:v>
                </c:pt>
                <c:pt idx="135">
                  <c:v>34936</c:v>
                </c:pt>
                <c:pt idx="136">
                  <c:v>34943</c:v>
                </c:pt>
                <c:pt idx="137">
                  <c:v>34950</c:v>
                </c:pt>
                <c:pt idx="138">
                  <c:v>34957</c:v>
                </c:pt>
                <c:pt idx="139">
                  <c:v>34964</c:v>
                </c:pt>
                <c:pt idx="140">
                  <c:v>34971</c:v>
                </c:pt>
                <c:pt idx="141">
                  <c:v>34978</c:v>
                </c:pt>
                <c:pt idx="142">
                  <c:v>34985</c:v>
                </c:pt>
                <c:pt idx="143">
                  <c:v>34992</c:v>
                </c:pt>
                <c:pt idx="144">
                  <c:v>34999</c:v>
                </c:pt>
                <c:pt idx="145">
                  <c:v>35006</c:v>
                </c:pt>
                <c:pt idx="146">
                  <c:v>35013</c:v>
                </c:pt>
                <c:pt idx="147">
                  <c:v>35020</c:v>
                </c:pt>
                <c:pt idx="148">
                  <c:v>35027</c:v>
                </c:pt>
                <c:pt idx="149">
                  <c:v>35034</c:v>
                </c:pt>
                <c:pt idx="150">
                  <c:v>35041</c:v>
                </c:pt>
                <c:pt idx="151">
                  <c:v>35048</c:v>
                </c:pt>
                <c:pt idx="152">
                  <c:v>35055</c:v>
                </c:pt>
                <c:pt idx="153">
                  <c:v>35069</c:v>
                </c:pt>
                <c:pt idx="154">
                  <c:v>35076</c:v>
                </c:pt>
                <c:pt idx="155">
                  <c:v>35083</c:v>
                </c:pt>
                <c:pt idx="156">
                  <c:v>35090</c:v>
                </c:pt>
                <c:pt idx="157">
                  <c:v>35097</c:v>
                </c:pt>
                <c:pt idx="158">
                  <c:v>35104</c:v>
                </c:pt>
                <c:pt idx="159">
                  <c:v>35111</c:v>
                </c:pt>
                <c:pt idx="160">
                  <c:v>35118</c:v>
                </c:pt>
                <c:pt idx="161">
                  <c:v>35125</c:v>
                </c:pt>
                <c:pt idx="162">
                  <c:v>35132</c:v>
                </c:pt>
                <c:pt idx="163">
                  <c:v>35139</c:v>
                </c:pt>
                <c:pt idx="164">
                  <c:v>35146</c:v>
                </c:pt>
                <c:pt idx="165">
                  <c:v>35153</c:v>
                </c:pt>
                <c:pt idx="166">
                  <c:v>35160</c:v>
                </c:pt>
                <c:pt idx="167">
                  <c:v>35167</c:v>
                </c:pt>
                <c:pt idx="168">
                  <c:v>35174</c:v>
                </c:pt>
                <c:pt idx="169">
                  <c:v>35181</c:v>
                </c:pt>
                <c:pt idx="170">
                  <c:v>35188</c:v>
                </c:pt>
                <c:pt idx="171">
                  <c:v>35195</c:v>
                </c:pt>
                <c:pt idx="172">
                  <c:v>35202</c:v>
                </c:pt>
                <c:pt idx="173">
                  <c:v>35209</c:v>
                </c:pt>
                <c:pt idx="174">
                  <c:v>35216</c:v>
                </c:pt>
                <c:pt idx="175">
                  <c:v>35223</c:v>
                </c:pt>
                <c:pt idx="176">
                  <c:v>35230</c:v>
                </c:pt>
                <c:pt idx="177">
                  <c:v>35237</c:v>
                </c:pt>
                <c:pt idx="178">
                  <c:v>35244</c:v>
                </c:pt>
                <c:pt idx="179">
                  <c:v>35251</c:v>
                </c:pt>
                <c:pt idx="180">
                  <c:v>35258</c:v>
                </c:pt>
                <c:pt idx="181">
                  <c:v>35265</c:v>
                </c:pt>
                <c:pt idx="182">
                  <c:v>35272</c:v>
                </c:pt>
                <c:pt idx="183">
                  <c:v>35279</c:v>
                </c:pt>
                <c:pt idx="184">
                  <c:v>35286</c:v>
                </c:pt>
                <c:pt idx="185">
                  <c:v>35293</c:v>
                </c:pt>
                <c:pt idx="186">
                  <c:v>35300</c:v>
                </c:pt>
                <c:pt idx="187">
                  <c:v>35307</c:v>
                </c:pt>
                <c:pt idx="188">
                  <c:v>35314</c:v>
                </c:pt>
                <c:pt idx="189">
                  <c:v>35321</c:v>
                </c:pt>
                <c:pt idx="190">
                  <c:v>35328</c:v>
                </c:pt>
                <c:pt idx="191">
                  <c:v>35335</c:v>
                </c:pt>
                <c:pt idx="192">
                  <c:v>35342</c:v>
                </c:pt>
                <c:pt idx="193">
                  <c:v>35349</c:v>
                </c:pt>
                <c:pt idx="194">
                  <c:v>35356</c:v>
                </c:pt>
                <c:pt idx="195">
                  <c:v>35363</c:v>
                </c:pt>
                <c:pt idx="196">
                  <c:v>35370</c:v>
                </c:pt>
                <c:pt idx="197">
                  <c:v>35377</c:v>
                </c:pt>
                <c:pt idx="198">
                  <c:v>35384</c:v>
                </c:pt>
                <c:pt idx="199">
                  <c:v>35391</c:v>
                </c:pt>
                <c:pt idx="200">
                  <c:v>35398</c:v>
                </c:pt>
                <c:pt idx="201">
                  <c:v>35405</c:v>
                </c:pt>
                <c:pt idx="202">
                  <c:v>35412</c:v>
                </c:pt>
                <c:pt idx="203">
                  <c:v>35419</c:v>
                </c:pt>
                <c:pt idx="204">
                  <c:v>35433</c:v>
                </c:pt>
                <c:pt idx="205">
                  <c:v>35440</c:v>
                </c:pt>
                <c:pt idx="206">
                  <c:v>35447</c:v>
                </c:pt>
                <c:pt idx="207">
                  <c:v>35454</c:v>
                </c:pt>
                <c:pt idx="208">
                  <c:v>35461</c:v>
                </c:pt>
                <c:pt idx="209">
                  <c:v>35468</c:v>
                </c:pt>
                <c:pt idx="210">
                  <c:v>35475</c:v>
                </c:pt>
                <c:pt idx="211">
                  <c:v>35482</c:v>
                </c:pt>
                <c:pt idx="212">
                  <c:v>35489</c:v>
                </c:pt>
                <c:pt idx="213">
                  <c:v>35496</c:v>
                </c:pt>
                <c:pt idx="214">
                  <c:v>35503</c:v>
                </c:pt>
                <c:pt idx="215">
                  <c:v>35510</c:v>
                </c:pt>
                <c:pt idx="216">
                  <c:v>35517</c:v>
                </c:pt>
                <c:pt idx="217">
                  <c:v>35524</c:v>
                </c:pt>
                <c:pt idx="218">
                  <c:v>35531</c:v>
                </c:pt>
                <c:pt idx="219">
                  <c:v>35538</c:v>
                </c:pt>
                <c:pt idx="220">
                  <c:v>35545</c:v>
                </c:pt>
                <c:pt idx="221">
                  <c:v>35552</c:v>
                </c:pt>
                <c:pt idx="222">
                  <c:v>35559</c:v>
                </c:pt>
                <c:pt idx="223">
                  <c:v>35566</c:v>
                </c:pt>
                <c:pt idx="224">
                  <c:v>35573</c:v>
                </c:pt>
                <c:pt idx="225">
                  <c:v>35580</c:v>
                </c:pt>
                <c:pt idx="226">
                  <c:v>35587</c:v>
                </c:pt>
                <c:pt idx="227">
                  <c:v>35594</c:v>
                </c:pt>
                <c:pt idx="228">
                  <c:v>35601</c:v>
                </c:pt>
                <c:pt idx="229">
                  <c:v>35608</c:v>
                </c:pt>
                <c:pt idx="230">
                  <c:v>35615</c:v>
                </c:pt>
                <c:pt idx="231">
                  <c:v>35622</c:v>
                </c:pt>
                <c:pt idx="232">
                  <c:v>35629</c:v>
                </c:pt>
                <c:pt idx="233">
                  <c:v>35636</c:v>
                </c:pt>
                <c:pt idx="234">
                  <c:v>35643</c:v>
                </c:pt>
                <c:pt idx="235">
                  <c:v>35650</c:v>
                </c:pt>
                <c:pt idx="236">
                  <c:v>35657</c:v>
                </c:pt>
                <c:pt idx="237">
                  <c:v>35664</c:v>
                </c:pt>
                <c:pt idx="238">
                  <c:v>35671</c:v>
                </c:pt>
                <c:pt idx="239">
                  <c:v>35678</c:v>
                </c:pt>
                <c:pt idx="240">
                  <c:v>35685</c:v>
                </c:pt>
                <c:pt idx="241">
                  <c:v>35692</c:v>
                </c:pt>
                <c:pt idx="242">
                  <c:v>35699</c:v>
                </c:pt>
                <c:pt idx="243">
                  <c:v>35706</c:v>
                </c:pt>
                <c:pt idx="244">
                  <c:v>35713</c:v>
                </c:pt>
                <c:pt idx="245">
                  <c:v>35720</c:v>
                </c:pt>
                <c:pt idx="246">
                  <c:v>35727</c:v>
                </c:pt>
                <c:pt idx="247">
                  <c:v>35734</c:v>
                </c:pt>
                <c:pt idx="248">
                  <c:v>35741</c:v>
                </c:pt>
                <c:pt idx="249">
                  <c:v>35748</c:v>
                </c:pt>
                <c:pt idx="250">
                  <c:v>35755</c:v>
                </c:pt>
                <c:pt idx="251">
                  <c:v>35762</c:v>
                </c:pt>
                <c:pt idx="252">
                  <c:v>35769</c:v>
                </c:pt>
                <c:pt idx="253">
                  <c:v>35776</c:v>
                </c:pt>
                <c:pt idx="254">
                  <c:v>35783</c:v>
                </c:pt>
                <c:pt idx="255">
                  <c:v>35797</c:v>
                </c:pt>
                <c:pt idx="256">
                  <c:v>35804</c:v>
                </c:pt>
                <c:pt idx="257">
                  <c:v>35811</c:v>
                </c:pt>
                <c:pt idx="258">
                  <c:v>35818</c:v>
                </c:pt>
                <c:pt idx="259">
                  <c:v>35825</c:v>
                </c:pt>
                <c:pt idx="260">
                  <c:v>35832</c:v>
                </c:pt>
                <c:pt idx="261">
                  <c:v>35839</c:v>
                </c:pt>
                <c:pt idx="262">
                  <c:v>35846</c:v>
                </c:pt>
                <c:pt idx="263">
                  <c:v>35853</c:v>
                </c:pt>
                <c:pt idx="264">
                  <c:v>35860</c:v>
                </c:pt>
                <c:pt idx="265">
                  <c:v>35867</c:v>
                </c:pt>
                <c:pt idx="266">
                  <c:v>35874</c:v>
                </c:pt>
                <c:pt idx="267">
                  <c:v>35881</c:v>
                </c:pt>
                <c:pt idx="268">
                  <c:v>35888</c:v>
                </c:pt>
                <c:pt idx="269">
                  <c:v>35895</c:v>
                </c:pt>
                <c:pt idx="270">
                  <c:v>35902</c:v>
                </c:pt>
                <c:pt idx="271">
                  <c:v>35909</c:v>
                </c:pt>
                <c:pt idx="272">
                  <c:v>35916</c:v>
                </c:pt>
                <c:pt idx="273">
                  <c:v>35923</c:v>
                </c:pt>
                <c:pt idx="274">
                  <c:v>35930</c:v>
                </c:pt>
                <c:pt idx="275">
                  <c:v>35937</c:v>
                </c:pt>
                <c:pt idx="276">
                  <c:v>35944</c:v>
                </c:pt>
                <c:pt idx="277">
                  <c:v>35951</c:v>
                </c:pt>
                <c:pt idx="278">
                  <c:v>35958</c:v>
                </c:pt>
                <c:pt idx="279">
                  <c:v>35965</c:v>
                </c:pt>
                <c:pt idx="280">
                  <c:v>35972</c:v>
                </c:pt>
                <c:pt idx="281">
                  <c:v>35979</c:v>
                </c:pt>
                <c:pt idx="282">
                  <c:v>35986</c:v>
                </c:pt>
                <c:pt idx="283">
                  <c:v>35993</c:v>
                </c:pt>
                <c:pt idx="284">
                  <c:v>36000</c:v>
                </c:pt>
                <c:pt idx="285">
                  <c:v>36007</c:v>
                </c:pt>
                <c:pt idx="286">
                  <c:v>36014</c:v>
                </c:pt>
                <c:pt idx="287">
                  <c:v>36021</c:v>
                </c:pt>
                <c:pt idx="288">
                  <c:v>36028</c:v>
                </c:pt>
                <c:pt idx="289">
                  <c:v>36035</c:v>
                </c:pt>
                <c:pt idx="290">
                  <c:v>36042</c:v>
                </c:pt>
                <c:pt idx="291">
                  <c:v>36049</c:v>
                </c:pt>
                <c:pt idx="292">
                  <c:v>36056</c:v>
                </c:pt>
                <c:pt idx="293">
                  <c:v>36063</c:v>
                </c:pt>
                <c:pt idx="294">
                  <c:v>36070</c:v>
                </c:pt>
                <c:pt idx="295">
                  <c:v>36077</c:v>
                </c:pt>
                <c:pt idx="296">
                  <c:v>36084</c:v>
                </c:pt>
                <c:pt idx="297">
                  <c:v>36091</c:v>
                </c:pt>
                <c:pt idx="298">
                  <c:v>36098</c:v>
                </c:pt>
                <c:pt idx="299">
                  <c:v>36105</c:v>
                </c:pt>
                <c:pt idx="300">
                  <c:v>36112</c:v>
                </c:pt>
                <c:pt idx="301">
                  <c:v>36119</c:v>
                </c:pt>
                <c:pt idx="302">
                  <c:v>36126</c:v>
                </c:pt>
                <c:pt idx="303">
                  <c:v>36133</c:v>
                </c:pt>
                <c:pt idx="304">
                  <c:v>36140</c:v>
                </c:pt>
                <c:pt idx="305">
                  <c:v>36147</c:v>
                </c:pt>
                <c:pt idx="306">
                  <c:v>36154</c:v>
                </c:pt>
                <c:pt idx="307">
                  <c:v>36161</c:v>
                </c:pt>
                <c:pt idx="308">
                  <c:v>36168</c:v>
                </c:pt>
                <c:pt idx="309">
                  <c:v>36175</c:v>
                </c:pt>
                <c:pt idx="310">
                  <c:v>36182</c:v>
                </c:pt>
                <c:pt idx="311">
                  <c:v>36189</c:v>
                </c:pt>
                <c:pt idx="312">
                  <c:v>36196</c:v>
                </c:pt>
                <c:pt idx="313">
                  <c:v>36203</c:v>
                </c:pt>
                <c:pt idx="314">
                  <c:v>36210</c:v>
                </c:pt>
                <c:pt idx="315">
                  <c:v>36217</c:v>
                </c:pt>
                <c:pt idx="316">
                  <c:v>36224</c:v>
                </c:pt>
                <c:pt idx="317">
                  <c:v>36231</c:v>
                </c:pt>
                <c:pt idx="318">
                  <c:v>36238</c:v>
                </c:pt>
                <c:pt idx="319">
                  <c:v>36245</c:v>
                </c:pt>
                <c:pt idx="320">
                  <c:v>36252</c:v>
                </c:pt>
                <c:pt idx="321">
                  <c:v>36259</c:v>
                </c:pt>
                <c:pt idx="322">
                  <c:v>36266</c:v>
                </c:pt>
                <c:pt idx="323">
                  <c:v>36273</c:v>
                </c:pt>
                <c:pt idx="324">
                  <c:v>36280</c:v>
                </c:pt>
                <c:pt idx="325">
                  <c:v>36287</c:v>
                </c:pt>
                <c:pt idx="326">
                  <c:v>36294</c:v>
                </c:pt>
                <c:pt idx="327">
                  <c:v>36301</c:v>
                </c:pt>
                <c:pt idx="328">
                  <c:v>36308</c:v>
                </c:pt>
                <c:pt idx="329">
                  <c:v>36315</c:v>
                </c:pt>
                <c:pt idx="330">
                  <c:v>36322</c:v>
                </c:pt>
                <c:pt idx="331">
                  <c:v>36329</c:v>
                </c:pt>
                <c:pt idx="332">
                  <c:v>36336</c:v>
                </c:pt>
                <c:pt idx="333">
                  <c:v>36343</c:v>
                </c:pt>
                <c:pt idx="334">
                  <c:v>36350</c:v>
                </c:pt>
                <c:pt idx="335">
                  <c:v>36357</c:v>
                </c:pt>
                <c:pt idx="336">
                  <c:v>36364</c:v>
                </c:pt>
                <c:pt idx="337">
                  <c:v>36371</c:v>
                </c:pt>
                <c:pt idx="338">
                  <c:v>36378</c:v>
                </c:pt>
                <c:pt idx="339">
                  <c:v>36385</c:v>
                </c:pt>
                <c:pt idx="340">
                  <c:v>36392</c:v>
                </c:pt>
                <c:pt idx="341">
                  <c:v>36399</c:v>
                </c:pt>
                <c:pt idx="342">
                  <c:v>36406</c:v>
                </c:pt>
                <c:pt idx="343">
                  <c:v>36413</c:v>
                </c:pt>
                <c:pt idx="344">
                  <c:v>36420</c:v>
                </c:pt>
                <c:pt idx="345">
                  <c:v>36427</c:v>
                </c:pt>
                <c:pt idx="346">
                  <c:v>36434</c:v>
                </c:pt>
                <c:pt idx="347">
                  <c:v>36441</c:v>
                </c:pt>
                <c:pt idx="348">
                  <c:v>36448</c:v>
                </c:pt>
                <c:pt idx="349">
                  <c:v>36455</c:v>
                </c:pt>
                <c:pt idx="350">
                  <c:v>36462</c:v>
                </c:pt>
                <c:pt idx="351">
                  <c:v>36469</c:v>
                </c:pt>
                <c:pt idx="352">
                  <c:v>36476</c:v>
                </c:pt>
                <c:pt idx="353">
                  <c:v>36483</c:v>
                </c:pt>
                <c:pt idx="354">
                  <c:v>36490</c:v>
                </c:pt>
                <c:pt idx="355">
                  <c:v>36497</c:v>
                </c:pt>
                <c:pt idx="356">
                  <c:v>36504</c:v>
                </c:pt>
                <c:pt idx="357">
                  <c:v>36511</c:v>
                </c:pt>
                <c:pt idx="358">
                  <c:v>36518</c:v>
                </c:pt>
                <c:pt idx="359">
                  <c:v>36532</c:v>
                </c:pt>
                <c:pt idx="360">
                  <c:v>36539</c:v>
                </c:pt>
                <c:pt idx="361">
                  <c:v>36546</c:v>
                </c:pt>
                <c:pt idx="362">
                  <c:v>36553</c:v>
                </c:pt>
                <c:pt idx="363">
                  <c:v>36560</c:v>
                </c:pt>
                <c:pt idx="364">
                  <c:v>36567</c:v>
                </c:pt>
                <c:pt idx="365">
                  <c:v>36574</c:v>
                </c:pt>
              </c:numCache>
            </c:numRef>
          </c:xVal>
          <c:yVal>
            <c:numRef>
              <c:f>Analysis!$D$34:$D$399</c:f>
              <c:numCache>
                <c:formatCode>0.00</c:formatCode>
                <c:ptCount val="366"/>
                <c:pt idx="0">
                  <c:v>242</c:v>
                </c:pt>
                <c:pt idx="1">
                  <c:v>242</c:v>
                </c:pt>
                <c:pt idx="2">
                  <c:v>244</c:v>
                </c:pt>
                <c:pt idx="3">
                  <c:v>247</c:v>
                </c:pt>
                <c:pt idx="4">
                  <c:v>261</c:v>
                </c:pt>
                <c:pt idx="5">
                  <c:v>261</c:v>
                </c:pt>
                <c:pt idx="6">
                  <c:v>258</c:v>
                </c:pt>
                <c:pt idx="7">
                  <c:v>258</c:v>
                </c:pt>
                <c:pt idx="8">
                  <c:v>253</c:v>
                </c:pt>
                <c:pt idx="9">
                  <c:v>253</c:v>
                </c:pt>
                <c:pt idx="10">
                  <c:v>243</c:v>
                </c:pt>
                <c:pt idx="11">
                  <c:v>241</c:v>
                </c:pt>
                <c:pt idx="12">
                  <c:v>241</c:v>
                </c:pt>
                <c:pt idx="13">
                  <c:v>248</c:v>
                </c:pt>
                <c:pt idx="14">
                  <c:v>248</c:v>
                </c:pt>
                <c:pt idx="15">
                  <c:v>243</c:v>
                </c:pt>
                <c:pt idx="16">
                  <c:v>243</c:v>
                </c:pt>
                <c:pt idx="17">
                  <c:v>243</c:v>
                </c:pt>
                <c:pt idx="18">
                  <c:v>248</c:v>
                </c:pt>
                <c:pt idx="19">
                  <c:v>253</c:v>
                </c:pt>
                <c:pt idx="20">
                  <c:v>253</c:v>
                </c:pt>
                <c:pt idx="21">
                  <c:v>243</c:v>
                </c:pt>
                <c:pt idx="22">
                  <c:v>245</c:v>
                </c:pt>
                <c:pt idx="23">
                  <c:v>241</c:v>
                </c:pt>
                <c:pt idx="24">
                  <c:v>236</c:v>
                </c:pt>
                <c:pt idx="25">
                  <c:v>238</c:v>
                </c:pt>
                <c:pt idx="26">
                  <c:v>238</c:v>
                </c:pt>
                <c:pt idx="27">
                  <c:v>238</c:v>
                </c:pt>
                <c:pt idx="28">
                  <c:v>238</c:v>
                </c:pt>
                <c:pt idx="29">
                  <c:v>236</c:v>
                </c:pt>
                <c:pt idx="30">
                  <c:v>236</c:v>
                </c:pt>
                <c:pt idx="31">
                  <c:v>236</c:v>
                </c:pt>
                <c:pt idx="32">
                  <c:v>239</c:v>
                </c:pt>
                <c:pt idx="33">
                  <c:v>235</c:v>
                </c:pt>
                <c:pt idx="34">
                  <c:v>235</c:v>
                </c:pt>
                <c:pt idx="35">
                  <c:v>236</c:v>
                </c:pt>
                <c:pt idx="36">
                  <c:v>232</c:v>
                </c:pt>
                <c:pt idx="37">
                  <c:v>231</c:v>
                </c:pt>
                <c:pt idx="38">
                  <c:v>237</c:v>
                </c:pt>
                <c:pt idx="39">
                  <c:v>244</c:v>
                </c:pt>
                <c:pt idx="40">
                  <c:v>246</c:v>
                </c:pt>
                <c:pt idx="41">
                  <c:v>246</c:v>
                </c:pt>
                <c:pt idx="42">
                  <c:v>240</c:v>
                </c:pt>
                <c:pt idx="43">
                  <c:v>243</c:v>
                </c:pt>
                <c:pt idx="44">
                  <c:v>239</c:v>
                </c:pt>
                <c:pt idx="45">
                  <c:v>233</c:v>
                </c:pt>
                <c:pt idx="46">
                  <c:v>223</c:v>
                </c:pt>
                <c:pt idx="47">
                  <c:v>214</c:v>
                </c:pt>
                <c:pt idx="48">
                  <c:v>206</c:v>
                </c:pt>
                <c:pt idx="49">
                  <c:v>187</c:v>
                </c:pt>
                <c:pt idx="50">
                  <c:v>183</c:v>
                </c:pt>
                <c:pt idx="51">
                  <c:v>182</c:v>
                </c:pt>
                <c:pt idx="52">
                  <c:v>185</c:v>
                </c:pt>
                <c:pt idx="53">
                  <c:v>188</c:v>
                </c:pt>
                <c:pt idx="54">
                  <c:v>193</c:v>
                </c:pt>
                <c:pt idx="55">
                  <c:v>199</c:v>
                </c:pt>
                <c:pt idx="56">
                  <c:v>206</c:v>
                </c:pt>
                <c:pt idx="57">
                  <c:v>207</c:v>
                </c:pt>
                <c:pt idx="58">
                  <c:v>212</c:v>
                </c:pt>
                <c:pt idx="59">
                  <c:v>224</c:v>
                </c:pt>
                <c:pt idx="60">
                  <c:v>237</c:v>
                </c:pt>
                <c:pt idx="61">
                  <c:v>243</c:v>
                </c:pt>
                <c:pt idx="62">
                  <c:v>252</c:v>
                </c:pt>
                <c:pt idx="63">
                  <c:v>262</c:v>
                </c:pt>
                <c:pt idx="64">
                  <c:v>273</c:v>
                </c:pt>
                <c:pt idx="65">
                  <c:v>273</c:v>
                </c:pt>
                <c:pt idx="66">
                  <c:v>268</c:v>
                </c:pt>
                <c:pt idx="67">
                  <c:v>253</c:v>
                </c:pt>
                <c:pt idx="68">
                  <c:v>250</c:v>
                </c:pt>
                <c:pt idx="69">
                  <c:v>243</c:v>
                </c:pt>
                <c:pt idx="70">
                  <c:v>240</c:v>
                </c:pt>
                <c:pt idx="71">
                  <c:v>238</c:v>
                </c:pt>
                <c:pt idx="72">
                  <c:v>235</c:v>
                </c:pt>
                <c:pt idx="73">
                  <c:v>233</c:v>
                </c:pt>
                <c:pt idx="74">
                  <c:v>233</c:v>
                </c:pt>
                <c:pt idx="75">
                  <c:v>238</c:v>
                </c:pt>
                <c:pt idx="76">
                  <c:v>247</c:v>
                </c:pt>
                <c:pt idx="77">
                  <c:v>252</c:v>
                </c:pt>
                <c:pt idx="78">
                  <c:v>266</c:v>
                </c:pt>
                <c:pt idx="79">
                  <c:v>267</c:v>
                </c:pt>
                <c:pt idx="80">
                  <c:v>272</c:v>
                </c:pt>
                <c:pt idx="81">
                  <c:v>280</c:v>
                </c:pt>
                <c:pt idx="82">
                  <c:v>298</c:v>
                </c:pt>
                <c:pt idx="83">
                  <c:v>318</c:v>
                </c:pt>
                <c:pt idx="84">
                  <c:v>313</c:v>
                </c:pt>
                <c:pt idx="85">
                  <c:v>303</c:v>
                </c:pt>
                <c:pt idx="86">
                  <c:v>285</c:v>
                </c:pt>
                <c:pt idx="87">
                  <c:v>253</c:v>
                </c:pt>
                <c:pt idx="88">
                  <c:v>255</c:v>
                </c:pt>
                <c:pt idx="89">
                  <c:v>250</c:v>
                </c:pt>
                <c:pt idx="90">
                  <c:v>258</c:v>
                </c:pt>
                <c:pt idx="91">
                  <c:v>248</c:v>
                </c:pt>
                <c:pt idx="92">
                  <c:v>243</c:v>
                </c:pt>
                <c:pt idx="93">
                  <c:v>253</c:v>
                </c:pt>
                <c:pt idx="94">
                  <c:v>269</c:v>
                </c:pt>
                <c:pt idx="95">
                  <c:v>270</c:v>
                </c:pt>
                <c:pt idx="96">
                  <c:v>273</c:v>
                </c:pt>
                <c:pt idx="97">
                  <c:v>279</c:v>
                </c:pt>
                <c:pt idx="98">
                  <c:v>273</c:v>
                </c:pt>
                <c:pt idx="99">
                  <c:v>268</c:v>
                </c:pt>
                <c:pt idx="100">
                  <c:v>270</c:v>
                </c:pt>
                <c:pt idx="101">
                  <c:v>270</c:v>
                </c:pt>
                <c:pt idx="102">
                  <c:v>283</c:v>
                </c:pt>
                <c:pt idx="103">
                  <c:v>283</c:v>
                </c:pt>
                <c:pt idx="104">
                  <c:v>273</c:v>
                </c:pt>
                <c:pt idx="105">
                  <c:v>268</c:v>
                </c:pt>
                <c:pt idx="106">
                  <c:v>268</c:v>
                </c:pt>
                <c:pt idx="107">
                  <c:v>263</c:v>
                </c:pt>
                <c:pt idx="108">
                  <c:v>240</c:v>
                </c:pt>
                <c:pt idx="109">
                  <c:v>233</c:v>
                </c:pt>
                <c:pt idx="110">
                  <c:v>233</c:v>
                </c:pt>
                <c:pt idx="111">
                  <c:v>233</c:v>
                </c:pt>
                <c:pt idx="112">
                  <c:v>238</c:v>
                </c:pt>
                <c:pt idx="113">
                  <c:v>263</c:v>
                </c:pt>
                <c:pt idx="114">
                  <c:v>273</c:v>
                </c:pt>
                <c:pt idx="115">
                  <c:v>275</c:v>
                </c:pt>
                <c:pt idx="116">
                  <c:v>275</c:v>
                </c:pt>
                <c:pt idx="117">
                  <c:v>278</c:v>
                </c:pt>
                <c:pt idx="118">
                  <c:v>268</c:v>
                </c:pt>
                <c:pt idx="119">
                  <c:v>270</c:v>
                </c:pt>
                <c:pt idx="120">
                  <c:v>273</c:v>
                </c:pt>
                <c:pt idx="121">
                  <c:v>273</c:v>
                </c:pt>
                <c:pt idx="122">
                  <c:v>273</c:v>
                </c:pt>
                <c:pt idx="123">
                  <c:v>263</c:v>
                </c:pt>
                <c:pt idx="124">
                  <c:v>260</c:v>
                </c:pt>
                <c:pt idx="125">
                  <c:v>250</c:v>
                </c:pt>
                <c:pt idx="126">
                  <c:v>248</c:v>
                </c:pt>
                <c:pt idx="127">
                  <c:v>248</c:v>
                </c:pt>
                <c:pt idx="128">
                  <c:v>237</c:v>
                </c:pt>
                <c:pt idx="129">
                  <c:v>230</c:v>
                </c:pt>
                <c:pt idx="130">
                  <c:v>238</c:v>
                </c:pt>
                <c:pt idx="131">
                  <c:v>239</c:v>
                </c:pt>
                <c:pt idx="132">
                  <c:v>238</c:v>
                </c:pt>
                <c:pt idx="133">
                  <c:v>243</c:v>
                </c:pt>
                <c:pt idx="134">
                  <c:v>238</c:v>
                </c:pt>
                <c:pt idx="135">
                  <c:v>230</c:v>
                </c:pt>
                <c:pt idx="136">
                  <c:v>220</c:v>
                </c:pt>
                <c:pt idx="137">
                  <c:v>220</c:v>
                </c:pt>
                <c:pt idx="138">
                  <c:v>223</c:v>
                </c:pt>
                <c:pt idx="139">
                  <c:v>224</c:v>
                </c:pt>
                <c:pt idx="140">
                  <c:v>221</c:v>
                </c:pt>
                <c:pt idx="141">
                  <c:v>213</c:v>
                </c:pt>
                <c:pt idx="142">
                  <c:v>203</c:v>
                </c:pt>
                <c:pt idx="143">
                  <c:v>208</c:v>
                </c:pt>
                <c:pt idx="144">
                  <c:v>203</c:v>
                </c:pt>
                <c:pt idx="145">
                  <c:v>196</c:v>
                </c:pt>
                <c:pt idx="146">
                  <c:v>198</c:v>
                </c:pt>
                <c:pt idx="147">
                  <c:v>208</c:v>
                </c:pt>
                <c:pt idx="148">
                  <c:v>213</c:v>
                </c:pt>
                <c:pt idx="149">
                  <c:v>218</c:v>
                </c:pt>
                <c:pt idx="150">
                  <c:v>229</c:v>
                </c:pt>
                <c:pt idx="151">
                  <c:v>250</c:v>
                </c:pt>
                <c:pt idx="152">
                  <c:v>238</c:v>
                </c:pt>
                <c:pt idx="153">
                  <c:v>240</c:v>
                </c:pt>
                <c:pt idx="154">
                  <c:v>233</c:v>
                </c:pt>
                <c:pt idx="155">
                  <c:v>233</c:v>
                </c:pt>
                <c:pt idx="156">
                  <c:v>224</c:v>
                </c:pt>
                <c:pt idx="157">
                  <c:v>219</c:v>
                </c:pt>
                <c:pt idx="158">
                  <c:v>213</c:v>
                </c:pt>
                <c:pt idx="159">
                  <c:v>203</c:v>
                </c:pt>
                <c:pt idx="160">
                  <c:v>211</c:v>
                </c:pt>
                <c:pt idx="161">
                  <c:v>221</c:v>
                </c:pt>
                <c:pt idx="162">
                  <c:v>216</c:v>
                </c:pt>
                <c:pt idx="163">
                  <c:v>213</c:v>
                </c:pt>
                <c:pt idx="164">
                  <c:v>229</c:v>
                </c:pt>
                <c:pt idx="165">
                  <c:v>233</c:v>
                </c:pt>
                <c:pt idx="166">
                  <c:v>233</c:v>
                </c:pt>
                <c:pt idx="167">
                  <c:v>243</c:v>
                </c:pt>
                <c:pt idx="168">
                  <c:v>248</c:v>
                </c:pt>
                <c:pt idx="169">
                  <c:v>249</c:v>
                </c:pt>
                <c:pt idx="170">
                  <c:v>249</c:v>
                </c:pt>
                <c:pt idx="171">
                  <c:v>251</c:v>
                </c:pt>
                <c:pt idx="172">
                  <c:v>248</c:v>
                </c:pt>
                <c:pt idx="173">
                  <c:v>243</c:v>
                </c:pt>
                <c:pt idx="174">
                  <c:v>240</c:v>
                </c:pt>
                <c:pt idx="175">
                  <c:v>233</c:v>
                </c:pt>
                <c:pt idx="176">
                  <c:v>233</c:v>
                </c:pt>
                <c:pt idx="177">
                  <c:v>235</c:v>
                </c:pt>
                <c:pt idx="178">
                  <c:v>231</c:v>
                </c:pt>
                <c:pt idx="179">
                  <c:v>233</c:v>
                </c:pt>
                <c:pt idx="180">
                  <c:v>235</c:v>
                </c:pt>
                <c:pt idx="181">
                  <c:v>244</c:v>
                </c:pt>
                <c:pt idx="182">
                  <c:v>243</c:v>
                </c:pt>
                <c:pt idx="183">
                  <c:v>243</c:v>
                </c:pt>
                <c:pt idx="184">
                  <c:v>243</c:v>
                </c:pt>
                <c:pt idx="185">
                  <c:v>248</c:v>
                </c:pt>
                <c:pt idx="186">
                  <c:v>263</c:v>
                </c:pt>
                <c:pt idx="187">
                  <c:v>263</c:v>
                </c:pt>
                <c:pt idx="188">
                  <c:v>263</c:v>
                </c:pt>
                <c:pt idx="189">
                  <c:v>250</c:v>
                </c:pt>
                <c:pt idx="190">
                  <c:v>253</c:v>
                </c:pt>
                <c:pt idx="191">
                  <c:v>253</c:v>
                </c:pt>
                <c:pt idx="192">
                  <c:v>253</c:v>
                </c:pt>
                <c:pt idx="193">
                  <c:v>252</c:v>
                </c:pt>
                <c:pt idx="194">
                  <c:v>253</c:v>
                </c:pt>
                <c:pt idx="195">
                  <c:v>253</c:v>
                </c:pt>
                <c:pt idx="196">
                  <c:v>253</c:v>
                </c:pt>
                <c:pt idx="197">
                  <c:v>252.5</c:v>
                </c:pt>
                <c:pt idx="198">
                  <c:v>252.5</c:v>
                </c:pt>
                <c:pt idx="199">
                  <c:v>257.5</c:v>
                </c:pt>
                <c:pt idx="200">
                  <c:v>262.5</c:v>
                </c:pt>
                <c:pt idx="201">
                  <c:v>271.5</c:v>
                </c:pt>
                <c:pt idx="202">
                  <c:v>267.5</c:v>
                </c:pt>
                <c:pt idx="203">
                  <c:v>277.5</c:v>
                </c:pt>
                <c:pt idx="204">
                  <c:v>295</c:v>
                </c:pt>
                <c:pt idx="205">
                  <c:v>297.5</c:v>
                </c:pt>
                <c:pt idx="206">
                  <c:v>281.5</c:v>
                </c:pt>
                <c:pt idx="207">
                  <c:v>282.5</c:v>
                </c:pt>
                <c:pt idx="208">
                  <c:v>282.5</c:v>
                </c:pt>
                <c:pt idx="209">
                  <c:v>279</c:v>
                </c:pt>
                <c:pt idx="210">
                  <c:v>267.5</c:v>
                </c:pt>
                <c:pt idx="211">
                  <c:v>262.5</c:v>
                </c:pt>
                <c:pt idx="212">
                  <c:v>254</c:v>
                </c:pt>
                <c:pt idx="213">
                  <c:v>252.5</c:v>
                </c:pt>
                <c:pt idx="214">
                  <c:v>257.5</c:v>
                </c:pt>
                <c:pt idx="215">
                  <c:v>257.5</c:v>
                </c:pt>
                <c:pt idx="216">
                  <c:v>257.5</c:v>
                </c:pt>
                <c:pt idx="217">
                  <c:v>258</c:v>
                </c:pt>
                <c:pt idx="218">
                  <c:v>250</c:v>
                </c:pt>
                <c:pt idx="219">
                  <c:v>252</c:v>
                </c:pt>
                <c:pt idx="220">
                  <c:v>257</c:v>
                </c:pt>
                <c:pt idx="221">
                  <c:v>258</c:v>
                </c:pt>
                <c:pt idx="222">
                  <c:v>262.5</c:v>
                </c:pt>
                <c:pt idx="223">
                  <c:v>267.5</c:v>
                </c:pt>
                <c:pt idx="224">
                  <c:v>276</c:v>
                </c:pt>
                <c:pt idx="225">
                  <c:v>290</c:v>
                </c:pt>
                <c:pt idx="226">
                  <c:v>285</c:v>
                </c:pt>
                <c:pt idx="227">
                  <c:v>267.5</c:v>
                </c:pt>
                <c:pt idx="228">
                  <c:v>276</c:v>
                </c:pt>
                <c:pt idx="229">
                  <c:v>290</c:v>
                </c:pt>
                <c:pt idx="230">
                  <c:v>315</c:v>
                </c:pt>
                <c:pt idx="231">
                  <c:v>315</c:v>
                </c:pt>
                <c:pt idx="232">
                  <c:v>315</c:v>
                </c:pt>
                <c:pt idx="233">
                  <c:v>310</c:v>
                </c:pt>
                <c:pt idx="234">
                  <c:v>307.5</c:v>
                </c:pt>
                <c:pt idx="235">
                  <c:v>312.5</c:v>
                </c:pt>
                <c:pt idx="236">
                  <c:v>307.5</c:v>
                </c:pt>
                <c:pt idx="237">
                  <c:v>305</c:v>
                </c:pt>
                <c:pt idx="238">
                  <c:v>297.5</c:v>
                </c:pt>
                <c:pt idx="239">
                  <c:v>292.5</c:v>
                </c:pt>
                <c:pt idx="240">
                  <c:v>277.5</c:v>
                </c:pt>
                <c:pt idx="241">
                  <c:v>267.5</c:v>
                </c:pt>
                <c:pt idx="242">
                  <c:v>267.5</c:v>
                </c:pt>
                <c:pt idx="243">
                  <c:v>262.5</c:v>
                </c:pt>
                <c:pt idx="244">
                  <c:v>267.5</c:v>
                </c:pt>
                <c:pt idx="245">
                  <c:v>275</c:v>
                </c:pt>
                <c:pt idx="246">
                  <c:v>275</c:v>
                </c:pt>
                <c:pt idx="247">
                  <c:v>277.5</c:v>
                </c:pt>
                <c:pt idx="248">
                  <c:v>287.5</c:v>
                </c:pt>
                <c:pt idx="249">
                  <c:v>282.5</c:v>
                </c:pt>
                <c:pt idx="250">
                  <c:v>282.5</c:v>
                </c:pt>
                <c:pt idx="251">
                  <c:v>267.5</c:v>
                </c:pt>
                <c:pt idx="252">
                  <c:v>267.5</c:v>
                </c:pt>
                <c:pt idx="253">
                  <c:v>257.5</c:v>
                </c:pt>
                <c:pt idx="254">
                  <c:v>252.5</c:v>
                </c:pt>
                <c:pt idx="255">
                  <c:v>247.5</c:v>
                </c:pt>
                <c:pt idx="256">
                  <c:v>247.5</c:v>
                </c:pt>
                <c:pt idx="257">
                  <c:v>202.5</c:v>
                </c:pt>
                <c:pt idx="258">
                  <c:v>202.5</c:v>
                </c:pt>
                <c:pt idx="259">
                  <c:v>202.5</c:v>
                </c:pt>
                <c:pt idx="260">
                  <c:v>202.5</c:v>
                </c:pt>
                <c:pt idx="261">
                  <c:v>195</c:v>
                </c:pt>
                <c:pt idx="262">
                  <c:v>195</c:v>
                </c:pt>
                <c:pt idx="263">
                  <c:v>195</c:v>
                </c:pt>
                <c:pt idx="264">
                  <c:v>195</c:v>
                </c:pt>
                <c:pt idx="265">
                  <c:v>195</c:v>
                </c:pt>
                <c:pt idx="266">
                  <c:v>187</c:v>
                </c:pt>
                <c:pt idx="267">
                  <c:v>187</c:v>
                </c:pt>
                <c:pt idx="268">
                  <c:v>204</c:v>
                </c:pt>
                <c:pt idx="269">
                  <c:v>200</c:v>
                </c:pt>
                <c:pt idx="270">
                  <c:v>200</c:v>
                </c:pt>
                <c:pt idx="271">
                  <c:v>207.5</c:v>
                </c:pt>
                <c:pt idx="272">
                  <c:v>227.5</c:v>
                </c:pt>
                <c:pt idx="273">
                  <c:v>232.5</c:v>
                </c:pt>
                <c:pt idx="274">
                  <c:v>237.5</c:v>
                </c:pt>
                <c:pt idx="275">
                  <c:v>237.5</c:v>
                </c:pt>
                <c:pt idx="276">
                  <c:v>237.5</c:v>
                </c:pt>
                <c:pt idx="277">
                  <c:v>238</c:v>
                </c:pt>
                <c:pt idx="278">
                  <c:v>238</c:v>
                </c:pt>
                <c:pt idx="279">
                  <c:v>233</c:v>
                </c:pt>
                <c:pt idx="280">
                  <c:v>230</c:v>
                </c:pt>
                <c:pt idx="281">
                  <c:v>211</c:v>
                </c:pt>
                <c:pt idx="282">
                  <c:v>212.5</c:v>
                </c:pt>
                <c:pt idx="283">
                  <c:v>217.5</c:v>
                </c:pt>
                <c:pt idx="284">
                  <c:v>217.5</c:v>
                </c:pt>
                <c:pt idx="285">
                  <c:v>219</c:v>
                </c:pt>
                <c:pt idx="286">
                  <c:v>219</c:v>
                </c:pt>
                <c:pt idx="287">
                  <c:v>212.5</c:v>
                </c:pt>
                <c:pt idx="288">
                  <c:v>212.5</c:v>
                </c:pt>
                <c:pt idx="289">
                  <c:v>212.5</c:v>
                </c:pt>
                <c:pt idx="290">
                  <c:v>212.5</c:v>
                </c:pt>
                <c:pt idx="291">
                  <c:v>207.5</c:v>
                </c:pt>
                <c:pt idx="292">
                  <c:v>205</c:v>
                </c:pt>
                <c:pt idx="293">
                  <c:v>202.5</c:v>
                </c:pt>
                <c:pt idx="294">
                  <c:v>195</c:v>
                </c:pt>
                <c:pt idx="295">
                  <c:v>195</c:v>
                </c:pt>
                <c:pt idx="296">
                  <c:v>195</c:v>
                </c:pt>
                <c:pt idx="297">
                  <c:v>195</c:v>
                </c:pt>
                <c:pt idx="298">
                  <c:v>195</c:v>
                </c:pt>
                <c:pt idx="299">
                  <c:v>192.5</c:v>
                </c:pt>
                <c:pt idx="300">
                  <c:v>195</c:v>
                </c:pt>
                <c:pt idx="301">
                  <c:v>192.5</c:v>
                </c:pt>
                <c:pt idx="302">
                  <c:v>192.5</c:v>
                </c:pt>
                <c:pt idx="303">
                  <c:v>187.5</c:v>
                </c:pt>
                <c:pt idx="304">
                  <c:v>187.5</c:v>
                </c:pt>
                <c:pt idx="305">
                  <c:v>187.5</c:v>
                </c:pt>
                <c:pt idx="306">
                  <c:v>187.5</c:v>
                </c:pt>
                <c:pt idx="307">
                  <c:v>187.5</c:v>
                </c:pt>
                <c:pt idx="308">
                  <c:v>172.5</c:v>
                </c:pt>
                <c:pt idx="309">
                  <c:v>172.5</c:v>
                </c:pt>
                <c:pt idx="310">
                  <c:v>172.5</c:v>
                </c:pt>
                <c:pt idx="311">
                  <c:v>172.5</c:v>
                </c:pt>
                <c:pt idx="312">
                  <c:v>172.5</c:v>
                </c:pt>
                <c:pt idx="313">
                  <c:v>172.5</c:v>
                </c:pt>
                <c:pt idx="314">
                  <c:v>172.5</c:v>
                </c:pt>
                <c:pt idx="315">
                  <c:v>172.5</c:v>
                </c:pt>
                <c:pt idx="316">
                  <c:v>172.5</c:v>
                </c:pt>
                <c:pt idx="317">
                  <c:v>172.5</c:v>
                </c:pt>
                <c:pt idx="318">
                  <c:v>172.5</c:v>
                </c:pt>
                <c:pt idx="319">
                  <c:v>182.5</c:v>
                </c:pt>
                <c:pt idx="320">
                  <c:v>197.5</c:v>
                </c:pt>
                <c:pt idx="321">
                  <c:v>212.5</c:v>
                </c:pt>
                <c:pt idx="322">
                  <c:v>217.5</c:v>
                </c:pt>
                <c:pt idx="323">
                  <c:v>217.5</c:v>
                </c:pt>
                <c:pt idx="324">
                  <c:v>222.5</c:v>
                </c:pt>
                <c:pt idx="325">
                  <c:v>222.5</c:v>
                </c:pt>
                <c:pt idx="326">
                  <c:v>257.5</c:v>
                </c:pt>
                <c:pt idx="327">
                  <c:v>252.5</c:v>
                </c:pt>
                <c:pt idx="328">
                  <c:v>222.5</c:v>
                </c:pt>
                <c:pt idx="329">
                  <c:v>230</c:v>
                </c:pt>
                <c:pt idx="330">
                  <c:v>230</c:v>
                </c:pt>
                <c:pt idx="331">
                  <c:v>230</c:v>
                </c:pt>
                <c:pt idx="332">
                  <c:v>232.5</c:v>
                </c:pt>
                <c:pt idx="333">
                  <c:v>247.5</c:v>
                </c:pt>
                <c:pt idx="334">
                  <c:v>252.5</c:v>
                </c:pt>
                <c:pt idx="335">
                  <c:v>252.5</c:v>
                </c:pt>
                <c:pt idx="336">
                  <c:v>255</c:v>
                </c:pt>
                <c:pt idx="337">
                  <c:v>252.5</c:v>
                </c:pt>
                <c:pt idx="338">
                  <c:v>252.5</c:v>
                </c:pt>
                <c:pt idx="339">
                  <c:v>265.5</c:v>
                </c:pt>
                <c:pt idx="340">
                  <c:v>270</c:v>
                </c:pt>
                <c:pt idx="341">
                  <c:v>285</c:v>
                </c:pt>
                <c:pt idx="342">
                  <c:v>287.5</c:v>
                </c:pt>
                <c:pt idx="343">
                  <c:v>287.5</c:v>
                </c:pt>
                <c:pt idx="344">
                  <c:v>302.5</c:v>
                </c:pt>
                <c:pt idx="345">
                  <c:v>315</c:v>
                </c:pt>
                <c:pt idx="346">
                  <c:v>315</c:v>
                </c:pt>
                <c:pt idx="347">
                  <c:v>332.5</c:v>
                </c:pt>
                <c:pt idx="348">
                  <c:v>317.5</c:v>
                </c:pt>
                <c:pt idx="349">
                  <c:v>317.5</c:v>
                </c:pt>
                <c:pt idx="350">
                  <c:v>317.5</c:v>
                </c:pt>
                <c:pt idx="351">
                  <c:v>332.5</c:v>
                </c:pt>
                <c:pt idx="352">
                  <c:v>327.5</c:v>
                </c:pt>
                <c:pt idx="353">
                  <c:v>322.5</c:v>
                </c:pt>
                <c:pt idx="354">
                  <c:v>312.5</c:v>
                </c:pt>
                <c:pt idx="355">
                  <c:v>312.5</c:v>
                </c:pt>
                <c:pt idx="356">
                  <c:v>312.5</c:v>
                </c:pt>
                <c:pt idx="357">
                  <c:v>312.5</c:v>
                </c:pt>
                <c:pt idx="358">
                  <c:v>307.5</c:v>
                </c:pt>
                <c:pt idx="359">
                  <c:v>307.5</c:v>
                </c:pt>
                <c:pt idx="360">
                  <c:v>307.5</c:v>
                </c:pt>
                <c:pt idx="361">
                  <c:v>307.5</c:v>
                </c:pt>
                <c:pt idx="362">
                  <c:v>292.5</c:v>
                </c:pt>
                <c:pt idx="363">
                  <c:v>292.5</c:v>
                </c:pt>
                <c:pt idx="364">
                  <c:v>292.5</c:v>
                </c:pt>
                <c:pt idx="365">
                  <c:v>307.5</c:v>
                </c:pt>
              </c:numCache>
            </c:numRef>
          </c:yVal>
          <c:smooth val="0"/>
        </c:ser>
        <c:axId val="54304609"/>
        <c:axId val="5055051"/>
      </c:scatterChart>
      <c:valAx>
        <c:axId val="54304609"/>
        <c:scaling>
          <c:orientation val="minMax"/>
          <c:min val="33960"/>
        </c:scaling>
        <c:delete val="0"/>
        <c:axPos val="b"/>
        <c:majorGridlines>
          <c:spPr>
            <a:ln w="0">
              <a:solidFill>
                <a:srgbClr val="000000"/>
              </a:solidFill>
              <a:custDash>
                <a:ds d="385900" sp="385900"/>
              </a:custDash>
            </a:ln>
          </c:spPr>
        </c:majorGridlines>
        <c:numFmt formatCode="[$-409]d\-mmm\-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55051"/>
        <c:crossesAt val="0"/>
        <c:crossBetween val="midCat"/>
        <c:majorUnit val="365"/>
      </c:valAx>
      <c:valAx>
        <c:axId val="505505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  <a:custDash>
                <a:ds d="385900" sp="385900"/>
              </a:custDash>
            </a:ln>
          </c:spPr>
        </c:majorGridlines>
        <c:numFmt formatCode="[$$-409]#,##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304609"/>
        <c:crossesAt val="0"/>
        <c:crossBetween val="midCat"/>
      </c:valAx>
      <c:spPr>
        <a:noFill/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551134771644718"/>
          <c:y val="0.099921476246564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1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75" strike="noStrike" u="none">
                <a:solidFill>
                  <a:srgbClr val="000000"/>
                </a:solidFill>
                <a:uFillTx/>
                <a:latin typeface="Arial"/>
              </a:rPr>
              <a:t>Crossover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395710617731461"/>
          <c:y val="0.0877171668084072"/>
          <c:w val="0.960428938226854"/>
          <c:h val="0.881302393390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Analysis!$I$33</c:f>
              <c:strCache>
                <c:ptCount val="1"/>
                <c:pt idx="0">
                  <c:v>Crossover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Analysis!$A$34:$A$399</c:f>
              <c:strCache>
                <c:ptCount val="366"/>
                <c:pt idx="0">
                  <c:v>8-Jan-93</c:v>
                </c:pt>
                <c:pt idx="1">
                  <c:v>15-Jan-93</c:v>
                </c:pt>
                <c:pt idx="2">
                  <c:v>22-Jan-93</c:v>
                </c:pt>
                <c:pt idx="3">
                  <c:v>29-Jan-93</c:v>
                </c:pt>
                <c:pt idx="4">
                  <c:v>5-Feb-93</c:v>
                </c:pt>
                <c:pt idx="5">
                  <c:v>12-Feb-93</c:v>
                </c:pt>
                <c:pt idx="6">
                  <c:v>19-Feb-93</c:v>
                </c:pt>
                <c:pt idx="7">
                  <c:v>26-Feb-93</c:v>
                </c:pt>
                <c:pt idx="8">
                  <c:v>5-Mar-93</c:v>
                </c:pt>
                <c:pt idx="9">
                  <c:v>12-Mar-93</c:v>
                </c:pt>
                <c:pt idx="10">
                  <c:v>19-Mar-93</c:v>
                </c:pt>
                <c:pt idx="11">
                  <c:v>26-Mar-93</c:v>
                </c:pt>
                <c:pt idx="12">
                  <c:v>2-Apr-93</c:v>
                </c:pt>
                <c:pt idx="13">
                  <c:v>9-Apr-93</c:v>
                </c:pt>
                <c:pt idx="14">
                  <c:v>16-Apr-93</c:v>
                </c:pt>
                <c:pt idx="15">
                  <c:v>23-Apr-93</c:v>
                </c:pt>
                <c:pt idx="16">
                  <c:v>30-Apr-93</c:v>
                </c:pt>
                <c:pt idx="17">
                  <c:v>7-May-93</c:v>
                </c:pt>
                <c:pt idx="18">
                  <c:v>14-May-93</c:v>
                </c:pt>
                <c:pt idx="19">
                  <c:v>21-May-93</c:v>
                </c:pt>
                <c:pt idx="20">
                  <c:v>28-May-93</c:v>
                </c:pt>
                <c:pt idx="21">
                  <c:v>4-Jun-93</c:v>
                </c:pt>
                <c:pt idx="22">
                  <c:v>11-Jun-93</c:v>
                </c:pt>
                <c:pt idx="23">
                  <c:v>18-Jun-93</c:v>
                </c:pt>
                <c:pt idx="24">
                  <c:v>25-Jun-93</c:v>
                </c:pt>
                <c:pt idx="25">
                  <c:v>2-Jul-93</c:v>
                </c:pt>
                <c:pt idx="26">
                  <c:v>9-Jul-93</c:v>
                </c:pt>
                <c:pt idx="27">
                  <c:v>16-Jul-93</c:v>
                </c:pt>
                <c:pt idx="28">
                  <c:v>23-Jul-93</c:v>
                </c:pt>
                <c:pt idx="29">
                  <c:v>30-Jul-93</c:v>
                </c:pt>
                <c:pt idx="30">
                  <c:v>6-Aug-93</c:v>
                </c:pt>
                <c:pt idx="31">
                  <c:v>13-Aug-93</c:v>
                </c:pt>
                <c:pt idx="32">
                  <c:v>20-Aug-93</c:v>
                </c:pt>
                <c:pt idx="33">
                  <c:v>27-Aug-93</c:v>
                </c:pt>
                <c:pt idx="34">
                  <c:v>3-Sep-93</c:v>
                </c:pt>
                <c:pt idx="35">
                  <c:v>10-Sep-93</c:v>
                </c:pt>
                <c:pt idx="36">
                  <c:v>17-Sep-93</c:v>
                </c:pt>
                <c:pt idx="37">
                  <c:v>24-Sep-93</c:v>
                </c:pt>
                <c:pt idx="38">
                  <c:v>1-Oct-93</c:v>
                </c:pt>
                <c:pt idx="39">
                  <c:v>8-Oct-93</c:v>
                </c:pt>
                <c:pt idx="40">
                  <c:v>15-Oct-93</c:v>
                </c:pt>
                <c:pt idx="41">
                  <c:v>22-Oct-93</c:v>
                </c:pt>
                <c:pt idx="42">
                  <c:v>29-Oct-93</c:v>
                </c:pt>
                <c:pt idx="43">
                  <c:v>5-Nov-93</c:v>
                </c:pt>
                <c:pt idx="44">
                  <c:v>12-Nov-93</c:v>
                </c:pt>
                <c:pt idx="45">
                  <c:v>19-Nov-93</c:v>
                </c:pt>
                <c:pt idx="46">
                  <c:v>26-Nov-93</c:v>
                </c:pt>
                <c:pt idx="47">
                  <c:v>3-Dec-93</c:v>
                </c:pt>
                <c:pt idx="48">
                  <c:v>10-Dec-93</c:v>
                </c:pt>
                <c:pt idx="49">
                  <c:v>17-Dec-93</c:v>
                </c:pt>
                <c:pt idx="50">
                  <c:v>31-Dec-93</c:v>
                </c:pt>
                <c:pt idx="51">
                  <c:v>7-Jan-94</c:v>
                </c:pt>
                <c:pt idx="52">
                  <c:v>14-Jan-94</c:v>
                </c:pt>
                <c:pt idx="53">
                  <c:v>21-Jan-94</c:v>
                </c:pt>
                <c:pt idx="54">
                  <c:v>28-Jan-94</c:v>
                </c:pt>
                <c:pt idx="55">
                  <c:v>4-Feb-94</c:v>
                </c:pt>
                <c:pt idx="56">
                  <c:v>11-Feb-94</c:v>
                </c:pt>
                <c:pt idx="57">
                  <c:v>18-Feb-94</c:v>
                </c:pt>
                <c:pt idx="58">
                  <c:v>25-Feb-94</c:v>
                </c:pt>
                <c:pt idx="59">
                  <c:v>4-Mar-94</c:v>
                </c:pt>
                <c:pt idx="60">
                  <c:v>11-Mar-94</c:v>
                </c:pt>
                <c:pt idx="61">
                  <c:v>18-Mar-94</c:v>
                </c:pt>
                <c:pt idx="62">
                  <c:v>25-Mar-94</c:v>
                </c:pt>
                <c:pt idx="63">
                  <c:v>1-Apr-94</c:v>
                </c:pt>
                <c:pt idx="64">
                  <c:v>8-Apr-94</c:v>
                </c:pt>
                <c:pt idx="65">
                  <c:v>15-Apr-94</c:v>
                </c:pt>
                <c:pt idx="66">
                  <c:v>22-Apr-94</c:v>
                </c:pt>
                <c:pt idx="67">
                  <c:v>29-Apr-94</c:v>
                </c:pt>
                <c:pt idx="68">
                  <c:v>6-May-94</c:v>
                </c:pt>
                <c:pt idx="69">
                  <c:v>13-May-94</c:v>
                </c:pt>
                <c:pt idx="70">
                  <c:v>20-May-94</c:v>
                </c:pt>
                <c:pt idx="71">
                  <c:v>27-May-94</c:v>
                </c:pt>
                <c:pt idx="72">
                  <c:v>3-Jun-94</c:v>
                </c:pt>
                <c:pt idx="73">
                  <c:v>10-Jun-94</c:v>
                </c:pt>
                <c:pt idx="74">
                  <c:v>17-Jun-94</c:v>
                </c:pt>
                <c:pt idx="75">
                  <c:v>24-Jun-94</c:v>
                </c:pt>
                <c:pt idx="76">
                  <c:v>1-Jul-94</c:v>
                </c:pt>
                <c:pt idx="77">
                  <c:v>8-Jul-94</c:v>
                </c:pt>
                <c:pt idx="78">
                  <c:v>15-Jul-94</c:v>
                </c:pt>
                <c:pt idx="79">
                  <c:v>22-Jul-94</c:v>
                </c:pt>
                <c:pt idx="80">
                  <c:v>29-Jul-94</c:v>
                </c:pt>
                <c:pt idx="81">
                  <c:v>5-Aug-94</c:v>
                </c:pt>
                <c:pt idx="82">
                  <c:v>12-Aug-94</c:v>
                </c:pt>
                <c:pt idx="83">
                  <c:v>19-Aug-94</c:v>
                </c:pt>
                <c:pt idx="84">
                  <c:v>26-Aug-94</c:v>
                </c:pt>
                <c:pt idx="85">
                  <c:v>2-Sep-94</c:v>
                </c:pt>
                <c:pt idx="86">
                  <c:v>9-Sep-94</c:v>
                </c:pt>
                <c:pt idx="87">
                  <c:v>16-Sep-94</c:v>
                </c:pt>
                <c:pt idx="88">
                  <c:v>23-Sep-94</c:v>
                </c:pt>
                <c:pt idx="89">
                  <c:v>30-Sep-94</c:v>
                </c:pt>
                <c:pt idx="90">
                  <c:v>7-Oct-94</c:v>
                </c:pt>
                <c:pt idx="91">
                  <c:v>14-Oct-94</c:v>
                </c:pt>
                <c:pt idx="92">
                  <c:v>21-Oct-94</c:v>
                </c:pt>
                <c:pt idx="93">
                  <c:v>28-Oct-94</c:v>
                </c:pt>
                <c:pt idx="94">
                  <c:v>4-Nov-94</c:v>
                </c:pt>
                <c:pt idx="95">
                  <c:v>11-Nov-94</c:v>
                </c:pt>
                <c:pt idx="96">
                  <c:v>18-Nov-94</c:v>
                </c:pt>
                <c:pt idx="97">
                  <c:v>25-Nov-94</c:v>
                </c:pt>
                <c:pt idx="98">
                  <c:v>2-Dec-94</c:v>
                </c:pt>
                <c:pt idx="99">
                  <c:v>9-Dec-94</c:v>
                </c:pt>
                <c:pt idx="100">
                  <c:v>16-Dec-94</c:v>
                </c:pt>
                <c:pt idx="101">
                  <c:v>23-Dec-94</c:v>
                </c:pt>
                <c:pt idx="102">
                  <c:v>6-Jan-95</c:v>
                </c:pt>
                <c:pt idx="103">
                  <c:v>13-Jan-95</c:v>
                </c:pt>
                <c:pt idx="104">
                  <c:v>20-Jan-95</c:v>
                </c:pt>
                <c:pt idx="105">
                  <c:v>27-Jan-95</c:v>
                </c:pt>
                <c:pt idx="106">
                  <c:v>3-Feb-95</c:v>
                </c:pt>
                <c:pt idx="107">
                  <c:v>10-Feb-95</c:v>
                </c:pt>
                <c:pt idx="108">
                  <c:v>17-Feb-95</c:v>
                </c:pt>
                <c:pt idx="109">
                  <c:v>24-Feb-95</c:v>
                </c:pt>
                <c:pt idx="110">
                  <c:v>3-Mar-95</c:v>
                </c:pt>
                <c:pt idx="111">
                  <c:v>10-Mar-95</c:v>
                </c:pt>
                <c:pt idx="112">
                  <c:v>17-Mar-95</c:v>
                </c:pt>
                <c:pt idx="113">
                  <c:v>24-Mar-95</c:v>
                </c:pt>
                <c:pt idx="114">
                  <c:v>31-Mar-95</c:v>
                </c:pt>
                <c:pt idx="115">
                  <c:v>7-Apr-95</c:v>
                </c:pt>
                <c:pt idx="116">
                  <c:v>14-Apr-95</c:v>
                </c:pt>
                <c:pt idx="117">
                  <c:v>21-Apr-95</c:v>
                </c:pt>
                <c:pt idx="118">
                  <c:v>28-Apr-95</c:v>
                </c:pt>
                <c:pt idx="119">
                  <c:v>5-May-95</c:v>
                </c:pt>
                <c:pt idx="120">
                  <c:v>12-May-95</c:v>
                </c:pt>
                <c:pt idx="121">
                  <c:v>19-May-95</c:v>
                </c:pt>
                <c:pt idx="122">
                  <c:v>26-May-95</c:v>
                </c:pt>
                <c:pt idx="123">
                  <c:v>2-Jun-95</c:v>
                </c:pt>
                <c:pt idx="124">
                  <c:v>9-Jun-95</c:v>
                </c:pt>
                <c:pt idx="125">
                  <c:v>16-Jun-95</c:v>
                </c:pt>
                <c:pt idx="126">
                  <c:v>23-Jun-95</c:v>
                </c:pt>
                <c:pt idx="127">
                  <c:v>30-Jun-95</c:v>
                </c:pt>
                <c:pt idx="128">
                  <c:v>7-Jul-95</c:v>
                </c:pt>
                <c:pt idx="129">
                  <c:v>14-Jul-95</c:v>
                </c:pt>
                <c:pt idx="130">
                  <c:v>21-Jul-95</c:v>
                </c:pt>
                <c:pt idx="131">
                  <c:v>28-Jul-95</c:v>
                </c:pt>
                <c:pt idx="132">
                  <c:v>4-Aug-95</c:v>
                </c:pt>
                <c:pt idx="133">
                  <c:v>11-Aug-95</c:v>
                </c:pt>
                <c:pt idx="134">
                  <c:v>18-Aug-95</c:v>
                </c:pt>
                <c:pt idx="135">
                  <c:v>25-Aug-95</c:v>
                </c:pt>
                <c:pt idx="136">
                  <c:v>1-Sep-95</c:v>
                </c:pt>
                <c:pt idx="137">
                  <c:v>8-Sep-95</c:v>
                </c:pt>
                <c:pt idx="138">
                  <c:v>15-Sep-95</c:v>
                </c:pt>
                <c:pt idx="139">
                  <c:v>22-Sep-95</c:v>
                </c:pt>
                <c:pt idx="140">
                  <c:v>29-Sep-95</c:v>
                </c:pt>
                <c:pt idx="141">
                  <c:v>6-Oct-95</c:v>
                </c:pt>
                <c:pt idx="142">
                  <c:v>13-Oct-95</c:v>
                </c:pt>
                <c:pt idx="143">
                  <c:v>20-Oct-95</c:v>
                </c:pt>
                <c:pt idx="144">
                  <c:v>27-Oct-95</c:v>
                </c:pt>
                <c:pt idx="145">
                  <c:v>3-Nov-95</c:v>
                </c:pt>
                <c:pt idx="146">
                  <c:v>10-Nov-95</c:v>
                </c:pt>
                <c:pt idx="147">
                  <c:v>17-Nov-95</c:v>
                </c:pt>
                <c:pt idx="148">
                  <c:v>24-Nov-95</c:v>
                </c:pt>
                <c:pt idx="149">
                  <c:v>1-Dec-95</c:v>
                </c:pt>
                <c:pt idx="150">
                  <c:v>8-Dec-95</c:v>
                </c:pt>
                <c:pt idx="151">
                  <c:v>15-Dec-95</c:v>
                </c:pt>
                <c:pt idx="152">
                  <c:v>22-Dec-95</c:v>
                </c:pt>
                <c:pt idx="153">
                  <c:v>5-Jan-96</c:v>
                </c:pt>
                <c:pt idx="154">
                  <c:v>12-Jan-96</c:v>
                </c:pt>
                <c:pt idx="155">
                  <c:v>19-Jan-96</c:v>
                </c:pt>
                <c:pt idx="156">
                  <c:v>26-Jan-96</c:v>
                </c:pt>
                <c:pt idx="157">
                  <c:v>2-Feb-96</c:v>
                </c:pt>
                <c:pt idx="158">
                  <c:v>9-Feb-96</c:v>
                </c:pt>
                <c:pt idx="159">
                  <c:v>16-Feb-96</c:v>
                </c:pt>
                <c:pt idx="160">
                  <c:v>23-Feb-96</c:v>
                </c:pt>
                <c:pt idx="161">
                  <c:v>1-Mar-96</c:v>
                </c:pt>
                <c:pt idx="162">
                  <c:v>8-Mar-96</c:v>
                </c:pt>
                <c:pt idx="163">
                  <c:v>15-Mar-96</c:v>
                </c:pt>
                <c:pt idx="164">
                  <c:v>22-Mar-96</c:v>
                </c:pt>
                <c:pt idx="165">
                  <c:v>29-Mar-96</c:v>
                </c:pt>
                <c:pt idx="166">
                  <c:v>5-Apr-96</c:v>
                </c:pt>
                <c:pt idx="167">
                  <c:v>12-Apr-96</c:v>
                </c:pt>
                <c:pt idx="168">
                  <c:v>19-Apr-96</c:v>
                </c:pt>
                <c:pt idx="169">
                  <c:v>26-Apr-96</c:v>
                </c:pt>
                <c:pt idx="170">
                  <c:v>3-May-96</c:v>
                </c:pt>
                <c:pt idx="171">
                  <c:v>10-May-96</c:v>
                </c:pt>
                <c:pt idx="172">
                  <c:v>17-May-96</c:v>
                </c:pt>
                <c:pt idx="173">
                  <c:v>24-May-96</c:v>
                </c:pt>
                <c:pt idx="174">
                  <c:v>31-May-96</c:v>
                </c:pt>
                <c:pt idx="175">
                  <c:v>7-Jun-96</c:v>
                </c:pt>
                <c:pt idx="176">
                  <c:v>14-Jun-96</c:v>
                </c:pt>
                <c:pt idx="177">
                  <c:v>21-Jun-96</c:v>
                </c:pt>
                <c:pt idx="178">
                  <c:v>28-Jun-96</c:v>
                </c:pt>
                <c:pt idx="179">
                  <c:v>5-Jul-96</c:v>
                </c:pt>
                <c:pt idx="180">
                  <c:v>12-Jul-96</c:v>
                </c:pt>
                <c:pt idx="181">
                  <c:v>19-Jul-96</c:v>
                </c:pt>
                <c:pt idx="182">
                  <c:v>26-Jul-96</c:v>
                </c:pt>
                <c:pt idx="183">
                  <c:v>2-Aug-96</c:v>
                </c:pt>
                <c:pt idx="184">
                  <c:v>9-Aug-96</c:v>
                </c:pt>
                <c:pt idx="185">
                  <c:v>16-Aug-96</c:v>
                </c:pt>
                <c:pt idx="186">
                  <c:v>23-Aug-96</c:v>
                </c:pt>
                <c:pt idx="187">
                  <c:v>30-Aug-96</c:v>
                </c:pt>
                <c:pt idx="188">
                  <c:v>6-Sep-96</c:v>
                </c:pt>
                <c:pt idx="189">
                  <c:v>13-Sep-96</c:v>
                </c:pt>
                <c:pt idx="190">
                  <c:v>20-Sep-96</c:v>
                </c:pt>
                <c:pt idx="191">
                  <c:v>27-Sep-96</c:v>
                </c:pt>
                <c:pt idx="192">
                  <c:v>4-Oct-96</c:v>
                </c:pt>
                <c:pt idx="193">
                  <c:v>11-Oct-96</c:v>
                </c:pt>
                <c:pt idx="194">
                  <c:v>18-Oct-96</c:v>
                </c:pt>
                <c:pt idx="195">
                  <c:v>25-Oct-96</c:v>
                </c:pt>
                <c:pt idx="196">
                  <c:v>1-Nov-96</c:v>
                </c:pt>
                <c:pt idx="197">
                  <c:v>8-Nov-96</c:v>
                </c:pt>
                <c:pt idx="198">
                  <c:v>15-Nov-96</c:v>
                </c:pt>
                <c:pt idx="199">
                  <c:v>22-Nov-96</c:v>
                </c:pt>
                <c:pt idx="200">
                  <c:v>29-Nov-96</c:v>
                </c:pt>
                <c:pt idx="201">
                  <c:v>6-Dec-96</c:v>
                </c:pt>
                <c:pt idx="202">
                  <c:v>13-Dec-96</c:v>
                </c:pt>
                <c:pt idx="203">
                  <c:v>20-Dec-96</c:v>
                </c:pt>
                <c:pt idx="204">
                  <c:v>3-Jan-97</c:v>
                </c:pt>
                <c:pt idx="205">
                  <c:v>10-Jan-97</c:v>
                </c:pt>
                <c:pt idx="206">
                  <c:v>17-Jan-97</c:v>
                </c:pt>
                <c:pt idx="207">
                  <c:v>24-Jan-97</c:v>
                </c:pt>
                <c:pt idx="208">
                  <c:v>31-Jan-97</c:v>
                </c:pt>
                <c:pt idx="209">
                  <c:v>7-Feb-97</c:v>
                </c:pt>
                <c:pt idx="210">
                  <c:v>14-Feb-97</c:v>
                </c:pt>
                <c:pt idx="211">
                  <c:v>21-Feb-97</c:v>
                </c:pt>
                <c:pt idx="212">
                  <c:v>28-Feb-97</c:v>
                </c:pt>
                <c:pt idx="213">
                  <c:v>7-Mar-97</c:v>
                </c:pt>
                <c:pt idx="214">
                  <c:v>14-Mar-97</c:v>
                </c:pt>
                <c:pt idx="215">
                  <c:v>21-Mar-97</c:v>
                </c:pt>
                <c:pt idx="216">
                  <c:v>28-Mar-97</c:v>
                </c:pt>
                <c:pt idx="217">
                  <c:v>4-Apr-97</c:v>
                </c:pt>
                <c:pt idx="218">
                  <c:v>11-Apr-97</c:v>
                </c:pt>
                <c:pt idx="219">
                  <c:v>18-Apr-97</c:v>
                </c:pt>
                <c:pt idx="220">
                  <c:v>25-Apr-97</c:v>
                </c:pt>
                <c:pt idx="221">
                  <c:v>2-May-97</c:v>
                </c:pt>
                <c:pt idx="222">
                  <c:v>9-May-97</c:v>
                </c:pt>
                <c:pt idx="223">
                  <c:v>16-May-97</c:v>
                </c:pt>
                <c:pt idx="224">
                  <c:v>23-May-97</c:v>
                </c:pt>
                <c:pt idx="225">
                  <c:v>30-May-97</c:v>
                </c:pt>
                <c:pt idx="226">
                  <c:v>6-Jun-97</c:v>
                </c:pt>
                <c:pt idx="227">
                  <c:v>13-Jun-97</c:v>
                </c:pt>
                <c:pt idx="228">
                  <c:v>20-Jun-97</c:v>
                </c:pt>
                <c:pt idx="229">
                  <c:v>27-Jun-97</c:v>
                </c:pt>
                <c:pt idx="230">
                  <c:v>4-Jul-97</c:v>
                </c:pt>
                <c:pt idx="231">
                  <c:v>11-Jul-97</c:v>
                </c:pt>
                <c:pt idx="232">
                  <c:v>18-Jul-97</c:v>
                </c:pt>
                <c:pt idx="233">
                  <c:v>25-Jul-97</c:v>
                </c:pt>
                <c:pt idx="234">
                  <c:v>1-Aug-97</c:v>
                </c:pt>
                <c:pt idx="235">
                  <c:v>8-Aug-97</c:v>
                </c:pt>
                <c:pt idx="236">
                  <c:v>15-Aug-97</c:v>
                </c:pt>
                <c:pt idx="237">
                  <c:v>22-Aug-97</c:v>
                </c:pt>
                <c:pt idx="238">
                  <c:v>29-Aug-97</c:v>
                </c:pt>
                <c:pt idx="239">
                  <c:v>5-Sep-97</c:v>
                </c:pt>
                <c:pt idx="240">
                  <c:v>12-Sep-97</c:v>
                </c:pt>
                <c:pt idx="241">
                  <c:v>19-Sep-97</c:v>
                </c:pt>
                <c:pt idx="242">
                  <c:v>26-Sep-97</c:v>
                </c:pt>
                <c:pt idx="243">
                  <c:v>3-Oct-97</c:v>
                </c:pt>
                <c:pt idx="244">
                  <c:v>10-Oct-97</c:v>
                </c:pt>
                <c:pt idx="245">
                  <c:v>17-Oct-97</c:v>
                </c:pt>
                <c:pt idx="246">
                  <c:v>24-Oct-97</c:v>
                </c:pt>
                <c:pt idx="247">
                  <c:v>31-Oct-97</c:v>
                </c:pt>
                <c:pt idx="248">
                  <c:v>7-Nov-97</c:v>
                </c:pt>
                <c:pt idx="249">
                  <c:v>14-Nov-97</c:v>
                </c:pt>
                <c:pt idx="250">
                  <c:v>21-Nov-97</c:v>
                </c:pt>
                <c:pt idx="251">
                  <c:v>28-Nov-97</c:v>
                </c:pt>
                <c:pt idx="252">
                  <c:v>5-Dec-97</c:v>
                </c:pt>
                <c:pt idx="253">
                  <c:v>12-Dec-97</c:v>
                </c:pt>
                <c:pt idx="254">
                  <c:v>19-Dec-97</c:v>
                </c:pt>
                <c:pt idx="255">
                  <c:v>2-Jan-98</c:v>
                </c:pt>
                <c:pt idx="256">
                  <c:v>9-Jan-98</c:v>
                </c:pt>
                <c:pt idx="257">
                  <c:v>16-Jan-98</c:v>
                </c:pt>
                <c:pt idx="258">
                  <c:v>23-Jan-98</c:v>
                </c:pt>
                <c:pt idx="259">
                  <c:v>30-Jan-98</c:v>
                </c:pt>
                <c:pt idx="260">
                  <c:v>6-Feb-98</c:v>
                </c:pt>
                <c:pt idx="261">
                  <c:v>13-Feb-98</c:v>
                </c:pt>
                <c:pt idx="262">
                  <c:v>20-Feb-98</c:v>
                </c:pt>
                <c:pt idx="263">
                  <c:v>27-Feb-98</c:v>
                </c:pt>
                <c:pt idx="264">
                  <c:v>6-Mar-98</c:v>
                </c:pt>
                <c:pt idx="265">
                  <c:v>13-Mar-98</c:v>
                </c:pt>
                <c:pt idx="266">
                  <c:v>20-Mar-98</c:v>
                </c:pt>
                <c:pt idx="267">
                  <c:v>27-Mar-98</c:v>
                </c:pt>
                <c:pt idx="268">
                  <c:v>3-Apr-98</c:v>
                </c:pt>
                <c:pt idx="269">
                  <c:v>10-Apr-98</c:v>
                </c:pt>
                <c:pt idx="270">
                  <c:v>17-Apr-98</c:v>
                </c:pt>
                <c:pt idx="271">
                  <c:v>24-Apr-98</c:v>
                </c:pt>
                <c:pt idx="272">
                  <c:v>1-May-98</c:v>
                </c:pt>
                <c:pt idx="273">
                  <c:v>8-May-98</c:v>
                </c:pt>
                <c:pt idx="274">
                  <c:v>15-May-98</c:v>
                </c:pt>
                <c:pt idx="275">
                  <c:v>22-May-98</c:v>
                </c:pt>
                <c:pt idx="276">
                  <c:v>29-May-98</c:v>
                </c:pt>
                <c:pt idx="277">
                  <c:v>5-Jun-98</c:v>
                </c:pt>
                <c:pt idx="278">
                  <c:v>12-Jun-98</c:v>
                </c:pt>
                <c:pt idx="279">
                  <c:v>19-Jun-98</c:v>
                </c:pt>
                <c:pt idx="280">
                  <c:v>26-Jun-98</c:v>
                </c:pt>
                <c:pt idx="281">
                  <c:v>3-Jul-98</c:v>
                </c:pt>
                <c:pt idx="282">
                  <c:v>10-Jul-98</c:v>
                </c:pt>
                <c:pt idx="283">
                  <c:v>17-Jul-98</c:v>
                </c:pt>
                <c:pt idx="284">
                  <c:v>24-Jul-98</c:v>
                </c:pt>
                <c:pt idx="285">
                  <c:v>31-Jul-98</c:v>
                </c:pt>
                <c:pt idx="286">
                  <c:v>7-Aug-98</c:v>
                </c:pt>
                <c:pt idx="287">
                  <c:v>14-Aug-98</c:v>
                </c:pt>
                <c:pt idx="288">
                  <c:v>21-Aug-98</c:v>
                </c:pt>
                <c:pt idx="289">
                  <c:v>28-Aug-98</c:v>
                </c:pt>
                <c:pt idx="290">
                  <c:v>4-Sep-98</c:v>
                </c:pt>
                <c:pt idx="291">
                  <c:v>11-Sep-98</c:v>
                </c:pt>
                <c:pt idx="292">
                  <c:v>18-Sep-98</c:v>
                </c:pt>
                <c:pt idx="293">
                  <c:v>25-Sep-98</c:v>
                </c:pt>
                <c:pt idx="294">
                  <c:v>2-Oct-98</c:v>
                </c:pt>
                <c:pt idx="295">
                  <c:v>9-Oct-98</c:v>
                </c:pt>
                <c:pt idx="296">
                  <c:v>16-Oct-98</c:v>
                </c:pt>
                <c:pt idx="297">
                  <c:v>23-Oct-98</c:v>
                </c:pt>
                <c:pt idx="298">
                  <c:v>30-Oct-98</c:v>
                </c:pt>
                <c:pt idx="299">
                  <c:v>6-Nov-98</c:v>
                </c:pt>
                <c:pt idx="300">
                  <c:v>13-Nov-98</c:v>
                </c:pt>
                <c:pt idx="301">
                  <c:v>20-Nov-98</c:v>
                </c:pt>
                <c:pt idx="302">
                  <c:v>27-Nov-98</c:v>
                </c:pt>
                <c:pt idx="303">
                  <c:v>4-Dec-98</c:v>
                </c:pt>
                <c:pt idx="304">
                  <c:v>11-Dec-98</c:v>
                </c:pt>
                <c:pt idx="305">
                  <c:v>18-Dec-98</c:v>
                </c:pt>
                <c:pt idx="306">
                  <c:v>25-Dec-98</c:v>
                </c:pt>
                <c:pt idx="307">
                  <c:v>1-Jan-99</c:v>
                </c:pt>
                <c:pt idx="308">
                  <c:v>8-Jan-99</c:v>
                </c:pt>
                <c:pt idx="309">
                  <c:v>15-Jan-99</c:v>
                </c:pt>
                <c:pt idx="310">
                  <c:v>22-Jan-99</c:v>
                </c:pt>
                <c:pt idx="311">
                  <c:v>29-Jan-99</c:v>
                </c:pt>
                <c:pt idx="312">
                  <c:v>5-Feb-99</c:v>
                </c:pt>
                <c:pt idx="313">
                  <c:v>12-Feb-99</c:v>
                </c:pt>
                <c:pt idx="314">
                  <c:v>19-Feb-99</c:v>
                </c:pt>
                <c:pt idx="315">
                  <c:v>26-Feb-99</c:v>
                </c:pt>
                <c:pt idx="316">
                  <c:v>5-Mar-99</c:v>
                </c:pt>
                <c:pt idx="317">
                  <c:v>12-Mar-99</c:v>
                </c:pt>
                <c:pt idx="318">
                  <c:v>19-Mar-99</c:v>
                </c:pt>
                <c:pt idx="319">
                  <c:v>26-Mar-99</c:v>
                </c:pt>
                <c:pt idx="320">
                  <c:v>2-Apr-99</c:v>
                </c:pt>
                <c:pt idx="321">
                  <c:v>9-Apr-99</c:v>
                </c:pt>
                <c:pt idx="322">
                  <c:v>16-Apr-99</c:v>
                </c:pt>
                <c:pt idx="323">
                  <c:v>23-Apr-99</c:v>
                </c:pt>
                <c:pt idx="324">
                  <c:v>30-Apr-99</c:v>
                </c:pt>
                <c:pt idx="325">
                  <c:v>7-May-99</c:v>
                </c:pt>
                <c:pt idx="326">
                  <c:v>14-May-99</c:v>
                </c:pt>
                <c:pt idx="327">
                  <c:v>21-May-99</c:v>
                </c:pt>
                <c:pt idx="328">
                  <c:v>28-May-99</c:v>
                </c:pt>
                <c:pt idx="329">
                  <c:v>4-Jun-99</c:v>
                </c:pt>
                <c:pt idx="330">
                  <c:v>11-Jun-99</c:v>
                </c:pt>
                <c:pt idx="331">
                  <c:v>18-Jun-99</c:v>
                </c:pt>
                <c:pt idx="332">
                  <c:v>25-Jun-99</c:v>
                </c:pt>
                <c:pt idx="333">
                  <c:v>2-Jul-99</c:v>
                </c:pt>
                <c:pt idx="334">
                  <c:v>9-Jul-99</c:v>
                </c:pt>
                <c:pt idx="335">
                  <c:v>16-Jul-99</c:v>
                </c:pt>
                <c:pt idx="336">
                  <c:v>23-Jul-99</c:v>
                </c:pt>
                <c:pt idx="337">
                  <c:v>30-Jul-99</c:v>
                </c:pt>
                <c:pt idx="338">
                  <c:v>6-Aug-99</c:v>
                </c:pt>
                <c:pt idx="339">
                  <c:v>13-Aug-99</c:v>
                </c:pt>
                <c:pt idx="340">
                  <c:v>20-Aug-99</c:v>
                </c:pt>
                <c:pt idx="341">
                  <c:v>27-Aug-99</c:v>
                </c:pt>
                <c:pt idx="342">
                  <c:v>3-Sep-99</c:v>
                </c:pt>
                <c:pt idx="343">
                  <c:v>10-Sep-99</c:v>
                </c:pt>
                <c:pt idx="344">
                  <c:v>17-Sep-99</c:v>
                </c:pt>
                <c:pt idx="345">
                  <c:v>24-Sep-99</c:v>
                </c:pt>
                <c:pt idx="346">
                  <c:v>1-Oct-99</c:v>
                </c:pt>
                <c:pt idx="347">
                  <c:v>8-Oct-99</c:v>
                </c:pt>
                <c:pt idx="348">
                  <c:v>15-Oct-99</c:v>
                </c:pt>
                <c:pt idx="349">
                  <c:v>22-Oct-99</c:v>
                </c:pt>
                <c:pt idx="350">
                  <c:v>29-Oct-99</c:v>
                </c:pt>
                <c:pt idx="351">
                  <c:v>5-Nov-99</c:v>
                </c:pt>
                <c:pt idx="352">
                  <c:v>12-Nov-99</c:v>
                </c:pt>
                <c:pt idx="353">
                  <c:v>19-Nov-99</c:v>
                </c:pt>
                <c:pt idx="354">
                  <c:v>26-Nov-99</c:v>
                </c:pt>
                <c:pt idx="355">
                  <c:v>3-Dec-99</c:v>
                </c:pt>
                <c:pt idx="356">
                  <c:v>10-Dec-99</c:v>
                </c:pt>
                <c:pt idx="357">
                  <c:v>17-Dec-99</c:v>
                </c:pt>
                <c:pt idx="358">
                  <c:v>24-Dec-99</c:v>
                </c:pt>
                <c:pt idx="359">
                  <c:v>7-Jan-00</c:v>
                </c:pt>
                <c:pt idx="360">
                  <c:v>14-Jan-00</c:v>
                </c:pt>
                <c:pt idx="361">
                  <c:v>21-Jan-00</c:v>
                </c:pt>
                <c:pt idx="362">
                  <c:v>28-Jan-00</c:v>
                </c:pt>
                <c:pt idx="363">
                  <c:v>4-Feb-00</c:v>
                </c:pt>
                <c:pt idx="364">
                  <c:v>11-Feb-00</c:v>
                </c:pt>
                <c:pt idx="365">
                  <c:v>18-Feb-00</c:v>
                </c:pt>
              </c:strCache>
            </c:strRef>
          </c:cat>
          <c:val>
            <c:numRef>
              <c:f>Analysis!$I$34:$I$399</c:f>
              <c:numCache>
                <c:formatCode>0</c:formatCode>
                <c:ptCount val="366"/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43">
                  <c:v>1</c:v>
                </c:pt>
                <c:pt idx="44">
                  <c:v>1</c:v>
                </c:pt>
                <c:pt idx="49">
                  <c:v>1</c:v>
                </c:pt>
                <c:pt idx="88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106">
                  <c:v>1</c:v>
                </c:pt>
                <c:pt idx="164">
                  <c:v>1</c:v>
                </c:pt>
                <c:pt idx="166">
                  <c:v>1</c:v>
                </c:pt>
                <c:pt idx="167">
                  <c:v>1</c:v>
                </c:pt>
                <c:pt idx="176">
                  <c:v>1</c:v>
                </c:pt>
                <c:pt idx="177">
                  <c:v>1</c:v>
                </c:pt>
                <c:pt idx="180">
                  <c:v>1</c:v>
                </c:pt>
                <c:pt idx="181">
                  <c:v>1</c:v>
                </c:pt>
                <c:pt idx="201">
                  <c:v>1</c:v>
                </c:pt>
                <c:pt idx="203">
                  <c:v>1</c:v>
                </c:pt>
                <c:pt idx="209">
                  <c:v>1</c:v>
                </c:pt>
                <c:pt idx="213">
                  <c:v>1</c:v>
                </c:pt>
                <c:pt idx="226">
                  <c:v>1</c:v>
                </c:pt>
                <c:pt idx="227">
                  <c:v>1</c:v>
                </c:pt>
                <c:pt idx="228">
                  <c:v>1</c:v>
                </c:pt>
                <c:pt idx="236">
                  <c:v>1</c:v>
                </c:pt>
                <c:pt idx="238">
                  <c:v>1</c:v>
                </c:pt>
                <c:pt idx="250">
                  <c:v>1</c:v>
                </c:pt>
                <c:pt idx="262">
                  <c:v>1</c:v>
                </c:pt>
                <c:pt idx="290">
                  <c:v>1</c:v>
                </c:pt>
                <c:pt idx="291">
                  <c:v>1</c:v>
                </c:pt>
                <c:pt idx="293">
                  <c:v>1</c:v>
                </c:pt>
                <c:pt idx="325">
                  <c:v>1</c:v>
                </c:pt>
                <c:pt idx="352">
                  <c:v>1</c:v>
                </c:pt>
                <c:pt idx="353">
                  <c:v>1</c:v>
                </c:pt>
                <c:pt idx="356">
                  <c:v>1</c:v>
                </c:pt>
              </c:numCache>
            </c:numRef>
          </c:val>
        </c:ser>
        <c:gapWidth val="150"/>
        <c:overlap val="0"/>
        <c:axId val="43605263"/>
        <c:axId val="27471930"/>
      </c:barChart>
      <c:catAx>
        <c:axId val="43605263"/>
        <c:scaling>
          <c:orientation val="minMax"/>
        </c:scaling>
        <c:delete val="0"/>
        <c:axPos val="b"/>
        <c:numFmt formatCode="[$-409]d\-mmm\-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471930"/>
        <c:crossesAt val="0"/>
        <c:auto val="1"/>
        <c:lblAlgn val="ctr"/>
        <c:lblOffset val="100"/>
        <c:noMultiLvlLbl val="0"/>
      </c:catAx>
      <c:valAx>
        <c:axId val="2747193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  <a:custDash>
                <a:ds d="385900" sp="385900"/>
              </a:custDash>
            </a:ln>
          </c:spPr>
        </c:majorGridlines>
        <c:numFmt formatCode="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605263"/>
        <c:crossesAt val="1"/>
        <c:crossBetween val="midCat"/>
      </c:valAx>
      <c:spPr>
        <a:noFill/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700120827669536"/>
          <c:y val="0.031344915563115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8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100" strike="noStrike" u="none">
                <a:solidFill>
                  <a:srgbClr val="000000"/>
                </a:solidFill>
                <a:uFillTx/>
                <a:latin typeface="Arial"/>
              </a:rPr>
              <a:t>Weeks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69715926571634"/>
          <c:y val="0.103518821603928"/>
          <c:w val="0.959388780637883"/>
          <c:h val="0.8618385160938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Analysis!$O$33:$O$54</c:f>
              <c:strCache>
                <c:ptCount val="1"/>
                <c:pt idx="0">
                  <c:v>Weeks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Analysis!$A$55:$A$399</c:f>
              <c:strCache>
                <c:ptCount val="345"/>
                <c:pt idx="0">
                  <c:v>4-Jun-93</c:v>
                </c:pt>
                <c:pt idx="1">
                  <c:v>11-Jun-93</c:v>
                </c:pt>
                <c:pt idx="2">
                  <c:v>18-Jun-93</c:v>
                </c:pt>
                <c:pt idx="3">
                  <c:v>25-Jun-93</c:v>
                </c:pt>
                <c:pt idx="4">
                  <c:v>2-Jul-93</c:v>
                </c:pt>
                <c:pt idx="5">
                  <c:v>9-Jul-93</c:v>
                </c:pt>
                <c:pt idx="6">
                  <c:v>16-Jul-93</c:v>
                </c:pt>
                <c:pt idx="7">
                  <c:v>23-Jul-93</c:v>
                </c:pt>
                <c:pt idx="8">
                  <c:v>30-Jul-93</c:v>
                </c:pt>
                <c:pt idx="9">
                  <c:v>6-Aug-93</c:v>
                </c:pt>
                <c:pt idx="10">
                  <c:v>13-Aug-93</c:v>
                </c:pt>
                <c:pt idx="11">
                  <c:v>20-Aug-93</c:v>
                </c:pt>
                <c:pt idx="12">
                  <c:v>27-Aug-93</c:v>
                </c:pt>
                <c:pt idx="13">
                  <c:v>3-Sep-93</c:v>
                </c:pt>
                <c:pt idx="14">
                  <c:v>10-Sep-93</c:v>
                </c:pt>
                <c:pt idx="15">
                  <c:v>17-Sep-93</c:v>
                </c:pt>
                <c:pt idx="16">
                  <c:v>24-Sep-93</c:v>
                </c:pt>
                <c:pt idx="17">
                  <c:v>1-Oct-93</c:v>
                </c:pt>
                <c:pt idx="18">
                  <c:v>8-Oct-93</c:v>
                </c:pt>
                <c:pt idx="19">
                  <c:v>15-Oct-93</c:v>
                </c:pt>
                <c:pt idx="20">
                  <c:v>22-Oct-93</c:v>
                </c:pt>
                <c:pt idx="21">
                  <c:v>29-Oct-93</c:v>
                </c:pt>
                <c:pt idx="22">
                  <c:v>5-Nov-93</c:v>
                </c:pt>
                <c:pt idx="23">
                  <c:v>12-Nov-93</c:v>
                </c:pt>
                <c:pt idx="24">
                  <c:v>19-Nov-93</c:v>
                </c:pt>
                <c:pt idx="25">
                  <c:v>26-Nov-93</c:v>
                </c:pt>
                <c:pt idx="26">
                  <c:v>3-Dec-93</c:v>
                </c:pt>
                <c:pt idx="27">
                  <c:v>10-Dec-93</c:v>
                </c:pt>
                <c:pt idx="28">
                  <c:v>17-Dec-93</c:v>
                </c:pt>
                <c:pt idx="29">
                  <c:v>31-Dec-93</c:v>
                </c:pt>
                <c:pt idx="30">
                  <c:v>7-Jan-94</c:v>
                </c:pt>
                <c:pt idx="31">
                  <c:v>14-Jan-94</c:v>
                </c:pt>
                <c:pt idx="32">
                  <c:v>21-Jan-94</c:v>
                </c:pt>
                <c:pt idx="33">
                  <c:v>28-Jan-94</c:v>
                </c:pt>
                <c:pt idx="34">
                  <c:v>4-Feb-94</c:v>
                </c:pt>
                <c:pt idx="35">
                  <c:v>11-Feb-94</c:v>
                </c:pt>
                <c:pt idx="36">
                  <c:v>18-Feb-94</c:v>
                </c:pt>
                <c:pt idx="37">
                  <c:v>25-Feb-94</c:v>
                </c:pt>
                <c:pt idx="38">
                  <c:v>4-Mar-94</c:v>
                </c:pt>
                <c:pt idx="39">
                  <c:v>11-Mar-94</c:v>
                </c:pt>
                <c:pt idx="40">
                  <c:v>18-Mar-94</c:v>
                </c:pt>
                <c:pt idx="41">
                  <c:v>25-Mar-94</c:v>
                </c:pt>
                <c:pt idx="42">
                  <c:v>1-Apr-94</c:v>
                </c:pt>
                <c:pt idx="43">
                  <c:v>8-Apr-94</c:v>
                </c:pt>
                <c:pt idx="44">
                  <c:v>15-Apr-94</c:v>
                </c:pt>
                <c:pt idx="45">
                  <c:v>22-Apr-94</c:v>
                </c:pt>
                <c:pt idx="46">
                  <c:v>29-Apr-94</c:v>
                </c:pt>
                <c:pt idx="47">
                  <c:v>6-May-94</c:v>
                </c:pt>
                <c:pt idx="48">
                  <c:v>13-May-94</c:v>
                </c:pt>
                <c:pt idx="49">
                  <c:v>20-May-94</c:v>
                </c:pt>
                <c:pt idx="50">
                  <c:v>27-May-94</c:v>
                </c:pt>
                <c:pt idx="51">
                  <c:v>3-Jun-94</c:v>
                </c:pt>
                <c:pt idx="52">
                  <c:v>10-Jun-94</c:v>
                </c:pt>
                <c:pt idx="53">
                  <c:v>17-Jun-94</c:v>
                </c:pt>
                <c:pt idx="54">
                  <c:v>24-Jun-94</c:v>
                </c:pt>
                <c:pt idx="55">
                  <c:v>1-Jul-94</c:v>
                </c:pt>
                <c:pt idx="56">
                  <c:v>8-Jul-94</c:v>
                </c:pt>
                <c:pt idx="57">
                  <c:v>15-Jul-94</c:v>
                </c:pt>
                <c:pt idx="58">
                  <c:v>22-Jul-94</c:v>
                </c:pt>
                <c:pt idx="59">
                  <c:v>29-Jul-94</c:v>
                </c:pt>
                <c:pt idx="60">
                  <c:v>5-Aug-94</c:v>
                </c:pt>
                <c:pt idx="61">
                  <c:v>12-Aug-94</c:v>
                </c:pt>
                <c:pt idx="62">
                  <c:v>19-Aug-94</c:v>
                </c:pt>
                <c:pt idx="63">
                  <c:v>26-Aug-94</c:v>
                </c:pt>
                <c:pt idx="64">
                  <c:v>2-Sep-94</c:v>
                </c:pt>
                <c:pt idx="65">
                  <c:v>9-Sep-94</c:v>
                </c:pt>
                <c:pt idx="66">
                  <c:v>16-Sep-94</c:v>
                </c:pt>
                <c:pt idx="67">
                  <c:v>23-Sep-94</c:v>
                </c:pt>
                <c:pt idx="68">
                  <c:v>30-Sep-94</c:v>
                </c:pt>
                <c:pt idx="69">
                  <c:v>7-Oct-94</c:v>
                </c:pt>
                <c:pt idx="70">
                  <c:v>14-Oct-94</c:v>
                </c:pt>
                <c:pt idx="71">
                  <c:v>21-Oct-94</c:v>
                </c:pt>
                <c:pt idx="72">
                  <c:v>28-Oct-94</c:v>
                </c:pt>
                <c:pt idx="73">
                  <c:v>4-Nov-94</c:v>
                </c:pt>
                <c:pt idx="74">
                  <c:v>11-Nov-94</c:v>
                </c:pt>
                <c:pt idx="75">
                  <c:v>18-Nov-94</c:v>
                </c:pt>
                <c:pt idx="76">
                  <c:v>25-Nov-94</c:v>
                </c:pt>
                <c:pt idx="77">
                  <c:v>2-Dec-94</c:v>
                </c:pt>
                <c:pt idx="78">
                  <c:v>9-Dec-94</c:v>
                </c:pt>
                <c:pt idx="79">
                  <c:v>16-Dec-94</c:v>
                </c:pt>
                <c:pt idx="80">
                  <c:v>23-Dec-94</c:v>
                </c:pt>
                <c:pt idx="81">
                  <c:v>6-Jan-95</c:v>
                </c:pt>
                <c:pt idx="82">
                  <c:v>13-Jan-95</c:v>
                </c:pt>
                <c:pt idx="83">
                  <c:v>20-Jan-95</c:v>
                </c:pt>
                <c:pt idx="84">
                  <c:v>27-Jan-95</c:v>
                </c:pt>
                <c:pt idx="85">
                  <c:v>3-Feb-95</c:v>
                </c:pt>
                <c:pt idx="86">
                  <c:v>10-Feb-95</c:v>
                </c:pt>
                <c:pt idx="87">
                  <c:v>17-Feb-95</c:v>
                </c:pt>
                <c:pt idx="88">
                  <c:v>24-Feb-95</c:v>
                </c:pt>
                <c:pt idx="89">
                  <c:v>3-Mar-95</c:v>
                </c:pt>
                <c:pt idx="90">
                  <c:v>10-Mar-95</c:v>
                </c:pt>
                <c:pt idx="91">
                  <c:v>17-Mar-95</c:v>
                </c:pt>
                <c:pt idx="92">
                  <c:v>24-Mar-95</c:v>
                </c:pt>
                <c:pt idx="93">
                  <c:v>31-Mar-95</c:v>
                </c:pt>
                <c:pt idx="94">
                  <c:v>7-Apr-95</c:v>
                </c:pt>
                <c:pt idx="95">
                  <c:v>14-Apr-95</c:v>
                </c:pt>
                <c:pt idx="96">
                  <c:v>21-Apr-95</c:v>
                </c:pt>
                <c:pt idx="97">
                  <c:v>28-Apr-95</c:v>
                </c:pt>
                <c:pt idx="98">
                  <c:v>5-May-95</c:v>
                </c:pt>
                <c:pt idx="99">
                  <c:v>12-May-95</c:v>
                </c:pt>
                <c:pt idx="100">
                  <c:v>19-May-95</c:v>
                </c:pt>
                <c:pt idx="101">
                  <c:v>26-May-95</c:v>
                </c:pt>
                <c:pt idx="102">
                  <c:v>2-Jun-95</c:v>
                </c:pt>
                <c:pt idx="103">
                  <c:v>9-Jun-95</c:v>
                </c:pt>
                <c:pt idx="104">
                  <c:v>16-Jun-95</c:v>
                </c:pt>
                <c:pt idx="105">
                  <c:v>23-Jun-95</c:v>
                </c:pt>
                <c:pt idx="106">
                  <c:v>30-Jun-95</c:v>
                </c:pt>
                <c:pt idx="107">
                  <c:v>7-Jul-95</c:v>
                </c:pt>
                <c:pt idx="108">
                  <c:v>14-Jul-95</c:v>
                </c:pt>
                <c:pt idx="109">
                  <c:v>21-Jul-95</c:v>
                </c:pt>
                <c:pt idx="110">
                  <c:v>28-Jul-95</c:v>
                </c:pt>
                <c:pt idx="111">
                  <c:v>4-Aug-95</c:v>
                </c:pt>
                <c:pt idx="112">
                  <c:v>11-Aug-95</c:v>
                </c:pt>
                <c:pt idx="113">
                  <c:v>18-Aug-95</c:v>
                </c:pt>
                <c:pt idx="114">
                  <c:v>25-Aug-95</c:v>
                </c:pt>
                <c:pt idx="115">
                  <c:v>1-Sep-95</c:v>
                </c:pt>
                <c:pt idx="116">
                  <c:v>8-Sep-95</c:v>
                </c:pt>
                <c:pt idx="117">
                  <c:v>15-Sep-95</c:v>
                </c:pt>
                <c:pt idx="118">
                  <c:v>22-Sep-95</c:v>
                </c:pt>
                <c:pt idx="119">
                  <c:v>29-Sep-95</c:v>
                </c:pt>
                <c:pt idx="120">
                  <c:v>6-Oct-95</c:v>
                </c:pt>
                <c:pt idx="121">
                  <c:v>13-Oct-95</c:v>
                </c:pt>
                <c:pt idx="122">
                  <c:v>20-Oct-95</c:v>
                </c:pt>
                <c:pt idx="123">
                  <c:v>27-Oct-95</c:v>
                </c:pt>
                <c:pt idx="124">
                  <c:v>3-Nov-95</c:v>
                </c:pt>
                <c:pt idx="125">
                  <c:v>10-Nov-95</c:v>
                </c:pt>
                <c:pt idx="126">
                  <c:v>17-Nov-95</c:v>
                </c:pt>
                <c:pt idx="127">
                  <c:v>24-Nov-95</c:v>
                </c:pt>
                <c:pt idx="128">
                  <c:v>1-Dec-95</c:v>
                </c:pt>
                <c:pt idx="129">
                  <c:v>8-Dec-95</c:v>
                </c:pt>
                <c:pt idx="130">
                  <c:v>15-Dec-95</c:v>
                </c:pt>
                <c:pt idx="131">
                  <c:v>22-Dec-95</c:v>
                </c:pt>
                <c:pt idx="132">
                  <c:v>5-Jan-96</c:v>
                </c:pt>
                <c:pt idx="133">
                  <c:v>12-Jan-96</c:v>
                </c:pt>
                <c:pt idx="134">
                  <c:v>19-Jan-96</c:v>
                </c:pt>
                <c:pt idx="135">
                  <c:v>26-Jan-96</c:v>
                </c:pt>
                <c:pt idx="136">
                  <c:v>2-Feb-96</c:v>
                </c:pt>
                <c:pt idx="137">
                  <c:v>9-Feb-96</c:v>
                </c:pt>
                <c:pt idx="138">
                  <c:v>16-Feb-96</c:v>
                </c:pt>
                <c:pt idx="139">
                  <c:v>23-Feb-96</c:v>
                </c:pt>
                <c:pt idx="140">
                  <c:v>1-Mar-96</c:v>
                </c:pt>
                <c:pt idx="141">
                  <c:v>8-Mar-96</c:v>
                </c:pt>
                <c:pt idx="142">
                  <c:v>15-Mar-96</c:v>
                </c:pt>
                <c:pt idx="143">
                  <c:v>22-Mar-96</c:v>
                </c:pt>
                <c:pt idx="144">
                  <c:v>29-Mar-96</c:v>
                </c:pt>
                <c:pt idx="145">
                  <c:v>5-Apr-96</c:v>
                </c:pt>
                <c:pt idx="146">
                  <c:v>12-Apr-96</c:v>
                </c:pt>
                <c:pt idx="147">
                  <c:v>19-Apr-96</c:v>
                </c:pt>
                <c:pt idx="148">
                  <c:v>26-Apr-96</c:v>
                </c:pt>
                <c:pt idx="149">
                  <c:v>3-May-96</c:v>
                </c:pt>
                <c:pt idx="150">
                  <c:v>10-May-96</c:v>
                </c:pt>
                <c:pt idx="151">
                  <c:v>17-May-96</c:v>
                </c:pt>
                <c:pt idx="152">
                  <c:v>24-May-96</c:v>
                </c:pt>
                <c:pt idx="153">
                  <c:v>31-May-96</c:v>
                </c:pt>
                <c:pt idx="154">
                  <c:v>7-Jun-96</c:v>
                </c:pt>
                <c:pt idx="155">
                  <c:v>14-Jun-96</c:v>
                </c:pt>
                <c:pt idx="156">
                  <c:v>21-Jun-96</c:v>
                </c:pt>
                <c:pt idx="157">
                  <c:v>28-Jun-96</c:v>
                </c:pt>
                <c:pt idx="158">
                  <c:v>5-Jul-96</c:v>
                </c:pt>
                <c:pt idx="159">
                  <c:v>12-Jul-96</c:v>
                </c:pt>
                <c:pt idx="160">
                  <c:v>19-Jul-96</c:v>
                </c:pt>
                <c:pt idx="161">
                  <c:v>26-Jul-96</c:v>
                </c:pt>
                <c:pt idx="162">
                  <c:v>2-Aug-96</c:v>
                </c:pt>
                <c:pt idx="163">
                  <c:v>9-Aug-96</c:v>
                </c:pt>
                <c:pt idx="164">
                  <c:v>16-Aug-96</c:v>
                </c:pt>
                <c:pt idx="165">
                  <c:v>23-Aug-96</c:v>
                </c:pt>
                <c:pt idx="166">
                  <c:v>30-Aug-96</c:v>
                </c:pt>
                <c:pt idx="167">
                  <c:v>6-Sep-96</c:v>
                </c:pt>
                <c:pt idx="168">
                  <c:v>13-Sep-96</c:v>
                </c:pt>
                <c:pt idx="169">
                  <c:v>20-Sep-96</c:v>
                </c:pt>
                <c:pt idx="170">
                  <c:v>27-Sep-96</c:v>
                </c:pt>
                <c:pt idx="171">
                  <c:v>4-Oct-96</c:v>
                </c:pt>
                <c:pt idx="172">
                  <c:v>11-Oct-96</c:v>
                </c:pt>
                <c:pt idx="173">
                  <c:v>18-Oct-96</c:v>
                </c:pt>
                <c:pt idx="174">
                  <c:v>25-Oct-96</c:v>
                </c:pt>
                <c:pt idx="175">
                  <c:v>1-Nov-96</c:v>
                </c:pt>
                <c:pt idx="176">
                  <c:v>8-Nov-96</c:v>
                </c:pt>
                <c:pt idx="177">
                  <c:v>15-Nov-96</c:v>
                </c:pt>
                <c:pt idx="178">
                  <c:v>22-Nov-96</c:v>
                </c:pt>
                <c:pt idx="179">
                  <c:v>29-Nov-96</c:v>
                </c:pt>
                <c:pt idx="180">
                  <c:v>6-Dec-96</c:v>
                </c:pt>
                <c:pt idx="181">
                  <c:v>13-Dec-96</c:v>
                </c:pt>
                <c:pt idx="182">
                  <c:v>20-Dec-96</c:v>
                </c:pt>
                <c:pt idx="183">
                  <c:v>3-Jan-97</c:v>
                </c:pt>
                <c:pt idx="184">
                  <c:v>10-Jan-97</c:v>
                </c:pt>
                <c:pt idx="185">
                  <c:v>17-Jan-97</c:v>
                </c:pt>
                <c:pt idx="186">
                  <c:v>24-Jan-97</c:v>
                </c:pt>
                <c:pt idx="187">
                  <c:v>31-Jan-97</c:v>
                </c:pt>
                <c:pt idx="188">
                  <c:v>7-Feb-97</c:v>
                </c:pt>
                <c:pt idx="189">
                  <c:v>14-Feb-97</c:v>
                </c:pt>
                <c:pt idx="190">
                  <c:v>21-Feb-97</c:v>
                </c:pt>
                <c:pt idx="191">
                  <c:v>28-Feb-97</c:v>
                </c:pt>
                <c:pt idx="192">
                  <c:v>7-Mar-97</c:v>
                </c:pt>
                <c:pt idx="193">
                  <c:v>14-Mar-97</c:v>
                </c:pt>
                <c:pt idx="194">
                  <c:v>21-Mar-97</c:v>
                </c:pt>
                <c:pt idx="195">
                  <c:v>28-Mar-97</c:v>
                </c:pt>
                <c:pt idx="196">
                  <c:v>4-Apr-97</c:v>
                </c:pt>
                <c:pt idx="197">
                  <c:v>11-Apr-97</c:v>
                </c:pt>
                <c:pt idx="198">
                  <c:v>18-Apr-97</c:v>
                </c:pt>
                <c:pt idx="199">
                  <c:v>25-Apr-97</c:v>
                </c:pt>
                <c:pt idx="200">
                  <c:v>2-May-97</c:v>
                </c:pt>
                <c:pt idx="201">
                  <c:v>9-May-97</c:v>
                </c:pt>
                <c:pt idx="202">
                  <c:v>16-May-97</c:v>
                </c:pt>
                <c:pt idx="203">
                  <c:v>23-May-97</c:v>
                </c:pt>
                <c:pt idx="204">
                  <c:v>30-May-97</c:v>
                </c:pt>
                <c:pt idx="205">
                  <c:v>6-Jun-97</c:v>
                </c:pt>
                <c:pt idx="206">
                  <c:v>13-Jun-97</c:v>
                </c:pt>
                <c:pt idx="207">
                  <c:v>20-Jun-97</c:v>
                </c:pt>
                <c:pt idx="208">
                  <c:v>27-Jun-97</c:v>
                </c:pt>
                <c:pt idx="209">
                  <c:v>4-Jul-97</c:v>
                </c:pt>
                <c:pt idx="210">
                  <c:v>11-Jul-97</c:v>
                </c:pt>
                <c:pt idx="211">
                  <c:v>18-Jul-97</c:v>
                </c:pt>
                <c:pt idx="212">
                  <c:v>25-Jul-97</c:v>
                </c:pt>
                <c:pt idx="213">
                  <c:v>1-Aug-97</c:v>
                </c:pt>
                <c:pt idx="214">
                  <c:v>8-Aug-97</c:v>
                </c:pt>
                <c:pt idx="215">
                  <c:v>15-Aug-97</c:v>
                </c:pt>
                <c:pt idx="216">
                  <c:v>22-Aug-97</c:v>
                </c:pt>
                <c:pt idx="217">
                  <c:v>29-Aug-97</c:v>
                </c:pt>
                <c:pt idx="218">
                  <c:v>5-Sep-97</c:v>
                </c:pt>
                <c:pt idx="219">
                  <c:v>12-Sep-97</c:v>
                </c:pt>
                <c:pt idx="220">
                  <c:v>19-Sep-97</c:v>
                </c:pt>
                <c:pt idx="221">
                  <c:v>26-Sep-97</c:v>
                </c:pt>
                <c:pt idx="222">
                  <c:v>3-Oct-97</c:v>
                </c:pt>
                <c:pt idx="223">
                  <c:v>10-Oct-97</c:v>
                </c:pt>
                <c:pt idx="224">
                  <c:v>17-Oct-97</c:v>
                </c:pt>
                <c:pt idx="225">
                  <c:v>24-Oct-97</c:v>
                </c:pt>
                <c:pt idx="226">
                  <c:v>31-Oct-97</c:v>
                </c:pt>
                <c:pt idx="227">
                  <c:v>7-Nov-97</c:v>
                </c:pt>
                <c:pt idx="228">
                  <c:v>14-Nov-97</c:v>
                </c:pt>
                <c:pt idx="229">
                  <c:v>21-Nov-97</c:v>
                </c:pt>
                <c:pt idx="230">
                  <c:v>28-Nov-97</c:v>
                </c:pt>
                <c:pt idx="231">
                  <c:v>5-Dec-97</c:v>
                </c:pt>
                <c:pt idx="232">
                  <c:v>12-Dec-97</c:v>
                </c:pt>
                <c:pt idx="233">
                  <c:v>19-Dec-97</c:v>
                </c:pt>
                <c:pt idx="234">
                  <c:v>2-Jan-98</c:v>
                </c:pt>
                <c:pt idx="235">
                  <c:v>9-Jan-98</c:v>
                </c:pt>
                <c:pt idx="236">
                  <c:v>16-Jan-98</c:v>
                </c:pt>
                <c:pt idx="237">
                  <c:v>23-Jan-98</c:v>
                </c:pt>
                <c:pt idx="238">
                  <c:v>30-Jan-98</c:v>
                </c:pt>
                <c:pt idx="239">
                  <c:v>6-Feb-98</c:v>
                </c:pt>
                <c:pt idx="240">
                  <c:v>13-Feb-98</c:v>
                </c:pt>
                <c:pt idx="241">
                  <c:v>20-Feb-98</c:v>
                </c:pt>
                <c:pt idx="242">
                  <c:v>27-Feb-98</c:v>
                </c:pt>
                <c:pt idx="243">
                  <c:v>6-Mar-98</c:v>
                </c:pt>
                <c:pt idx="244">
                  <c:v>13-Mar-98</c:v>
                </c:pt>
                <c:pt idx="245">
                  <c:v>20-Mar-98</c:v>
                </c:pt>
                <c:pt idx="246">
                  <c:v>27-Mar-98</c:v>
                </c:pt>
                <c:pt idx="247">
                  <c:v>3-Apr-98</c:v>
                </c:pt>
                <c:pt idx="248">
                  <c:v>10-Apr-98</c:v>
                </c:pt>
                <c:pt idx="249">
                  <c:v>17-Apr-98</c:v>
                </c:pt>
                <c:pt idx="250">
                  <c:v>24-Apr-98</c:v>
                </c:pt>
                <c:pt idx="251">
                  <c:v>1-May-98</c:v>
                </c:pt>
                <c:pt idx="252">
                  <c:v>8-May-98</c:v>
                </c:pt>
                <c:pt idx="253">
                  <c:v>15-May-98</c:v>
                </c:pt>
                <c:pt idx="254">
                  <c:v>22-May-98</c:v>
                </c:pt>
                <c:pt idx="255">
                  <c:v>29-May-98</c:v>
                </c:pt>
                <c:pt idx="256">
                  <c:v>5-Jun-98</c:v>
                </c:pt>
                <c:pt idx="257">
                  <c:v>12-Jun-98</c:v>
                </c:pt>
                <c:pt idx="258">
                  <c:v>19-Jun-98</c:v>
                </c:pt>
                <c:pt idx="259">
                  <c:v>26-Jun-98</c:v>
                </c:pt>
                <c:pt idx="260">
                  <c:v>3-Jul-98</c:v>
                </c:pt>
                <c:pt idx="261">
                  <c:v>10-Jul-98</c:v>
                </c:pt>
                <c:pt idx="262">
                  <c:v>17-Jul-98</c:v>
                </c:pt>
                <c:pt idx="263">
                  <c:v>24-Jul-98</c:v>
                </c:pt>
                <c:pt idx="264">
                  <c:v>31-Jul-98</c:v>
                </c:pt>
                <c:pt idx="265">
                  <c:v>7-Aug-98</c:v>
                </c:pt>
                <c:pt idx="266">
                  <c:v>14-Aug-98</c:v>
                </c:pt>
                <c:pt idx="267">
                  <c:v>21-Aug-98</c:v>
                </c:pt>
                <c:pt idx="268">
                  <c:v>28-Aug-98</c:v>
                </c:pt>
                <c:pt idx="269">
                  <c:v>4-Sep-98</c:v>
                </c:pt>
                <c:pt idx="270">
                  <c:v>11-Sep-98</c:v>
                </c:pt>
                <c:pt idx="271">
                  <c:v>18-Sep-98</c:v>
                </c:pt>
                <c:pt idx="272">
                  <c:v>25-Sep-98</c:v>
                </c:pt>
                <c:pt idx="273">
                  <c:v>2-Oct-98</c:v>
                </c:pt>
                <c:pt idx="274">
                  <c:v>9-Oct-98</c:v>
                </c:pt>
                <c:pt idx="275">
                  <c:v>16-Oct-98</c:v>
                </c:pt>
                <c:pt idx="276">
                  <c:v>23-Oct-98</c:v>
                </c:pt>
                <c:pt idx="277">
                  <c:v>30-Oct-98</c:v>
                </c:pt>
                <c:pt idx="278">
                  <c:v>6-Nov-98</c:v>
                </c:pt>
                <c:pt idx="279">
                  <c:v>13-Nov-98</c:v>
                </c:pt>
                <c:pt idx="280">
                  <c:v>20-Nov-98</c:v>
                </c:pt>
                <c:pt idx="281">
                  <c:v>27-Nov-98</c:v>
                </c:pt>
                <c:pt idx="282">
                  <c:v>4-Dec-98</c:v>
                </c:pt>
                <c:pt idx="283">
                  <c:v>11-Dec-98</c:v>
                </c:pt>
                <c:pt idx="284">
                  <c:v>18-Dec-98</c:v>
                </c:pt>
                <c:pt idx="285">
                  <c:v>25-Dec-98</c:v>
                </c:pt>
                <c:pt idx="286">
                  <c:v>1-Jan-99</c:v>
                </c:pt>
                <c:pt idx="287">
                  <c:v>8-Jan-99</c:v>
                </c:pt>
                <c:pt idx="288">
                  <c:v>15-Jan-99</c:v>
                </c:pt>
                <c:pt idx="289">
                  <c:v>22-Jan-99</c:v>
                </c:pt>
                <c:pt idx="290">
                  <c:v>29-Jan-99</c:v>
                </c:pt>
                <c:pt idx="291">
                  <c:v>5-Feb-99</c:v>
                </c:pt>
                <c:pt idx="292">
                  <c:v>12-Feb-99</c:v>
                </c:pt>
                <c:pt idx="293">
                  <c:v>19-Feb-99</c:v>
                </c:pt>
                <c:pt idx="294">
                  <c:v>26-Feb-99</c:v>
                </c:pt>
                <c:pt idx="295">
                  <c:v>5-Mar-99</c:v>
                </c:pt>
                <c:pt idx="296">
                  <c:v>12-Mar-99</c:v>
                </c:pt>
                <c:pt idx="297">
                  <c:v>19-Mar-99</c:v>
                </c:pt>
                <c:pt idx="298">
                  <c:v>26-Mar-99</c:v>
                </c:pt>
                <c:pt idx="299">
                  <c:v>2-Apr-99</c:v>
                </c:pt>
                <c:pt idx="300">
                  <c:v>9-Apr-99</c:v>
                </c:pt>
                <c:pt idx="301">
                  <c:v>16-Apr-99</c:v>
                </c:pt>
                <c:pt idx="302">
                  <c:v>23-Apr-99</c:v>
                </c:pt>
                <c:pt idx="303">
                  <c:v>30-Apr-99</c:v>
                </c:pt>
                <c:pt idx="304">
                  <c:v>7-May-99</c:v>
                </c:pt>
                <c:pt idx="305">
                  <c:v>14-May-99</c:v>
                </c:pt>
                <c:pt idx="306">
                  <c:v>21-May-99</c:v>
                </c:pt>
                <c:pt idx="307">
                  <c:v>28-May-99</c:v>
                </c:pt>
                <c:pt idx="308">
                  <c:v>4-Jun-99</c:v>
                </c:pt>
                <c:pt idx="309">
                  <c:v>11-Jun-99</c:v>
                </c:pt>
                <c:pt idx="310">
                  <c:v>18-Jun-99</c:v>
                </c:pt>
                <c:pt idx="311">
                  <c:v>25-Jun-99</c:v>
                </c:pt>
                <c:pt idx="312">
                  <c:v>2-Jul-99</c:v>
                </c:pt>
                <c:pt idx="313">
                  <c:v>9-Jul-99</c:v>
                </c:pt>
                <c:pt idx="314">
                  <c:v>16-Jul-99</c:v>
                </c:pt>
                <c:pt idx="315">
                  <c:v>23-Jul-99</c:v>
                </c:pt>
                <c:pt idx="316">
                  <c:v>30-Jul-99</c:v>
                </c:pt>
                <c:pt idx="317">
                  <c:v>6-Aug-99</c:v>
                </c:pt>
                <c:pt idx="318">
                  <c:v>13-Aug-99</c:v>
                </c:pt>
                <c:pt idx="319">
                  <c:v>20-Aug-99</c:v>
                </c:pt>
                <c:pt idx="320">
                  <c:v>27-Aug-99</c:v>
                </c:pt>
                <c:pt idx="321">
                  <c:v>3-Sep-99</c:v>
                </c:pt>
                <c:pt idx="322">
                  <c:v>10-Sep-99</c:v>
                </c:pt>
                <c:pt idx="323">
                  <c:v>17-Sep-99</c:v>
                </c:pt>
                <c:pt idx="324">
                  <c:v>24-Sep-99</c:v>
                </c:pt>
                <c:pt idx="325">
                  <c:v>1-Oct-99</c:v>
                </c:pt>
                <c:pt idx="326">
                  <c:v>8-Oct-99</c:v>
                </c:pt>
                <c:pt idx="327">
                  <c:v>15-Oct-99</c:v>
                </c:pt>
                <c:pt idx="328">
                  <c:v>22-Oct-99</c:v>
                </c:pt>
                <c:pt idx="329">
                  <c:v>29-Oct-99</c:v>
                </c:pt>
                <c:pt idx="330">
                  <c:v>5-Nov-99</c:v>
                </c:pt>
                <c:pt idx="331">
                  <c:v>12-Nov-99</c:v>
                </c:pt>
                <c:pt idx="332">
                  <c:v>19-Nov-99</c:v>
                </c:pt>
                <c:pt idx="333">
                  <c:v>26-Nov-99</c:v>
                </c:pt>
                <c:pt idx="334">
                  <c:v>3-Dec-99</c:v>
                </c:pt>
                <c:pt idx="335">
                  <c:v>10-Dec-99</c:v>
                </c:pt>
                <c:pt idx="336">
                  <c:v>17-Dec-99</c:v>
                </c:pt>
                <c:pt idx="337">
                  <c:v>24-Dec-99</c:v>
                </c:pt>
                <c:pt idx="338">
                  <c:v>7-Jan-00</c:v>
                </c:pt>
                <c:pt idx="339">
                  <c:v>14-Jan-00</c:v>
                </c:pt>
                <c:pt idx="340">
                  <c:v>21-Jan-00</c:v>
                </c:pt>
                <c:pt idx="341">
                  <c:v>28-Jan-00</c:v>
                </c:pt>
                <c:pt idx="342">
                  <c:v>4-Feb-00</c:v>
                </c:pt>
                <c:pt idx="343">
                  <c:v>11-Feb-00</c:v>
                </c:pt>
                <c:pt idx="344">
                  <c:v>18-Feb-00</c:v>
                </c:pt>
              </c:strCache>
            </c:strRef>
          </c:cat>
          <c:val>
            <c:numRef>
              <c:f>Analysis!$O$55:$O$399</c:f>
              <c:numCache>
                <c:formatCode>#,##0</c:formatCode>
                <c:ptCount val="345"/>
                <c:pt idx="6">
                  <c:v>1</c:v>
                </c:pt>
                <c:pt idx="7">
                  <c:v>1</c:v>
                </c:pt>
                <c:pt idx="22">
                  <c:v>15</c:v>
                </c:pt>
                <c:pt idx="23">
                  <c:v>1</c:v>
                </c:pt>
                <c:pt idx="28">
                  <c:v>5</c:v>
                </c:pt>
                <c:pt idx="67">
                  <c:v>40</c:v>
                </c:pt>
                <c:pt idx="74">
                  <c:v>7</c:v>
                </c:pt>
                <c:pt idx="75">
                  <c:v>1</c:v>
                </c:pt>
                <c:pt idx="76">
                  <c:v>1</c:v>
                </c:pt>
                <c:pt idx="85">
                  <c:v>10</c:v>
                </c:pt>
                <c:pt idx="143">
                  <c:v>59</c:v>
                </c:pt>
                <c:pt idx="145">
                  <c:v>2</c:v>
                </c:pt>
                <c:pt idx="146">
                  <c:v>1</c:v>
                </c:pt>
                <c:pt idx="155">
                  <c:v>9</c:v>
                </c:pt>
                <c:pt idx="156">
                  <c:v>1</c:v>
                </c:pt>
                <c:pt idx="159">
                  <c:v>3</c:v>
                </c:pt>
                <c:pt idx="160">
                  <c:v>1</c:v>
                </c:pt>
                <c:pt idx="180">
                  <c:v>20</c:v>
                </c:pt>
                <c:pt idx="182">
                  <c:v>2</c:v>
                </c:pt>
                <c:pt idx="188">
                  <c:v>7</c:v>
                </c:pt>
                <c:pt idx="192">
                  <c:v>4</c:v>
                </c:pt>
                <c:pt idx="205">
                  <c:v>13</c:v>
                </c:pt>
                <c:pt idx="206">
                  <c:v>1</c:v>
                </c:pt>
                <c:pt idx="207">
                  <c:v>1</c:v>
                </c:pt>
                <c:pt idx="215">
                  <c:v>8</c:v>
                </c:pt>
                <c:pt idx="217">
                  <c:v>2</c:v>
                </c:pt>
                <c:pt idx="229">
                  <c:v>12</c:v>
                </c:pt>
                <c:pt idx="241">
                  <c:v>13</c:v>
                </c:pt>
                <c:pt idx="269">
                  <c:v>28</c:v>
                </c:pt>
                <c:pt idx="270">
                  <c:v>1</c:v>
                </c:pt>
                <c:pt idx="272">
                  <c:v>2</c:v>
                </c:pt>
                <c:pt idx="304">
                  <c:v>32</c:v>
                </c:pt>
                <c:pt idx="331">
                  <c:v>27</c:v>
                </c:pt>
                <c:pt idx="332">
                  <c:v>1</c:v>
                </c:pt>
                <c:pt idx="335">
                  <c:v>3</c:v>
                </c:pt>
              </c:numCache>
            </c:numRef>
          </c:val>
        </c:ser>
        <c:gapWidth val="150"/>
        <c:overlap val="0"/>
        <c:axId val="40962622"/>
        <c:axId val="11353361"/>
      </c:barChart>
      <c:catAx>
        <c:axId val="40962622"/>
        <c:scaling>
          <c:orientation val="minMax"/>
        </c:scaling>
        <c:delete val="0"/>
        <c:axPos val="b"/>
        <c:numFmt formatCode="[$-409]d\-mmm\-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1353361"/>
        <c:crossesAt val="0"/>
        <c:auto val="1"/>
        <c:lblAlgn val="ctr"/>
        <c:lblOffset val="100"/>
        <c:noMultiLvlLbl val="0"/>
      </c:catAx>
      <c:valAx>
        <c:axId val="1135336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  <a:custDash>
                <a:ds d="385900" sp="385900"/>
              </a:custDash>
            </a:ln>
          </c:spPr>
        </c:majorGridlines>
        <c:numFmt formatCode="#,##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0962622"/>
        <c:crossesAt val="1"/>
        <c:crossBetween val="midCat"/>
      </c:valAx>
      <c:spPr>
        <a:noFill/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574556455748128"/>
          <c:y val="0.40984724495362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1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0" sz="800" strike="noStrike" u="none">
                <a:solidFill>
                  <a:srgbClr val="000000"/>
                </a:solidFill>
                <a:uFillTx/>
                <a:latin typeface="Arial"/>
              </a:rPr>
              <a:t>TOLUENE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4739336492891"/>
          <c:y val="0.0436898453552504"/>
          <c:w val="0.95260663507109"/>
          <c:h val="0.942197469449551"/>
        </c:manualLayout>
      </c:layout>
      <c:scatterChart>
        <c:scatterStyle val="lineMarker"/>
        <c:varyColors val="0"/>
        <c:ser>
          <c:idx val="0"/>
          <c:order val="0"/>
          <c:tx>
            <c:strRef>
              <c:f>Analysis!$D$33</c:f>
              <c:strCache>
                <c:ptCount val="1"/>
                <c:pt idx="0">
                  <c:v>TOLUENE</c:v>
                </c:pt>
              </c:strCache>
            </c:strRef>
          </c:tx>
          <c:spPr>
            <a:solidFill>
              <a:srgbClr val="000000"/>
            </a:solidFill>
            <a:ln w="0">
              <a:noFill/>
            </a:ln>
          </c:spPr>
          <c:marker>
            <c:symbol val="triangle"/>
            <c:size val="5"/>
            <c:spPr>
              <a:solidFill>
                <a:srgbClr val="0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noFill/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Analysis!$B$34:$B$399</c:f>
              <c:numCache>
                <c:formatCode>0.00</c:formatCode>
                <c:ptCount val="366"/>
                <c:pt idx="0">
                  <c:v>292.25</c:v>
                </c:pt>
                <c:pt idx="1">
                  <c:v>291</c:v>
                </c:pt>
                <c:pt idx="2">
                  <c:v>295.25</c:v>
                </c:pt>
                <c:pt idx="3">
                  <c:v>312</c:v>
                </c:pt>
                <c:pt idx="4">
                  <c:v>327.5</c:v>
                </c:pt>
                <c:pt idx="5">
                  <c:v>324.25</c:v>
                </c:pt>
                <c:pt idx="6">
                  <c:v>326.25</c:v>
                </c:pt>
                <c:pt idx="7">
                  <c:v>327.75</c:v>
                </c:pt>
                <c:pt idx="8">
                  <c:v>329.5</c:v>
                </c:pt>
                <c:pt idx="9">
                  <c:v>332.75</c:v>
                </c:pt>
                <c:pt idx="10">
                  <c:v>329</c:v>
                </c:pt>
                <c:pt idx="11">
                  <c:v>324</c:v>
                </c:pt>
                <c:pt idx="12">
                  <c:v>310.25</c:v>
                </c:pt>
                <c:pt idx="13">
                  <c:v>306.5</c:v>
                </c:pt>
                <c:pt idx="14">
                  <c:v>307.5</c:v>
                </c:pt>
                <c:pt idx="15">
                  <c:v>309.25</c:v>
                </c:pt>
                <c:pt idx="16">
                  <c:v>307.75</c:v>
                </c:pt>
                <c:pt idx="17">
                  <c:v>302</c:v>
                </c:pt>
                <c:pt idx="18">
                  <c:v>304</c:v>
                </c:pt>
                <c:pt idx="19">
                  <c:v>297.75</c:v>
                </c:pt>
                <c:pt idx="20">
                  <c:v>292.25</c:v>
                </c:pt>
                <c:pt idx="21">
                  <c:v>290</c:v>
                </c:pt>
                <c:pt idx="22">
                  <c:v>292</c:v>
                </c:pt>
                <c:pt idx="23">
                  <c:v>290</c:v>
                </c:pt>
                <c:pt idx="24">
                  <c:v>283.75</c:v>
                </c:pt>
                <c:pt idx="25">
                  <c:v>279</c:v>
                </c:pt>
                <c:pt idx="26">
                  <c:v>279</c:v>
                </c:pt>
                <c:pt idx="27">
                  <c:v>277.25</c:v>
                </c:pt>
                <c:pt idx="28">
                  <c:v>278.5</c:v>
                </c:pt>
                <c:pt idx="29">
                  <c:v>279.75</c:v>
                </c:pt>
                <c:pt idx="30">
                  <c:v>282.5</c:v>
                </c:pt>
                <c:pt idx="31">
                  <c:v>282.25</c:v>
                </c:pt>
                <c:pt idx="32">
                  <c:v>284.75</c:v>
                </c:pt>
                <c:pt idx="33">
                  <c:v>283.25</c:v>
                </c:pt>
                <c:pt idx="34">
                  <c:v>282.25</c:v>
                </c:pt>
                <c:pt idx="35">
                  <c:v>280.5</c:v>
                </c:pt>
                <c:pt idx="36">
                  <c:v>277.75</c:v>
                </c:pt>
                <c:pt idx="37">
                  <c:v>266.75</c:v>
                </c:pt>
                <c:pt idx="38">
                  <c:v>274.25</c:v>
                </c:pt>
                <c:pt idx="39">
                  <c:v>272.5</c:v>
                </c:pt>
                <c:pt idx="40">
                  <c:v>272.5</c:v>
                </c:pt>
                <c:pt idx="41">
                  <c:v>272</c:v>
                </c:pt>
                <c:pt idx="42">
                  <c:v>274.75</c:v>
                </c:pt>
                <c:pt idx="43">
                  <c:v>274.25</c:v>
                </c:pt>
                <c:pt idx="44">
                  <c:v>265.75</c:v>
                </c:pt>
                <c:pt idx="45">
                  <c:v>257.25</c:v>
                </c:pt>
                <c:pt idx="46">
                  <c:v>251</c:v>
                </c:pt>
                <c:pt idx="47">
                  <c:v>245.25</c:v>
                </c:pt>
                <c:pt idx="48">
                  <c:v>244</c:v>
                </c:pt>
                <c:pt idx="49">
                  <c:v>242.75</c:v>
                </c:pt>
                <c:pt idx="50">
                  <c:v>247.5</c:v>
                </c:pt>
                <c:pt idx="51">
                  <c:v>252</c:v>
                </c:pt>
                <c:pt idx="52">
                  <c:v>254</c:v>
                </c:pt>
                <c:pt idx="53">
                  <c:v>257</c:v>
                </c:pt>
                <c:pt idx="54">
                  <c:v>260.25</c:v>
                </c:pt>
                <c:pt idx="55">
                  <c:v>271</c:v>
                </c:pt>
                <c:pt idx="56">
                  <c:v>280.25</c:v>
                </c:pt>
                <c:pt idx="57">
                  <c:v>283.75</c:v>
                </c:pt>
                <c:pt idx="58">
                  <c:v>296.5</c:v>
                </c:pt>
                <c:pt idx="59">
                  <c:v>316.75</c:v>
                </c:pt>
                <c:pt idx="60">
                  <c:v>322.5</c:v>
                </c:pt>
                <c:pt idx="61">
                  <c:v>340.75</c:v>
                </c:pt>
                <c:pt idx="62">
                  <c:v>361</c:v>
                </c:pt>
                <c:pt idx="63">
                  <c:v>370</c:v>
                </c:pt>
                <c:pt idx="64">
                  <c:v>372.25</c:v>
                </c:pt>
                <c:pt idx="65">
                  <c:v>363.25</c:v>
                </c:pt>
                <c:pt idx="66">
                  <c:v>353</c:v>
                </c:pt>
                <c:pt idx="67">
                  <c:v>350</c:v>
                </c:pt>
                <c:pt idx="68">
                  <c:v>326.75</c:v>
                </c:pt>
                <c:pt idx="69">
                  <c:v>322.5</c:v>
                </c:pt>
                <c:pt idx="70">
                  <c:v>328</c:v>
                </c:pt>
                <c:pt idx="71">
                  <c:v>317.5</c:v>
                </c:pt>
                <c:pt idx="72">
                  <c:v>308.5</c:v>
                </c:pt>
                <c:pt idx="73">
                  <c:v>301.75</c:v>
                </c:pt>
                <c:pt idx="74">
                  <c:v>308</c:v>
                </c:pt>
                <c:pt idx="75">
                  <c:v>315.5</c:v>
                </c:pt>
                <c:pt idx="76">
                  <c:v>321.75</c:v>
                </c:pt>
                <c:pt idx="77">
                  <c:v>322.75</c:v>
                </c:pt>
                <c:pt idx="78">
                  <c:v>339.25</c:v>
                </c:pt>
                <c:pt idx="79">
                  <c:v>348.25</c:v>
                </c:pt>
                <c:pt idx="80">
                  <c:v>360.5</c:v>
                </c:pt>
                <c:pt idx="81">
                  <c:v>388</c:v>
                </c:pt>
                <c:pt idx="82">
                  <c:v>433.75</c:v>
                </c:pt>
                <c:pt idx="83">
                  <c:v>444.5</c:v>
                </c:pt>
                <c:pt idx="84">
                  <c:v>402.5</c:v>
                </c:pt>
                <c:pt idx="85">
                  <c:v>392.5</c:v>
                </c:pt>
                <c:pt idx="86">
                  <c:v>389</c:v>
                </c:pt>
                <c:pt idx="87">
                  <c:v>374.5</c:v>
                </c:pt>
                <c:pt idx="88">
                  <c:v>365</c:v>
                </c:pt>
                <c:pt idx="89">
                  <c:v>374.25</c:v>
                </c:pt>
                <c:pt idx="90">
                  <c:v>366.25</c:v>
                </c:pt>
                <c:pt idx="91">
                  <c:v>348</c:v>
                </c:pt>
                <c:pt idx="92">
                  <c:v>320.25</c:v>
                </c:pt>
                <c:pt idx="93">
                  <c:v>328.75</c:v>
                </c:pt>
                <c:pt idx="94">
                  <c:v>338</c:v>
                </c:pt>
                <c:pt idx="95">
                  <c:v>347</c:v>
                </c:pt>
                <c:pt idx="96">
                  <c:v>350.75</c:v>
                </c:pt>
                <c:pt idx="97">
                  <c:v>348.25</c:v>
                </c:pt>
                <c:pt idx="98">
                  <c:v>336.5</c:v>
                </c:pt>
                <c:pt idx="99">
                  <c:v>341</c:v>
                </c:pt>
                <c:pt idx="100">
                  <c:v>353.75</c:v>
                </c:pt>
                <c:pt idx="101">
                  <c:v>356</c:v>
                </c:pt>
                <c:pt idx="102">
                  <c:v>373.25</c:v>
                </c:pt>
                <c:pt idx="103">
                  <c:v>375.75</c:v>
                </c:pt>
                <c:pt idx="104">
                  <c:v>372.25</c:v>
                </c:pt>
                <c:pt idx="105">
                  <c:v>363.25</c:v>
                </c:pt>
                <c:pt idx="106">
                  <c:v>352.25</c:v>
                </c:pt>
                <c:pt idx="107">
                  <c:v>357</c:v>
                </c:pt>
                <c:pt idx="108">
                  <c:v>334.25</c:v>
                </c:pt>
                <c:pt idx="109">
                  <c:v>330.5</c:v>
                </c:pt>
                <c:pt idx="110">
                  <c:v>326.25</c:v>
                </c:pt>
                <c:pt idx="111">
                  <c:v>314.5</c:v>
                </c:pt>
                <c:pt idx="112">
                  <c:v>335.25</c:v>
                </c:pt>
                <c:pt idx="113">
                  <c:v>342.5</c:v>
                </c:pt>
                <c:pt idx="114">
                  <c:v>343</c:v>
                </c:pt>
                <c:pt idx="115">
                  <c:v>347.5</c:v>
                </c:pt>
                <c:pt idx="116">
                  <c:v>352</c:v>
                </c:pt>
                <c:pt idx="117">
                  <c:v>333.5</c:v>
                </c:pt>
                <c:pt idx="118">
                  <c:v>323</c:v>
                </c:pt>
                <c:pt idx="119">
                  <c:v>319.5</c:v>
                </c:pt>
                <c:pt idx="120">
                  <c:v>306</c:v>
                </c:pt>
                <c:pt idx="121">
                  <c:v>296.25</c:v>
                </c:pt>
                <c:pt idx="122">
                  <c:v>297</c:v>
                </c:pt>
                <c:pt idx="123">
                  <c:v>293.75</c:v>
                </c:pt>
                <c:pt idx="124">
                  <c:v>297</c:v>
                </c:pt>
                <c:pt idx="125">
                  <c:v>290</c:v>
                </c:pt>
                <c:pt idx="126">
                  <c:v>282.75</c:v>
                </c:pt>
                <c:pt idx="127">
                  <c:v>280</c:v>
                </c:pt>
                <c:pt idx="128">
                  <c:v>281.25</c:v>
                </c:pt>
                <c:pt idx="129">
                  <c:v>289.5</c:v>
                </c:pt>
                <c:pt idx="130">
                  <c:v>287.5</c:v>
                </c:pt>
                <c:pt idx="131">
                  <c:v>284.75</c:v>
                </c:pt>
                <c:pt idx="132">
                  <c:v>285.5</c:v>
                </c:pt>
                <c:pt idx="133">
                  <c:v>292</c:v>
                </c:pt>
                <c:pt idx="134">
                  <c:v>272.5</c:v>
                </c:pt>
                <c:pt idx="135">
                  <c:v>261.25</c:v>
                </c:pt>
                <c:pt idx="136">
                  <c:v>250.5</c:v>
                </c:pt>
                <c:pt idx="137">
                  <c:v>250</c:v>
                </c:pt>
                <c:pt idx="138">
                  <c:v>241</c:v>
                </c:pt>
                <c:pt idx="139">
                  <c:v>234.5</c:v>
                </c:pt>
                <c:pt idx="140">
                  <c:v>229.25</c:v>
                </c:pt>
                <c:pt idx="141">
                  <c:v>212</c:v>
                </c:pt>
                <c:pt idx="142">
                  <c:v>207.5</c:v>
                </c:pt>
                <c:pt idx="143">
                  <c:v>211.75</c:v>
                </c:pt>
                <c:pt idx="144">
                  <c:v>203</c:v>
                </c:pt>
                <c:pt idx="145">
                  <c:v>192.75</c:v>
                </c:pt>
                <c:pt idx="146">
                  <c:v>200.5</c:v>
                </c:pt>
                <c:pt idx="147">
                  <c:v>214.25</c:v>
                </c:pt>
                <c:pt idx="148">
                  <c:v>212.75</c:v>
                </c:pt>
                <c:pt idx="149">
                  <c:v>236.25</c:v>
                </c:pt>
                <c:pt idx="150">
                  <c:v>259.25</c:v>
                </c:pt>
                <c:pt idx="151">
                  <c:v>257.25</c:v>
                </c:pt>
                <c:pt idx="152">
                  <c:v>257.5</c:v>
                </c:pt>
                <c:pt idx="153">
                  <c:v>266.75</c:v>
                </c:pt>
                <c:pt idx="154">
                  <c:v>268.5</c:v>
                </c:pt>
                <c:pt idx="155">
                  <c:v>264.75</c:v>
                </c:pt>
                <c:pt idx="156">
                  <c:v>265.25</c:v>
                </c:pt>
                <c:pt idx="157">
                  <c:v>246.25</c:v>
                </c:pt>
                <c:pt idx="158">
                  <c:v>236.5</c:v>
                </c:pt>
                <c:pt idx="159">
                  <c:v>239.5</c:v>
                </c:pt>
                <c:pt idx="160">
                  <c:v>243.75</c:v>
                </c:pt>
                <c:pt idx="161">
                  <c:v>248</c:v>
                </c:pt>
                <c:pt idx="162">
                  <c:v>248.5</c:v>
                </c:pt>
                <c:pt idx="163">
                  <c:v>251.5</c:v>
                </c:pt>
                <c:pt idx="164">
                  <c:v>255.5</c:v>
                </c:pt>
                <c:pt idx="165">
                  <c:v>259</c:v>
                </c:pt>
                <c:pt idx="166">
                  <c:v>256.75</c:v>
                </c:pt>
                <c:pt idx="167">
                  <c:v>263.25</c:v>
                </c:pt>
                <c:pt idx="168">
                  <c:v>257.75</c:v>
                </c:pt>
                <c:pt idx="169">
                  <c:v>261</c:v>
                </c:pt>
                <c:pt idx="170">
                  <c:v>262.75</c:v>
                </c:pt>
                <c:pt idx="171">
                  <c:v>262</c:v>
                </c:pt>
                <c:pt idx="172">
                  <c:v>260.75</c:v>
                </c:pt>
                <c:pt idx="173">
                  <c:v>259.75</c:v>
                </c:pt>
                <c:pt idx="174">
                  <c:v>267.5</c:v>
                </c:pt>
                <c:pt idx="175">
                  <c:v>262.75</c:v>
                </c:pt>
                <c:pt idx="176">
                  <c:v>269.75</c:v>
                </c:pt>
                <c:pt idx="177">
                  <c:v>273</c:v>
                </c:pt>
                <c:pt idx="178">
                  <c:v>280</c:v>
                </c:pt>
                <c:pt idx="179">
                  <c:v>278.25</c:v>
                </c:pt>
                <c:pt idx="180">
                  <c:v>277.75</c:v>
                </c:pt>
                <c:pt idx="181">
                  <c:v>290</c:v>
                </c:pt>
                <c:pt idx="182">
                  <c:v>295</c:v>
                </c:pt>
                <c:pt idx="183">
                  <c:v>310.75</c:v>
                </c:pt>
                <c:pt idx="184">
                  <c:v>314.5</c:v>
                </c:pt>
                <c:pt idx="185">
                  <c:v>331.75</c:v>
                </c:pt>
                <c:pt idx="186">
                  <c:v>345.75</c:v>
                </c:pt>
                <c:pt idx="187">
                  <c:v>319.75</c:v>
                </c:pt>
                <c:pt idx="188">
                  <c:v>312.75</c:v>
                </c:pt>
                <c:pt idx="189">
                  <c:v>305</c:v>
                </c:pt>
                <c:pt idx="190">
                  <c:v>303.25</c:v>
                </c:pt>
                <c:pt idx="191">
                  <c:v>295.5</c:v>
                </c:pt>
                <c:pt idx="192">
                  <c:v>296.75</c:v>
                </c:pt>
                <c:pt idx="193">
                  <c:v>302.5</c:v>
                </c:pt>
                <c:pt idx="194">
                  <c:v>294.25</c:v>
                </c:pt>
                <c:pt idx="195">
                  <c:v>298.75</c:v>
                </c:pt>
                <c:pt idx="196">
                  <c:v>296.25</c:v>
                </c:pt>
                <c:pt idx="197">
                  <c:v>296.5</c:v>
                </c:pt>
                <c:pt idx="198">
                  <c:v>300.25</c:v>
                </c:pt>
                <c:pt idx="199">
                  <c:v>302</c:v>
                </c:pt>
                <c:pt idx="200">
                  <c:v>310.25</c:v>
                </c:pt>
                <c:pt idx="201">
                  <c:v>310.5</c:v>
                </c:pt>
                <c:pt idx="202">
                  <c:v>309.5</c:v>
                </c:pt>
                <c:pt idx="203">
                  <c:v>324</c:v>
                </c:pt>
                <c:pt idx="204">
                  <c:v>336.5</c:v>
                </c:pt>
                <c:pt idx="205">
                  <c:v>334.25</c:v>
                </c:pt>
                <c:pt idx="206">
                  <c:v>334.25</c:v>
                </c:pt>
                <c:pt idx="207">
                  <c:v>341.75</c:v>
                </c:pt>
                <c:pt idx="208">
                  <c:v>342.75</c:v>
                </c:pt>
                <c:pt idx="209">
                  <c:v>333.25</c:v>
                </c:pt>
                <c:pt idx="210">
                  <c:v>325.75</c:v>
                </c:pt>
                <c:pt idx="211">
                  <c:v>329</c:v>
                </c:pt>
                <c:pt idx="212">
                  <c:v>327.25</c:v>
                </c:pt>
                <c:pt idx="213">
                  <c:v>333</c:v>
                </c:pt>
                <c:pt idx="214">
                  <c:v>348</c:v>
                </c:pt>
                <c:pt idx="215">
                  <c:v>355.5</c:v>
                </c:pt>
                <c:pt idx="216">
                  <c:v>360</c:v>
                </c:pt>
                <c:pt idx="217">
                  <c:v>345</c:v>
                </c:pt>
                <c:pt idx="218">
                  <c:v>326</c:v>
                </c:pt>
                <c:pt idx="219">
                  <c:v>323.5</c:v>
                </c:pt>
                <c:pt idx="220">
                  <c:v>310.5</c:v>
                </c:pt>
                <c:pt idx="221">
                  <c:v>310.25</c:v>
                </c:pt>
                <c:pt idx="222">
                  <c:v>313.25</c:v>
                </c:pt>
                <c:pt idx="223">
                  <c:v>311.75</c:v>
                </c:pt>
                <c:pt idx="224">
                  <c:v>297</c:v>
                </c:pt>
                <c:pt idx="225">
                  <c:v>279.75</c:v>
                </c:pt>
                <c:pt idx="226">
                  <c:v>263.75</c:v>
                </c:pt>
                <c:pt idx="227">
                  <c:v>269.75</c:v>
                </c:pt>
                <c:pt idx="228">
                  <c:v>269.25</c:v>
                </c:pt>
                <c:pt idx="229">
                  <c:v>270.75</c:v>
                </c:pt>
                <c:pt idx="230">
                  <c:v>276.5</c:v>
                </c:pt>
                <c:pt idx="231">
                  <c:v>279</c:v>
                </c:pt>
                <c:pt idx="232">
                  <c:v>280.75</c:v>
                </c:pt>
                <c:pt idx="233">
                  <c:v>280.5</c:v>
                </c:pt>
                <c:pt idx="234">
                  <c:v>284.75</c:v>
                </c:pt>
                <c:pt idx="235">
                  <c:v>301.5</c:v>
                </c:pt>
                <c:pt idx="236">
                  <c:v>323.75</c:v>
                </c:pt>
                <c:pt idx="237">
                  <c:v>322.75</c:v>
                </c:pt>
                <c:pt idx="238">
                  <c:v>320.25</c:v>
                </c:pt>
                <c:pt idx="239">
                  <c:v>321.5</c:v>
                </c:pt>
                <c:pt idx="240">
                  <c:v>319</c:v>
                </c:pt>
                <c:pt idx="241">
                  <c:v>314</c:v>
                </c:pt>
                <c:pt idx="242">
                  <c:v>308.25</c:v>
                </c:pt>
                <c:pt idx="243">
                  <c:v>313.75</c:v>
                </c:pt>
                <c:pt idx="244">
                  <c:v>328.75</c:v>
                </c:pt>
                <c:pt idx="245">
                  <c:v>333.75</c:v>
                </c:pt>
                <c:pt idx="246">
                  <c:v>326</c:v>
                </c:pt>
                <c:pt idx="247">
                  <c:v>313</c:v>
                </c:pt>
                <c:pt idx="248">
                  <c:v>313.75</c:v>
                </c:pt>
                <c:pt idx="249">
                  <c:v>317.25</c:v>
                </c:pt>
                <c:pt idx="250">
                  <c:v>323.75</c:v>
                </c:pt>
                <c:pt idx="251">
                  <c:v>330.875</c:v>
                </c:pt>
                <c:pt idx="252">
                  <c:v>334.75</c:v>
                </c:pt>
                <c:pt idx="253">
                  <c:v>325.25</c:v>
                </c:pt>
                <c:pt idx="254">
                  <c:v>324</c:v>
                </c:pt>
                <c:pt idx="255">
                  <c:v>320.75</c:v>
                </c:pt>
                <c:pt idx="256">
                  <c:v>315.875</c:v>
                </c:pt>
                <c:pt idx="257">
                  <c:v>294.25</c:v>
                </c:pt>
                <c:pt idx="258">
                  <c:v>272.75</c:v>
                </c:pt>
                <c:pt idx="259">
                  <c:v>267</c:v>
                </c:pt>
                <c:pt idx="260">
                  <c:v>256.75</c:v>
                </c:pt>
                <c:pt idx="261">
                  <c:v>251.25</c:v>
                </c:pt>
                <c:pt idx="262">
                  <c:v>252.25</c:v>
                </c:pt>
                <c:pt idx="263">
                  <c:v>247.25</c:v>
                </c:pt>
                <c:pt idx="264">
                  <c:v>243</c:v>
                </c:pt>
                <c:pt idx="265">
                  <c:v>235</c:v>
                </c:pt>
                <c:pt idx="266">
                  <c:v>225.5</c:v>
                </c:pt>
                <c:pt idx="267">
                  <c:v>227.25</c:v>
                </c:pt>
                <c:pt idx="268">
                  <c:v>226.5</c:v>
                </c:pt>
                <c:pt idx="269">
                  <c:v>223.5</c:v>
                </c:pt>
                <c:pt idx="270">
                  <c:v>225.5</c:v>
                </c:pt>
                <c:pt idx="271">
                  <c:v>229.25</c:v>
                </c:pt>
                <c:pt idx="272">
                  <c:v>225.5</c:v>
                </c:pt>
                <c:pt idx="273">
                  <c:v>224.75</c:v>
                </c:pt>
                <c:pt idx="274">
                  <c:v>220.75</c:v>
                </c:pt>
                <c:pt idx="275">
                  <c:v>209.5</c:v>
                </c:pt>
                <c:pt idx="276">
                  <c:v>206.75</c:v>
                </c:pt>
                <c:pt idx="277">
                  <c:v>208</c:v>
                </c:pt>
                <c:pt idx="278">
                  <c:v>211</c:v>
                </c:pt>
                <c:pt idx="279">
                  <c:v>208.25</c:v>
                </c:pt>
                <c:pt idx="280">
                  <c:v>210.25</c:v>
                </c:pt>
                <c:pt idx="281">
                  <c:v>210.75</c:v>
                </c:pt>
                <c:pt idx="282">
                  <c:v>213.25</c:v>
                </c:pt>
                <c:pt idx="283">
                  <c:v>216</c:v>
                </c:pt>
                <c:pt idx="284">
                  <c:v>217.75</c:v>
                </c:pt>
                <c:pt idx="285">
                  <c:v>217.25</c:v>
                </c:pt>
                <c:pt idx="286">
                  <c:v>223</c:v>
                </c:pt>
                <c:pt idx="287">
                  <c:v>222.75</c:v>
                </c:pt>
                <c:pt idx="288">
                  <c:v>219</c:v>
                </c:pt>
                <c:pt idx="289">
                  <c:v>220.25</c:v>
                </c:pt>
                <c:pt idx="290">
                  <c:v>220.5</c:v>
                </c:pt>
                <c:pt idx="291">
                  <c:v>222.375</c:v>
                </c:pt>
                <c:pt idx="292">
                  <c:v>223.25</c:v>
                </c:pt>
                <c:pt idx="293">
                  <c:v>227</c:v>
                </c:pt>
                <c:pt idx="294">
                  <c:v>232.25</c:v>
                </c:pt>
                <c:pt idx="295">
                  <c:v>236.75</c:v>
                </c:pt>
                <c:pt idx="296">
                  <c:v>235.25</c:v>
                </c:pt>
                <c:pt idx="297">
                  <c:v>236.25</c:v>
                </c:pt>
                <c:pt idx="298">
                  <c:v>233.5</c:v>
                </c:pt>
                <c:pt idx="299">
                  <c:v>236.5</c:v>
                </c:pt>
                <c:pt idx="300">
                  <c:v>252.75</c:v>
                </c:pt>
                <c:pt idx="301">
                  <c:v>239</c:v>
                </c:pt>
                <c:pt idx="302">
                  <c:v>236.75</c:v>
                </c:pt>
                <c:pt idx="303">
                  <c:v>226</c:v>
                </c:pt>
                <c:pt idx="304">
                  <c:v>216.5</c:v>
                </c:pt>
                <c:pt idx="305">
                  <c:v>211.5</c:v>
                </c:pt>
                <c:pt idx="306">
                  <c:v>209.5</c:v>
                </c:pt>
                <c:pt idx="307">
                  <c:v>212.5</c:v>
                </c:pt>
                <c:pt idx="308">
                  <c:v>208</c:v>
                </c:pt>
                <c:pt idx="309">
                  <c:v>205.75</c:v>
                </c:pt>
                <c:pt idx="310">
                  <c:v>203.75</c:v>
                </c:pt>
                <c:pt idx="311">
                  <c:v>200.75</c:v>
                </c:pt>
                <c:pt idx="312">
                  <c:v>205.75</c:v>
                </c:pt>
                <c:pt idx="313">
                  <c:v>209.5</c:v>
                </c:pt>
                <c:pt idx="314">
                  <c:v>208.75</c:v>
                </c:pt>
                <c:pt idx="315">
                  <c:v>206.25</c:v>
                </c:pt>
                <c:pt idx="316">
                  <c:v>209</c:v>
                </c:pt>
                <c:pt idx="317">
                  <c:v>212.5</c:v>
                </c:pt>
                <c:pt idx="318">
                  <c:v>221</c:v>
                </c:pt>
                <c:pt idx="319">
                  <c:v>241</c:v>
                </c:pt>
                <c:pt idx="320">
                  <c:v>248.75</c:v>
                </c:pt>
                <c:pt idx="321">
                  <c:v>257.75</c:v>
                </c:pt>
                <c:pt idx="322">
                  <c:v>252</c:v>
                </c:pt>
                <c:pt idx="323">
                  <c:v>252.25</c:v>
                </c:pt>
                <c:pt idx="324">
                  <c:v>250.5</c:v>
                </c:pt>
                <c:pt idx="325">
                  <c:v>247.5</c:v>
                </c:pt>
                <c:pt idx="326">
                  <c:v>247.75</c:v>
                </c:pt>
                <c:pt idx="327">
                  <c:v>241.25</c:v>
                </c:pt>
                <c:pt idx="328">
                  <c:v>241</c:v>
                </c:pt>
                <c:pt idx="329">
                  <c:v>242</c:v>
                </c:pt>
                <c:pt idx="330">
                  <c:v>242.75</c:v>
                </c:pt>
                <c:pt idx="331">
                  <c:v>244.5</c:v>
                </c:pt>
                <c:pt idx="332">
                  <c:v>249.75</c:v>
                </c:pt>
                <c:pt idx="333">
                  <c:v>252.5</c:v>
                </c:pt>
                <c:pt idx="334">
                  <c:v>258</c:v>
                </c:pt>
                <c:pt idx="335">
                  <c:v>258.5</c:v>
                </c:pt>
                <c:pt idx="336">
                  <c:v>272.5</c:v>
                </c:pt>
                <c:pt idx="337">
                  <c:v>280</c:v>
                </c:pt>
                <c:pt idx="338">
                  <c:v>285.75</c:v>
                </c:pt>
                <c:pt idx="339">
                  <c:v>285.5</c:v>
                </c:pt>
                <c:pt idx="340">
                  <c:v>287.25</c:v>
                </c:pt>
                <c:pt idx="341">
                  <c:v>285.5</c:v>
                </c:pt>
                <c:pt idx="342">
                  <c:v>287.5</c:v>
                </c:pt>
                <c:pt idx="343">
                  <c:v>285.5</c:v>
                </c:pt>
                <c:pt idx="344">
                  <c:v>299.25</c:v>
                </c:pt>
                <c:pt idx="345">
                  <c:v>309.75</c:v>
                </c:pt>
                <c:pt idx="346">
                  <c:v>305.75</c:v>
                </c:pt>
                <c:pt idx="347">
                  <c:v>310</c:v>
                </c:pt>
                <c:pt idx="348">
                  <c:v>304.25</c:v>
                </c:pt>
                <c:pt idx="349">
                  <c:v>312.25</c:v>
                </c:pt>
                <c:pt idx="350">
                  <c:v>309.75</c:v>
                </c:pt>
                <c:pt idx="351">
                  <c:v>309.25</c:v>
                </c:pt>
                <c:pt idx="352">
                  <c:v>310.25</c:v>
                </c:pt>
                <c:pt idx="353">
                  <c:v>309.5</c:v>
                </c:pt>
                <c:pt idx="354">
                  <c:v>315.5</c:v>
                </c:pt>
                <c:pt idx="355">
                  <c:v>312</c:v>
                </c:pt>
                <c:pt idx="356">
                  <c:v>325</c:v>
                </c:pt>
                <c:pt idx="357">
                  <c:v>332.5</c:v>
                </c:pt>
                <c:pt idx="358">
                  <c:v>335.5</c:v>
                </c:pt>
                <c:pt idx="359">
                  <c:v>335</c:v>
                </c:pt>
                <c:pt idx="360">
                  <c:v>344</c:v>
                </c:pt>
                <c:pt idx="361">
                  <c:v>370</c:v>
                </c:pt>
                <c:pt idx="362">
                  <c:v>382</c:v>
                </c:pt>
                <c:pt idx="363">
                  <c:v>380.75</c:v>
                </c:pt>
                <c:pt idx="364">
                  <c:v>391.5</c:v>
                </c:pt>
                <c:pt idx="365">
                  <c:v>405.5</c:v>
                </c:pt>
              </c:numCache>
            </c:numRef>
          </c:xVal>
          <c:yVal>
            <c:numRef>
              <c:f>Analysis!$D$34:$D$399</c:f>
              <c:numCache>
                <c:formatCode>0.00</c:formatCode>
                <c:ptCount val="366"/>
                <c:pt idx="0">
                  <c:v>242</c:v>
                </c:pt>
                <c:pt idx="1">
                  <c:v>242</c:v>
                </c:pt>
                <c:pt idx="2">
                  <c:v>244</c:v>
                </c:pt>
                <c:pt idx="3">
                  <c:v>247</c:v>
                </c:pt>
                <c:pt idx="4">
                  <c:v>261</c:v>
                </c:pt>
                <c:pt idx="5">
                  <c:v>261</c:v>
                </c:pt>
                <c:pt idx="6">
                  <c:v>258</c:v>
                </c:pt>
                <c:pt idx="7">
                  <c:v>258</c:v>
                </c:pt>
                <c:pt idx="8">
                  <c:v>253</c:v>
                </c:pt>
                <c:pt idx="9">
                  <c:v>253</c:v>
                </c:pt>
                <c:pt idx="10">
                  <c:v>243</c:v>
                </c:pt>
                <c:pt idx="11">
                  <c:v>241</c:v>
                </c:pt>
                <c:pt idx="12">
                  <c:v>241</c:v>
                </c:pt>
                <c:pt idx="13">
                  <c:v>248</c:v>
                </c:pt>
                <c:pt idx="14">
                  <c:v>248</c:v>
                </c:pt>
                <c:pt idx="15">
                  <c:v>243</c:v>
                </c:pt>
                <c:pt idx="16">
                  <c:v>243</c:v>
                </c:pt>
                <c:pt idx="17">
                  <c:v>243</c:v>
                </c:pt>
                <c:pt idx="18">
                  <c:v>248</c:v>
                </c:pt>
                <c:pt idx="19">
                  <c:v>253</c:v>
                </c:pt>
                <c:pt idx="20">
                  <c:v>253</c:v>
                </c:pt>
                <c:pt idx="21">
                  <c:v>243</c:v>
                </c:pt>
                <c:pt idx="22">
                  <c:v>245</c:v>
                </c:pt>
                <c:pt idx="23">
                  <c:v>241</c:v>
                </c:pt>
                <c:pt idx="24">
                  <c:v>236</c:v>
                </c:pt>
                <c:pt idx="25">
                  <c:v>238</c:v>
                </c:pt>
                <c:pt idx="26">
                  <c:v>238</c:v>
                </c:pt>
                <c:pt idx="27">
                  <c:v>238</c:v>
                </c:pt>
                <c:pt idx="28">
                  <c:v>238</c:v>
                </c:pt>
                <c:pt idx="29">
                  <c:v>236</c:v>
                </c:pt>
                <c:pt idx="30">
                  <c:v>236</c:v>
                </c:pt>
                <c:pt idx="31">
                  <c:v>236</c:v>
                </c:pt>
                <c:pt idx="32">
                  <c:v>239</c:v>
                </c:pt>
                <c:pt idx="33">
                  <c:v>235</c:v>
                </c:pt>
                <c:pt idx="34">
                  <c:v>235</c:v>
                </c:pt>
                <c:pt idx="35">
                  <c:v>236</c:v>
                </c:pt>
                <c:pt idx="36">
                  <c:v>232</c:v>
                </c:pt>
                <c:pt idx="37">
                  <c:v>231</c:v>
                </c:pt>
                <c:pt idx="38">
                  <c:v>237</c:v>
                </c:pt>
                <c:pt idx="39">
                  <c:v>244</c:v>
                </c:pt>
                <c:pt idx="40">
                  <c:v>246</c:v>
                </c:pt>
                <c:pt idx="41">
                  <c:v>246</c:v>
                </c:pt>
                <c:pt idx="42">
                  <c:v>240</c:v>
                </c:pt>
                <c:pt idx="43">
                  <c:v>243</c:v>
                </c:pt>
                <c:pt idx="44">
                  <c:v>239</c:v>
                </c:pt>
                <c:pt idx="45">
                  <c:v>233</c:v>
                </c:pt>
                <c:pt idx="46">
                  <c:v>223</c:v>
                </c:pt>
                <c:pt idx="47">
                  <c:v>214</c:v>
                </c:pt>
                <c:pt idx="48">
                  <c:v>206</c:v>
                </c:pt>
                <c:pt idx="49">
                  <c:v>187</c:v>
                </c:pt>
                <c:pt idx="50">
                  <c:v>183</c:v>
                </c:pt>
                <c:pt idx="51">
                  <c:v>182</c:v>
                </c:pt>
                <c:pt idx="52">
                  <c:v>185</c:v>
                </c:pt>
                <c:pt idx="53">
                  <c:v>188</c:v>
                </c:pt>
                <c:pt idx="54">
                  <c:v>193</c:v>
                </c:pt>
                <c:pt idx="55">
                  <c:v>199</c:v>
                </c:pt>
                <c:pt idx="56">
                  <c:v>206</c:v>
                </c:pt>
                <c:pt idx="57">
                  <c:v>207</c:v>
                </c:pt>
                <c:pt idx="58">
                  <c:v>212</c:v>
                </c:pt>
                <c:pt idx="59">
                  <c:v>224</c:v>
                </c:pt>
                <c:pt idx="60">
                  <c:v>237</c:v>
                </c:pt>
                <c:pt idx="61">
                  <c:v>243</c:v>
                </c:pt>
                <c:pt idx="62">
                  <c:v>252</c:v>
                </c:pt>
                <c:pt idx="63">
                  <c:v>262</c:v>
                </c:pt>
                <c:pt idx="64">
                  <c:v>273</c:v>
                </c:pt>
                <c:pt idx="65">
                  <c:v>273</c:v>
                </c:pt>
                <c:pt idx="66">
                  <c:v>268</c:v>
                </c:pt>
                <c:pt idx="67">
                  <c:v>253</c:v>
                </c:pt>
                <c:pt idx="68">
                  <c:v>250</c:v>
                </c:pt>
                <c:pt idx="69">
                  <c:v>243</c:v>
                </c:pt>
                <c:pt idx="70">
                  <c:v>240</c:v>
                </c:pt>
                <c:pt idx="71">
                  <c:v>238</c:v>
                </c:pt>
                <c:pt idx="72">
                  <c:v>235</c:v>
                </c:pt>
                <c:pt idx="73">
                  <c:v>233</c:v>
                </c:pt>
                <c:pt idx="74">
                  <c:v>233</c:v>
                </c:pt>
                <c:pt idx="75">
                  <c:v>238</c:v>
                </c:pt>
                <c:pt idx="76">
                  <c:v>247</c:v>
                </c:pt>
                <c:pt idx="77">
                  <c:v>252</c:v>
                </c:pt>
                <c:pt idx="78">
                  <c:v>266</c:v>
                </c:pt>
                <c:pt idx="79">
                  <c:v>267</c:v>
                </c:pt>
                <c:pt idx="80">
                  <c:v>272</c:v>
                </c:pt>
                <c:pt idx="81">
                  <c:v>280</c:v>
                </c:pt>
                <c:pt idx="82">
                  <c:v>298</c:v>
                </c:pt>
                <c:pt idx="83">
                  <c:v>318</c:v>
                </c:pt>
                <c:pt idx="84">
                  <c:v>313</c:v>
                </c:pt>
                <c:pt idx="85">
                  <c:v>303</c:v>
                </c:pt>
                <c:pt idx="86">
                  <c:v>285</c:v>
                </c:pt>
                <c:pt idx="87">
                  <c:v>253</c:v>
                </c:pt>
                <c:pt idx="88">
                  <c:v>255</c:v>
                </c:pt>
                <c:pt idx="89">
                  <c:v>250</c:v>
                </c:pt>
                <c:pt idx="90">
                  <c:v>258</c:v>
                </c:pt>
                <c:pt idx="91">
                  <c:v>248</c:v>
                </c:pt>
                <c:pt idx="92">
                  <c:v>243</c:v>
                </c:pt>
                <c:pt idx="93">
                  <c:v>253</c:v>
                </c:pt>
                <c:pt idx="94">
                  <c:v>269</c:v>
                </c:pt>
                <c:pt idx="95">
                  <c:v>270</c:v>
                </c:pt>
                <c:pt idx="96">
                  <c:v>273</c:v>
                </c:pt>
                <c:pt idx="97">
                  <c:v>279</c:v>
                </c:pt>
                <c:pt idx="98">
                  <c:v>273</c:v>
                </c:pt>
                <c:pt idx="99">
                  <c:v>268</c:v>
                </c:pt>
                <c:pt idx="100">
                  <c:v>270</c:v>
                </c:pt>
                <c:pt idx="101">
                  <c:v>270</c:v>
                </c:pt>
                <c:pt idx="102">
                  <c:v>283</c:v>
                </c:pt>
                <c:pt idx="103">
                  <c:v>283</c:v>
                </c:pt>
                <c:pt idx="104">
                  <c:v>273</c:v>
                </c:pt>
                <c:pt idx="105">
                  <c:v>268</c:v>
                </c:pt>
                <c:pt idx="106">
                  <c:v>268</c:v>
                </c:pt>
                <c:pt idx="107">
                  <c:v>263</c:v>
                </c:pt>
                <c:pt idx="108">
                  <c:v>240</c:v>
                </c:pt>
                <c:pt idx="109">
                  <c:v>233</c:v>
                </c:pt>
                <c:pt idx="110">
                  <c:v>233</c:v>
                </c:pt>
                <c:pt idx="111">
                  <c:v>233</c:v>
                </c:pt>
                <c:pt idx="112">
                  <c:v>238</c:v>
                </c:pt>
                <c:pt idx="113">
                  <c:v>263</c:v>
                </c:pt>
                <c:pt idx="114">
                  <c:v>273</c:v>
                </c:pt>
                <c:pt idx="115">
                  <c:v>275</c:v>
                </c:pt>
                <c:pt idx="116">
                  <c:v>275</c:v>
                </c:pt>
                <c:pt idx="117">
                  <c:v>278</c:v>
                </c:pt>
                <c:pt idx="118">
                  <c:v>268</c:v>
                </c:pt>
                <c:pt idx="119">
                  <c:v>270</c:v>
                </c:pt>
                <c:pt idx="120">
                  <c:v>273</c:v>
                </c:pt>
                <c:pt idx="121">
                  <c:v>273</c:v>
                </c:pt>
                <c:pt idx="122">
                  <c:v>273</c:v>
                </c:pt>
                <c:pt idx="123">
                  <c:v>263</c:v>
                </c:pt>
                <c:pt idx="124">
                  <c:v>260</c:v>
                </c:pt>
                <c:pt idx="125">
                  <c:v>250</c:v>
                </c:pt>
                <c:pt idx="126">
                  <c:v>248</c:v>
                </c:pt>
                <c:pt idx="127">
                  <c:v>248</c:v>
                </c:pt>
                <c:pt idx="128">
                  <c:v>237</c:v>
                </c:pt>
                <c:pt idx="129">
                  <c:v>230</c:v>
                </c:pt>
                <c:pt idx="130">
                  <c:v>238</c:v>
                </c:pt>
                <c:pt idx="131">
                  <c:v>239</c:v>
                </c:pt>
                <c:pt idx="132">
                  <c:v>238</c:v>
                </c:pt>
                <c:pt idx="133">
                  <c:v>243</c:v>
                </c:pt>
                <c:pt idx="134">
                  <c:v>238</c:v>
                </c:pt>
                <c:pt idx="135">
                  <c:v>230</c:v>
                </c:pt>
                <c:pt idx="136">
                  <c:v>220</c:v>
                </c:pt>
                <c:pt idx="137">
                  <c:v>220</c:v>
                </c:pt>
                <c:pt idx="138">
                  <c:v>223</c:v>
                </c:pt>
                <c:pt idx="139">
                  <c:v>224</c:v>
                </c:pt>
                <c:pt idx="140">
                  <c:v>221</c:v>
                </c:pt>
                <c:pt idx="141">
                  <c:v>213</c:v>
                </c:pt>
                <c:pt idx="142">
                  <c:v>203</c:v>
                </c:pt>
                <c:pt idx="143">
                  <c:v>208</c:v>
                </c:pt>
                <c:pt idx="144">
                  <c:v>203</c:v>
                </c:pt>
                <c:pt idx="145">
                  <c:v>196</c:v>
                </c:pt>
                <c:pt idx="146">
                  <c:v>198</c:v>
                </c:pt>
                <c:pt idx="147">
                  <c:v>208</c:v>
                </c:pt>
                <c:pt idx="148">
                  <c:v>213</c:v>
                </c:pt>
                <c:pt idx="149">
                  <c:v>218</c:v>
                </c:pt>
                <c:pt idx="150">
                  <c:v>229</c:v>
                </c:pt>
                <c:pt idx="151">
                  <c:v>250</c:v>
                </c:pt>
                <c:pt idx="152">
                  <c:v>238</c:v>
                </c:pt>
                <c:pt idx="153">
                  <c:v>240</c:v>
                </c:pt>
                <c:pt idx="154">
                  <c:v>233</c:v>
                </c:pt>
                <c:pt idx="155">
                  <c:v>233</c:v>
                </c:pt>
                <c:pt idx="156">
                  <c:v>224</c:v>
                </c:pt>
                <c:pt idx="157">
                  <c:v>219</c:v>
                </c:pt>
                <c:pt idx="158">
                  <c:v>213</c:v>
                </c:pt>
                <c:pt idx="159">
                  <c:v>203</c:v>
                </c:pt>
                <c:pt idx="160">
                  <c:v>211</c:v>
                </c:pt>
                <c:pt idx="161">
                  <c:v>221</c:v>
                </c:pt>
                <c:pt idx="162">
                  <c:v>216</c:v>
                </c:pt>
                <c:pt idx="163">
                  <c:v>213</c:v>
                </c:pt>
                <c:pt idx="164">
                  <c:v>229</c:v>
                </c:pt>
                <c:pt idx="165">
                  <c:v>233</c:v>
                </c:pt>
                <c:pt idx="166">
                  <c:v>233</c:v>
                </c:pt>
                <c:pt idx="167">
                  <c:v>243</c:v>
                </c:pt>
                <c:pt idx="168">
                  <c:v>248</c:v>
                </c:pt>
                <c:pt idx="169">
                  <c:v>249</c:v>
                </c:pt>
                <c:pt idx="170">
                  <c:v>249</c:v>
                </c:pt>
                <c:pt idx="171">
                  <c:v>251</c:v>
                </c:pt>
                <c:pt idx="172">
                  <c:v>248</c:v>
                </c:pt>
                <c:pt idx="173">
                  <c:v>243</c:v>
                </c:pt>
                <c:pt idx="174">
                  <c:v>240</c:v>
                </c:pt>
                <c:pt idx="175">
                  <c:v>233</c:v>
                </c:pt>
                <c:pt idx="176">
                  <c:v>233</c:v>
                </c:pt>
                <c:pt idx="177">
                  <c:v>235</c:v>
                </c:pt>
                <c:pt idx="178">
                  <c:v>231</c:v>
                </c:pt>
                <c:pt idx="179">
                  <c:v>233</c:v>
                </c:pt>
                <c:pt idx="180">
                  <c:v>235</c:v>
                </c:pt>
                <c:pt idx="181">
                  <c:v>244</c:v>
                </c:pt>
                <c:pt idx="182">
                  <c:v>243</c:v>
                </c:pt>
                <c:pt idx="183">
                  <c:v>243</c:v>
                </c:pt>
                <c:pt idx="184">
                  <c:v>243</c:v>
                </c:pt>
                <c:pt idx="185">
                  <c:v>248</c:v>
                </c:pt>
                <c:pt idx="186">
                  <c:v>263</c:v>
                </c:pt>
                <c:pt idx="187">
                  <c:v>263</c:v>
                </c:pt>
                <c:pt idx="188">
                  <c:v>263</c:v>
                </c:pt>
                <c:pt idx="189">
                  <c:v>250</c:v>
                </c:pt>
                <c:pt idx="190">
                  <c:v>253</c:v>
                </c:pt>
                <c:pt idx="191">
                  <c:v>253</c:v>
                </c:pt>
                <c:pt idx="192">
                  <c:v>253</c:v>
                </c:pt>
                <c:pt idx="193">
                  <c:v>252</c:v>
                </c:pt>
                <c:pt idx="194">
                  <c:v>253</c:v>
                </c:pt>
                <c:pt idx="195">
                  <c:v>253</c:v>
                </c:pt>
                <c:pt idx="196">
                  <c:v>253</c:v>
                </c:pt>
                <c:pt idx="197">
                  <c:v>252.5</c:v>
                </c:pt>
                <c:pt idx="198">
                  <c:v>252.5</c:v>
                </c:pt>
                <c:pt idx="199">
                  <c:v>257.5</c:v>
                </c:pt>
                <c:pt idx="200">
                  <c:v>262.5</c:v>
                </c:pt>
                <c:pt idx="201">
                  <c:v>271.5</c:v>
                </c:pt>
                <c:pt idx="202">
                  <c:v>267.5</c:v>
                </c:pt>
                <c:pt idx="203">
                  <c:v>277.5</c:v>
                </c:pt>
                <c:pt idx="204">
                  <c:v>295</c:v>
                </c:pt>
                <c:pt idx="205">
                  <c:v>297.5</c:v>
                </c:pt>
                <c:pt idx="206">
                  <c:v>281.5</c:v>
                </c:pt>
                <c:pt idx="207">
                  <c:v>282.5</c:v>
                </c:pt>
                <c:pt idx="208">
                  <c:v>282.5</c:v>
                </c:pt>
                <c:pt idx="209">
                  <c:v>279</c:v>
                </c:pt>
                <c:pt idx="210">
                  <c:v>267.5</c:v>
                </c:pt>
                <c:pt idx="211">
                  <c:v>262.5</c:v>
                </c:pt>
                <c:pt idx="212">
                  <c:v>254</c:v>
                </c:pt>
                <c:pt idx="213">
                  <c:v>252.5</c:v>
                </c:pt>
                <c:pt idx="214">
                  <c:v>257.5</c:v>
                </c:pt>
                <c:pt idx="215">
                  <c:v>257.5</c:v>
                </c:pt>
                <c:pt idx="216">
                  <c:v>257.5</c:v>
                </c:pt>
                <c:pt idx="217">
                  <c:v>258</c:v>
                </c:pt>
                <c:pt idx="218">
                  <c:v>250</c:v>
                </c:pt>
                <c:pt idx="219">
                  <c:v>252</c:v>
                </c:pt>
                <c:pt idx="220">
                  <c:v>257</c:v>
                </c:pt>
                <c:pt idx="221">
                  <c:v>258</c:v>
                </c:pt>
                <c:pt idx="222">
                  <c:v>262.5</c:v>
                </c:pt>
                <c:pt idx="223">
                  <c:v>267.5</c:v>
                </c:pt>
                <c:pt idx="224">
                  <c:v>276</c:v>
                </c:pt>
                <c:pt idx="225">
                  <c:v>290</c:v>
                </c:pt>
                <c:pt idx="226">
                  <c:v>285</c:v>
                </c:pt>
                <c:pt idx="227">
                  <c:v>267.5</c:v>
                </c:pt>
                <c:pt idx="228">
                  <c:v>276</c:v>
                </c:pt>
                <c:pt idx="229">
                  <c:v>290</c:v>
                </c:pt>
                <c:pt idx="230">
                  <c:v>315</c:v>
                </c:pt>
                <c:pt idx="231">
                  <c:v>315</c:v>
                </c:pt>
                <c:pt idx="232">
                  <c:v>315</c:v>
                </c:pt>
                <c:pt idx="233">
                  <c:v>310</c:v>
                </c:pt>
                <c:pt idx="234">
                  <c:v>307.5</c:v>
                </c:pt>
                <c:pt idx="235">
                  <c:v>312.5</c:v>
                </c:pt>
                <c:pt idx="236">
                  <c:v>307.5</c:v>
                </c:pt>
                <c:pt idx="237">
                  <c:v>305</c:v>
                </c:pt>
                <c:pt idx="238">
                  <c:v>297.5</c:v>
                </c:pt>
                <c:pt idx="239">
                  <c:v>292.5</c:v>
                </c:pt>
                <c:pt idx="240">
                  <c:v>277.5</c:v>
                </c:pt>
                <c:pt idx="241">
                  <c:v>267.5</c:v>
                </c:pt>
                <c:pt idx="242">
                  <c:v>267.5</c:v>
                </c:pt>
                <c:pt idx="243">
                  <c:v>262.5</c:v>
                </c:pt>
                <c:pt idx="244">
                  <c:v>267.5</c:v>
                </c:pt>
                <c:pt idx="245">
                  <c:v>275</c:v>
                </c:pt>
                <c:pt idx="246">
                  <c:v>275</c:v>
                </c:pt>
                <c:pt idx="247">
                  <c:v>277.5</c:v>
                </c:pt>
                <c:pt idx="248">
                  <c:v>287.5</c:v>
                </c:pt>
                <c:pt idx="249">
                  <c:v>282.5</c:v>
                </c:pt>
                <c:pt idx="250">
                  <c:v>282.5</c:v>
                </c:pt>
                <c:pt idx="251">
                  <c:v>267.5</c:v>
                </c:pt>
                <c:pt idx="252">
                  <c:v>267.5</c:v>
                </c:pt>
                <c:pt idx="253">
                  <c:v>257.5</c:v>
                </c:pt>
                <c:pt idx="254">
                  <c:v>252.5</c:v>
                </c:pt>
                <c:pt idx="255">
                  <c:v>247.5</c:v>
                </c:pt>
                <c:pt idx="256">
                  <c:v>247.5</c:v>
                </c:pt>
                <c:pt idx="257">
                  <c:v>202.5</c:v>
                </c:pt>
                <c:pt idx="258">
                  <c:v>202.5</c:v>
                </c:pt>
                <c:pt idx="259">
                  <c:v>202.5</c:v>
                </c:pt>
                <c:pt idx="260">
                  <c:v>202.5</c:v>
                </c:pt>
                <c:pt idx="261">
                  <c:v>195</c:v>
                </c:pt>
                <c:pt idx="262">
                  <c:v>195</c:v>
                </c:pt>
                <c:pt idx="263">
                  <c:v>195</c:v>
                </c:pt>
                <c:pt idx="264">
                  <c:v>195</c:v>
                </c:pt>
                <c:pt idx="265">
                  <c:v>195</c:v>
                </c:pt>
                <c:pt idx="266">
                  <c:v>187</c:v>
                </c:pt>
                <c:pt idx="267">
                  <c:v>187</c:v>
                </c:pt>
                <c:pt idx="268">
                  <c:v>204</c:v>
                </c:pt>
                <c:pt idx="269">
                  <c:v>200</c:v>
                </c:pt>
                <c:pt idx="270">
                  <c:v>200</c:v>
                </c:pt>
                <c:pt idx="271">
                  <c:v>207.5</c:v>
                </c:pt>
                <c:pt idx="272">
                  <c:v>227.5</c:v>
                </c:pt>
                <c:pt idx="273">
                  <c:v>232.5</c:v>
                </c:pt>
                <c:pt idx="274">
                  <c:v>237.5</c:v>
                </c:pt>
                <c:pt idx="275">
                  <c:v>237.5</c:v>
                </c:pt>
                <c:pt idx="276">
                  <c:v>237.5</c:v>
                </c:pt>
                <c:pt idx="277">
                  <c:v>238</c:v>
                </c:pt>
                <c:pt idx="278">
                  <c:v>238</c:v>
                </c:pt>
                <c:pt idx="279">
                  <c:v>233</c:v>
                </c:pt>
                <c:pt idx="280">
                  <c:v>230</c:v>
                </c:pt>
                <c:pt idx="281">
                  <c:v>211</c:v>
                </c:pt>
                <c:pt idx="282">
                  <c:v>212.5</c:v>
                </c:pt>
                <c:pt idx="283">
                  <c:v>217.5</c:v>
                </c:pt>
                <c:pt idx="284">
                  <c:v>217.5</c:v>
                </c:pt>
                <c:pt idx="285">
                  <c:v>219</c:v>
                </c:pt>
                <c:pt idx="286">
                  <c:v>219</c:v>
                </c:pt>
                <c:pt idx="287">
                  <c:v>212.5</c:v>
                </c:pt>
                <c:pt idx="288">
                  <c:v>212.5</c:v>
                </c:pt>
                <c:pt idx="289">
                  <c:v>212.5</c:v>
                </c:pt>
                <c:pt idx="290">
                  <c:v>212.5</c:v>
                </c:pt>
                <c:pt idx="291">
                  <c:v>207.5</c:v>
                </c:pt>
                <c:pt idx="292">
                  <c:v>205</c:v>
                </c:pt>
                <c:pt idx="293">
                  <c:v>202.5</c:v>
                </c:pt>
                <c:pt idx="294">
                  <c:v>195</c:v>
                </c:pt>
                <c:pt idx="295">
                  <c:v>195</c:v>
                </c:pt>
                <c:pt idx="296">
                  <c:v>195</c:v>
                </c:pt>
                <c:pt idx="297">
                  <c:v>195</c:v>
                </c:pt>
                <c:pt idx="298">
                  <c:v>195</c:v>
                </c:pt>
                <c:pt idx="299">
                  <c:v>192.5</c:v>
                </c:pt>
                <c:pt idx="300">
                  <c:v>195</c:v>
                </c:pt>
                <c:pt idx="301">
                  <c:v>192.5</c:v>
                </c:pt>
                <c:pt idx="302">
                  <c:v>192.5</c:v>
                </c:pt>
                <c:pt idx="303">
                  <c:v>187.5</c:v>
                </c:pt>
                <c:pt idx="304">
                  <c:v>187.5</c:v>
                </c:pt>
                <c:pt idx="305">
                  <c:v>187.5</c:v>
                </c:pt>
                <c:pt idx="306">
                  <c:v>187.5</c:v>
                </c:pt>
                <c:pt idx="307">
                  <c:v>187.5</c:v>
                </c:pt>
                <c:pt idx="308">
                  <c:v>172.5</c:v>
                </c:pt>
                <c:pt idx="309">
                  <c:v>172.5</c:v>
                </c:pt>
                <c:pt idx="310">
                  <c:v>172.5</c:v>
                </c:pt>
                <c:pt idx="311">
                  <c:v>172.5</c:v>
                </c:pt>
                <c:pt idx="312">
                  <c:v>172.5</c:v>
                </c:pt>
                <c:pt idx="313">
                  <c:v>172.5</c:v>
                </c:pt>
                <c:pt idx="314">
                  <c:v>172.5</c:v>
                </c:pt>
                <c:pt idx="315">
                  <c:v>172.5</c:v>
                </c:pt>
                <c:pt idx="316">
                  <c:v>172.5</c:v>
                </c:pt>
                <c:pt idx="317">
                  <c:v>172.5</c:v>
                </c:pt>
                <c:pt idx="318">
                  <c:v>172.5</c:v>
                </c:pt>
                <c:pt idx="319">
                  <c:v>182.5</c:v>
                </c:pt>
                <c:pt idx="320">
                  <c:v>197.5</c:v>
                </c:pt>
                <c:pt idx="321">
                  <c:v>212.5</c:v>
                </c:pt>
                <c:pt idx="322">
                  <c:v>217.5</c:v>
                </c:pt>
                <c:pt idx="323">
                  <c:v>217.5</c:v>
                </c:pt>
                <c:pt idx="324">
                  <c:v>222.5</c:v>
                </c:pt>
                <c:pt idx="325">
                  <c:v>222.5</c:v>
                </c:pt>
                <c:pt idx="326">
                  <c:v>257.5</c:v>
                </c:pt>
                <c:pt idx="327">
                  <c:v>252.5</c:v>
                </c:pt>
                <c:pt idx="328">
                  <c:v>222.5</c:v>
                </c:pt>
                <c:pt idx="329">
                  <c:v>230</c:v>
                </c:pt>
                <c:pt idx="330">
                  <c:v>230</c:v>
                </c:pt>
                <c:pt idx="331">
                  <c:v>230</c:v>
                </c:pt>
                <c:pt idx="332">
                  <c:v>232.5</c:v>
                </c:pt>
                <c:pt idx="333">
                  <c:v>247.5</c:v>
                </c:pt>
                <c:pt idx="334">
                  <c:v>252.5</c:v>
                </c:pt>
                <c:pt idx="335">
                  <c:v>252.5</c:v>
                </c:pt>
                <c:pt idx="336">
                  <c:v>255</c:v>
                </c:pt>
                <c:pt idx="337">
                  <c:v>252.5</c:v>
                </c:pt>
                <c:pt idx="338">
                  <c:v>252.5</c:v>
                </c:pt>
                <c:pt idx="339">
                  <c:v>265.5</c:v>
                </c:pt>
                <c:pt idx="340">
                  <c:v>270</c:v>
                </c:pt>
                <c:pt idx="341">
                  <c:v>285</c:v>
                </c:pt>
                <c:pt idx="342">
                  <c:v>287.5</c:v>
                </c:pt>
                <c:pt idx="343">
                  <c:v>287.5</c:v>
                </c:pt>
                <c:pt idx="344">
                  <c:v>302.5</c:v>
                </c:pt>
                <c:pt idx="345">
                  <c:v>315</c:v>
                </c:pt>
                <c:pt idx="346">
                  <c:v>315</c:v>
                </c:pt>
                <c:pt idx="347">
                  <c:v>332.5</c:v>
                </c:pt>
                <c:pt idx="348">
                  <c:v>317.5</c:v>
                </c:pt>
                <c:pt idx="349">
                  <c:v>317.5</c:v>
                </c:pt>
                <c:pt idx="350">
                  <c:v>317.5</c:v>
                </c:pt>
                <c:pt idx="351">
                  <c:v>332.5</c:v>
                </c:pt>
                <c:pt idx="352">
                  <c:v>327.5</c:v>
                </c:pt>
                <c:pt idx="353">
                  <c:v>322.5</c:v>
                </c:pt>
                <c:pt idx="354">
                  <c:v>312.5</c:v>
                </c:pt>
                <c:pt idx="355">
                  <c:v>312.5</c:v>
                </c:pt>
                <c:pt idx="356">
                  <c:v>312.5</c:v>
                </c:pt>
                <c:pt idx="357">
                  <c:v>312.5</c:v>
                </c:pt>
                <c:pt idx="358">
                  <c:v>307.5</c:v>
                </c:pt>
                <c:pt idx="359">
                  <c:v>307.5</c:v>
                </c:pt>
                <c:pt idx="360">
                  <c:v>307.5</c:v>
                </c:pt>
                <c:pt idx="361">
                  <c:v>307.5</c:v>
                </c:pt>
                <c:pt idx="362">
                  <c:v>292.5</c:v>
                </c:pt>
                <c:pt idx="363">
                  <c:v>292.5</c:v>
                </c:pt>
                <c:pt idx="364">
                  <c:v>292.5</c:v>
                </c:pt>
                <c:pt idx="365">
                  <c:v>307.5</c:v>
                </c:pt>
              </c:numCache>
            </c:numRef>
          </c:yVal>
          <c:smooth val="0"/>
        </c:ser>
        <c:axId val="10004297"/>
        <c:axId val="71327895"/>
      </c:scatterChart>
      <c:valAx>
        <c:axId val="10004297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1327895"/>
        <c:crossesAt val="0"/>
        <c:crossBetween val="midCat"/>
      </c:valAx>
      <c:valAx>
        <c:axId val="7132789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  <a:custDash>
                <a:ds d="385900" sp="385900"/>
              </a:custDash>
            </a:ln>
          </c:spPr>
        </c:majorGridlines>
        <c:numFmt formatCode="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004297"/>
        <c:crossesAt val="0"/>
        <c:crossBetween val="midCat"/>
      </c:valAx>
      <c:spPr>
        <a:noFill/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545114837768866"/>
          <c:y val="0.71331242565156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217070417643484"/>
          <c:y val="0.0244140625"/>
          <c:w val="0.978292958235652"/>
          <c:h val="0.94560546875"/>
        </c:manualLayout>
      </c:layout>
      <c:scatterChart>
        <c:scatterStyle val="line"/>
        <c:varyColors val="0"/>
        <c:ser>
          <c:idx val="0"/>
          <c:order val="0"/>
          <c:tx>
            <c:strRef>
              <c:f>Analysis!$F$33</c:f>
              <c:strCache>
                <c:ptCount val="1"/>
                <c:pt idx="0">
                  <c:v>Hedge P&amp;L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Analysis!$E$34:$E$399</c:f>
              <c:numCache>
                <c:formatCode>[$-409]d\-mmm\-yy</c:formatCode>
                <c:ptCount val="366"/>
                <c:pt idx="26">
                  <c:v>33977</c:v>
                </c:pt>
                <c:pt idx="27">
                  <c:v>33984</c:v>
                </c:pt>
                <c:pt idx="28">
                  <c:v>33991</c:v>
                </c:pt>
                <c:pt idx="29">
                  <c:v>33998</c:v>
                </c:pt>
                <c:pt idx="30">
                  <c:v>34005</c:v>
                </c:pt>
                <c:pt idx="31">
                  <c:v>34012</c:v>
                </c:pt>
                <c:pt idx="32">
                  <c:v>34019</c:v>
                </c:pt>
                <c:pt idx="33">
                  <c:v>34026</c:v>
                </c:pt>
                <c:pt idx="34">
                  <c:v>34033</c:v>
                </c:pt>
                <c:pt idx="35">
                  <c:v>34040</c:v>
                </c:pt>
                <c:pt idx="36">
                  <c:v>34047</c:v>
                </c:pt>
                <c:pt idx="37">
                  <c:v>34054</c:v>
                </c:pt>
                <c:pt idx="38">
                  <c:v>34061</c:v>
                </c:pt>
                <c:pt idx="39">
                  <c:v>34068</c:v>
                </c:pt>
                <c:pt idx="40">
                  <c:v>34075</c:v>
                </c:pt>
                <c:pt idx="41">
                  <c:v>34082</c:v>
                </c:pt>
                <c:pt idx="42">
                  <c:v>34089</c:v>
                </c:pt>
                <c:pt idx="43">
                  <c:v>34096</c:v>
                </c:pt>
                <c:pt idx="44">
                  <c:v>34103</c:v>
                </c:pt>
                <c:pt idx="45">
                  <c:v>34110</c:v>
                </c:pt>
                <c:pt idx="46">
                  <c:v>34117</c:v>
                </c:pt>
                <c:pt idx="47">
                  <c:v>34124</c:v>
                </c:pt>
                <c:pt idx="48">
                  <c:v>34131</c:v>
                </c:pt>
                <c:pt idx="49">
                  <c:v>34138</c:v>
                </c:pt>
                <c:pt idx="50">
                  <c:v>34145</c:v>
                </c:pt>
                <c:pt idx="51">
                  <c:v>34152</c:v>
                </c:pt>
                <c:pt idx="52">
                  <c:v>34159</c:v>
                </c:pt>
                <c:pt idx="53">
                  <c:v>34166</c:v>
                </c:pt>
                <c:pt idx="54">
                  <c:v>34173</c:v>
                </c:pt>
                <c:pt idx="55">
                  <c:v>34180</c:v>
                </c:pt>
                <c:pt idx="56">
                  <c:v>34187</c:v>
                </c:pt>
                <c:pt idx="57">
                  <c:v>34194</c:v>
                </c:pt>
                <c:pt idx="58">
                  <c:v>34201</c:v>
                </c:pt>
                <c:pt idx="59">
                  <c:v>34208</c:v>
                </c:pt>
                <c:pt idx="60">
                  <c:v>34215</c:v>
                </c:pt>
                <c:pt idx="61">
                  <c:v>34222</c:v>
                </c:pt>
                <c:pt idx="62">
                  <c:v>34229</c:v>
                </c:pt>
                <c:pt idx="63">
                  <c:v>34236</c:v>
                </c:pt>
                <c:pt idx="64">
                  <c:v>34243</c:v>
                </c:pt>
                <c:pt idx="65">
                  <c:v>34250</c:v>
                </c:pt>
                <c:pt idx="66">
                  <c:v>34257</c:v>
                </c:pt>
                <c:pt idx="67">
                  <c:v>34264</c:v>
                </c:pt>
                <c:pt idx="68">
                  <c:v>34271</c:v>
                </c:pt>
                <c:pt idx="69">
                  <c:v>34278</c:v>
                </c:pt>
                <c:pt idx="70">
                  <c:v>34285</c:v>
                </c:pt>
                <c:pt idx="71">
                  <c:v>34292</c:v>
                </c:pt>
                <c:pt idx="72">
                  <c:v>34299</c:v>
                </c:pt>
                <c:pt idx="73">
                  <c:v>34306</c:v>
                </c:pt>
                <c:pt idx="74">
                  <c:v>34313</c:v>
                </c:pt>
                <c:pt idx="75">
                  <c:v>34320</c:v>
                </c:pt>
                <c:pt idx="76">
                  <c:v>34334</c:v>
                </c:pt>
                <c:pt idx="77">
                  <c:v>34341</c:v>
                </c:pt>
                <c:pt idx="78">
                  <c:v>34348</c:v>
                </c:pt>
                <c:pt idx="79">
                  <c:v>34355</c:v>
                </c:pt>
                <c:pt idx="80">
                  <c:v>34362</c:v>
                </c:pt>
                <c:pt idx="81">
                  <c:v>34369</c:v>
                </c:pt>
                <c:pt idx="82">
                  <c:v>34376</c:v>
                </c:pt>
                <c:pt idx="83">
                  <c:v>34383</c:v>
                </c:pt>
                <c:pt idx="84">
                  <c:v>34390</c:v>
                </c:pt>
                <c:pt idx="85">
                  <c:v>34397</c:v>
                </c:pt>
                <c:pt idx="86">
                  <c:v>34404</c:v>
                </c:pt>
                <c:pt idx="87">
                  <c:v>34411</c:v>
                </c:pt>
                <c:pt idx="88">
                  <c:v>34418</c:v>
                </c:pt>
                <c:pt idx="89">
                  <c:v>34425</c:v>
                </c:pt>
                <c:pt idx="90">
                  <c:v>34432</c:v>
                </c:pt>
                <c:pt idx="91">
                  <c:v>34439</c:v>
                </c:pt>
                <c:pt idx="92">
                  <c:v>34446</c:v>
                </c:pt>
                <c:pt idx="93">
                  <c:v>34453</c:v>
                </c:pt>
                <c:pt idx="94">
                  <c:v>34460</c:v>
                </c:pt>
                <c:pt idx="95">
                  <c:v>34467</c:v>
                </c:pt>
                <c:pt idx="96">
                  <c:v>34474</c:v>
                </c:pt>
                <c:pt idx="97">
                  <c:v>34481</c:v>
                </c:pt>
                <c:pt idx="98">
                  <c:v>34488</c:v>
                </c:pt>
                <c:pt idx="99">
                  <c:v>34495</c:v>
                </c:pt>
                <c:pt idx="100">
                  <c:v>34502</c:v>
                </c:pt>
                <c:pt idx="101">
                  <c:v>34509</c:v>
                </c:pt>
                <c:pt idx="102">
                  <c:v>34516</c:v>
                </c:pt>
                <c:pt idx="103">
                  <c:v>34523</c:v>
                </c:pt>
                <c:pt idx="104">
                  <c:v>34530</c:v>
                </c:pt>
                <c:pt idx="105">
                  <c:v>34537</c:v>
                </c:pt>
                <c:pt idx="106">
                  <c:v>34544</c:v>
                </c:pt>
                <c:pt idx="107">
                  <c:v>34551</c:v>
                </c:pt>
                <c:pt idx="108">
                  <c:v>34558</c:v>
                </c:pt>
                <c:pt idx="109">
                  <c:v>34565</c:v>
                </c:pt>
                <c:pt idx="110">
                  <c:v>34572</c:v>
                </c:pt>
                <c:pt idx="111">
                  <c:v>34579</c:v>
                </c:pt>
                <c:pt idx="112">
                  <c:v>34586</c:v>
                </c:pt>
                <c:pt idx="113">
                  <c:v>34593</c:v>
                </c:pt>
                <c:pt idx="114">
                  <c:v>34600</c:v>
                </c:pt>
                <c:pt idx="115">
                  <c:v>34607</c:v>
                </c:pt>
                <c:pt idx="116">
                  <c:v>34614</c:v>
                </c:pt>
                <c:pt idx="117">
                  <c:v>34621</c:v>
                </c:pt>
                <c:pt idx="118">
                  <c:v>34628</c:v>
                </c:pt>
                <c:pt idx="119">
                  <c:v>34635</c:v>
                </c:pt>
                <c:pt idx="120">
                  <c:v>34642</c:v>
                </c:pt>
                <c:pt idx="121">
                  <c:v>34649</c:v>
                </c:pt>
                <c:pt idx="122">
                  <c:v>34656</c:v>
                </c:pt>
                <c:pt idx="123">
                  <c:v>34663</c:v>
                </c:pt>
                <c:pt idx="124">
                  <c:v>34670</c:v>
                </c:pt>
                <c:pt idx="125">
                  <c:v>34677</c:v>
                </c:pt>
                <c:pt idx="126">
                  <c:v>34684</c:v>
                </c:pt>
                <c:pt idx="127">
                  <c:v>34691</c:v>
                </c:pt>
                <c:pt idx="128">
                  <c:v>34705</c:v>
                </c:pt>
                <c:pt idx="129">
                  <c:v>34712</c:v>
                </c:pt>
                <c:pt idx="130">
                  <c:v>34719</c:v>
                </c:pt>
                <c:pt idx="131">
                  <c:v>34726</c:v>
                </c:pt>
                <c:pt idx="132">
                  <c:v>34733</c:v>
                </c:pt>
                <c:pt idx="133">
                  <c:v>34740</c:v>
                </c:pt>
                <c:pt idx="134">
                  <c:v>34747</c:v>
                </c:pt>
                <c:pt idx="135">
                  <c:v>34754</c:v>
                </c:pt>
                <c:pt idx="136">
                  <c:v>34761</c:v>
                </c:pt>
                <c:pt idx="137">
                  <c:v>34768</c:v>
                </c:pt>
                <c:pt idx="138">
                  <c:v>34775</c:v>
                </c:pt>
                <c:pt idx="139">
                  <c:v>34782</c:v>
                </c:pt>
                <c:pt idx="140">
                  <c:v>34789</c:v>
                </c:pt>
                <c:pt idx="141">
                  <c:v>34796</c:v>
                </c:pt>
                <c:pt idx="142">
                  <c:v>34803</c:v>
                </c:pt>
                <c:pt idx="143">
                  <c:v>34810</c:v>
                </c:pt>
                <c:pt idx="144">
                  <c:v>34817</c:v>
                </c:pt>
                <c:pt idx="145">
                  <c:v>34824</c:v>
                </c:pt>
                <c:pt idx="146">
                  <c:v>34831</c:v>
                </c:pt>
                <c:pt idx="147">
                  <c:v>34838</c:v>
                </c:pt>
                <c:pt idx="148">
                  <c:v>34845</c:v>
                </c:pt>
                <c:pt idx="149">
                  <c:v>34852</c:v>
                </c:pt>
                <c:pt idx="150">
                  <c:v>34859</c:v>
                </c:pt>
                <c:pt idx="151">
                  <c:v>34866</c:v>
                </c:pt>
                <c:pt idx="152">
                  <c:v>34873</c:v>
                </c:pt>
                <c:pt idx="153">
                  <c:v>34880</c:v>
                </c:pt>
                <c:pt idx="154">
                  <c:v>34887</c:v>
                </c:pt>
                <c:pt idx="155">
                  <c:v>34894</c:v>
                </c:pt>
                <c:pt idx="156">
                  <c:v>34901</c:v>
                </c:pt>
                <c:pt idx="157">
                  <c:v>34908</c:v>
                </c:pt>
                <c:pt idx="158">
                  <c:v>34915</c:v>
                </c:pt>
                <c:pt idx="159">
                  <c:v>34922</c:v>
                </c:pt>
                <c:pt idx="160">
                  <c:v>34929</c:v>
                </c:pt>
                <c:pt idx="161">
                  <c:v>34936</c:v>
                </c:pt>
                <c:pt idx="162">
                  <c:v>34943</c:v>
                </c:pt>
                <c:pt idx="163">
                  <c:v>34950</c:v>
                </c:pt>
                <c:pt idx="164">
                  <c:v>34957</c:v>
                </c:pt>
                <c:pt idx="165">
                  <c:v>34964</c:v>
                </c:pt>
                <c:pt idx="166">
                  <c:v>34971</c:v>
                </c:pt>
                <c:pt idx="167">
                  <c:v>34978</c:v>
                </c:pt>
                <c:pt idx="168">
                  <c:v>34985</c:v>
                </c:pt>
                <c:pt idx="169">
                  <c:v>34992</c:v>
                </c:pt>
                <c:pt idx="170">
                  <c:v>34999</c:v>
                </c:pt>
                <c:pt idx="171">
                  <c:v>35006</c:v>
                </c:pt>
                <c:pt idx="172">
                  <c:v>35013</c:v>
                </c:pt>
                <c:pt idx="173">
                  <c:v>35020</c:v>
                </c:pt>
                <c:pt idx="174">
                  <c:v>35027</c:v>
                </c:pt>
                <c:pt idx="175">
                  <c:v>35034</c:v>
                </c:pt>
                <c:pt idx="176">
                  <c:v>35041</c:v>
                </c:pt>
                <c:pt idx="177">
                  <c:v>35048</c:v>
                </c:pt>
                <c:pt idx="178">
                  <c:v>35055</c:v>
                </c:pt>
                <c:pt idx="179">
                  <c:v>35069</c:v>
                </c:pt>
                <c:pt idx="180">
                  <c:v>35076</c:v>
                </c:pt>
                <c:pt idx="181">
                  <c:v>35083</c:v>
                </c:pt>
                <c:pt idx="182">
                  <c:v>35090</c:v>
                </c:pt>
                <c:pt idx="183">
                  <c:v>35097</c:v>
                </c:pt>
                <c:pt idx="184">
                  <c:v>35104</c:v>
                </c:pt>
                <c:pt idx="185">
                  <c:v>35111</c:v>
                </c:pt>
                <c:pt idx="186">
                  <c:v>35118</c:v>
                </c:pt>
                <c:pt idx="187">
                  <c:v>35125</c:v>
                </c:pt>
                <c:pt idx="188">
                  <c:v>35132</c:v>
                </c:pt>
                <c:pt idx="189">
                  <c:v>35139</c:v>
                </c:pt>
                <c:pt idx="190">
                  <c:v>35146</c:v>
                </c:pt>
                <c:pt idx="191">
                  <c:v>35153</c:v>
                </c:pt>
                <c:pt idx="192">
                  <c:v>35160</c:v>
                </c:pt>
                <c:pt idx="193">
                  <c:v>35167</c:v>
                </c:pt>
                <c:pt idx="194">
                  <c:v>35174</c:v>
                </c:pt>
                <c:pt idx="195">
                  <c:v>35181</c:v>
                </c:pt>
                <c:pt idx="196">
                  <c:v>35188</c:v>
                </c:pt>
                <c:pt idx="197">
                  <c:v>35195</c:v>
                </c:pt>
                <c:pt idx="198">
                  <c:v>35202</c:v>
                </c:pt>
                <c:pt idx="199">
                  <c:v>35209</c:v>
                </c:pt>
                <c:pt idx="200">
                  <c:v>35216</c:v>
                </c:pt>
                <c:pt idx="201">
                  <c:v>35223</c:v>
                </c:pt>
                <c:pt idx="202">
                  <c:v>35230</c:v>
                </c:pt>
                <c:pt idx="203">
                  <c:v>35237</c:v>
                </c:pt>
                <c:pt idx="204">
                  <c:v>35244</c:v>
                </c:pt>
                <c:pt idx="205">
                  <c:v>35251</c:v>
                </c:pt>
                <c:pt idx="206">
                  <c:v>35258</c:v>
                </c:pt>
                <c:pt idx="207">
                  <c:v>35265</c:v>
                </c:pt>
                <c:pt idx="208">
                  <c:v>35272</c:v>
                </c:pt>
                <c:pt idx="209">
                  <c:v>35279</c:v>
                </c:pt>
                <c:pt idx="210">
                  <c:v>35286</c:v>
                </c:pt>
                <c:pt idx="211">
                  <c:v>35293</c:v>
                </c:pt>
                <c:pt idx="212">
                  <c:v>35300</c:v>
                </c:pt>
                <c:pt idx="213">
                  <c:v>35307</c:v>
                </c:pt>
                <c:pt idx="214">
                  <c:v>35314</c:v>
                </c:pt>
                <c:pt idx="215">
                  <c:v>35321</c:v>
                </c:pt>
                <c:pt idx="216">
                  <c:v>35328</c:v>
                </c:pt>
                <c:pt idx="217">
                  <c:v>35335</c:v>
                </c:pt>
                <c:pt idx="218">
                  <c:v>35342</c:v>
                </c:pt>
                <c:pt idx="219">
                  <c:v>35349</c:v>
                </c:pt>
                <c:pt idx="220">
                  <c:v>35356</c:v>
                </c:pt>
                <c:pt idx="221">
                  <c:v>35363</c:v>
                </c:pt>
                <c:pt idx="222">
                  <c:v>35370</c:v>
                </c:pt>
                <c:pt idx="223">
                  <c:v>35377</c:v>
                </c:pt>
                <c:pt idx="224">
                  <c:v>35384</c:v>
                </c:pt>
                <c:pt idx="225">
                  <c:v>35391</c:v>
                </c:pt>
                <c:pt idx="226">
                  <c:v>35398</c:v>
                </c:pt>
                <c:pt idx="227">
                  <c:v>35405</c:v>
                </c:pt>
                <c:pt idx="228">
                  <c:v>35412</c:v>
                </c:pt>
                <c:pt idx="229">
                  <c:v>35419</c:v>
                </c:pt>
                <c:pt idx="230">
                  <c:v>35433</c:v>
                </c:pt>
                <c:pt idx="231">
                  <c:v>35440</c:v>
                </c:pt>
                <c:pt idx="232">
                  <c:v>35447</c:v>
                </c:pt>
                <c:pt idx="233">
                  <c:v>35454</c:v>
                </c:pt>
                <c:pt idx="234">
                  <c:v>35461</c:v>
                </c:pt>
                <c:pt idx="235">
                  <c:v>35468</c:v>
                </c:pt>
                <c:pt idx="236">
                  <c:v>35475</c:v>
                </c:pt>
                <c:pt idx="237">
                  <c:v>35482</c:v>
                </c:pt>
                <c:pt idx="238">
                  <c:v>35489</c:v>
                </c:pt>
                <c:pt idx="239">
                  <c:v>35496</c:v>
                </c:pt>
                <c:pt idx="240">
                  <c:v>35503</c:v>
                </c:pt>
                <c:pt idx="241">
                  <c:v>35510</c:v>
                </c:pt>
                <c:pt idx="242">
                  <c:v>35517</c:v>
                </c:pt>
                <c:pt idx="243">
                  <c:v>35524</c:v>
                </c:pt>
                <c:pt idx="244">
                  <c:v>35531</c:v>
                </c:pt>
                <c:pt idx="245">
                  <c:v>35538</c:v>
                </c:pt>
                <c:pt idx="246">
                  <c:v>35545</c:v>
                </c:pt>
                <c:pt idx="247">
                  <c:v>35552</c:v>
                </c:pt>
                <c:pt idx="248">
                  <c:v>35559</c:v>
                </c:pt>
                <c:pt idx="249">
                  <c:v>35566</c:v>
                </c:pt>
                <c:pt idx="250">
                  <c:v>35573</c:v>
                </c:pt>
                <c:pt idx="251">
                  <c:v>35580</c:v>
                </c:pt>
                <c:pt idx="252">
                  <c:v>35587</c:v>
                </c:pt>
                <c:pt idx="253">
                  <c:v>35594</c:v>
                </c:pt>
                <c:pt idx="254">
                  <c:v>35601</c:v>
                </c:pt>
                <c:pt idx="255">
                  <c:v>35608</c:v>
                </c:pt>
                <c:pt idx="256">
                  <c:v>35615</c:v>
                </c:pt>
                <c:pt idx="257">
                  <c:v>35622</c:v>
                </c:pt>
                <c:pt idx="258">
                  <c:v>35629</c:v>
                </c:pt>
                <c:pt idx="259">
                  <c:v>35636</c:v>
                </c:pt>
                <c:pt idx="260">
                  <c:v>35643</c:v>
                </c:pt>
                <c:pt idx="261">
                  <c:v>35650</c:v>
                </c:pt>
                <c:pt idx="262">
                  <c:v>35657</c:v>
                </c:pt>
                <c:pt idx="263">
                  <c:v>35664</c:v>
                </c:pt>
                <c:pt idx="264">
                  <c:v>35671</c:v>
                </c:pt>
                <c:pt idx="265">
                  <c:v>35678</c:v>
                </c:pt>
                <c:pt idx="266">
                  <c:v>35685</c:v>
                </c:pt>
                <c:pt idx="267">
                  <c:v>35692</c:v>
                </c:pt>
                <c:pt idx="268">
                  <c:v>35699</c:v>
                </c:pt>
                <c:pt idx="269">
                  <c:v>35706</c:v>
                </c:pt>
                <c:pt idx="270">
                  <c:v>35713</c:v>
                </c:pt>
                <c:pt idx="271">
                  <c:v>35720</c:v>
                </c:pt>
                <c:pt idx="272">
                  <c:v>35727</c:v>
                </c:pt>
                <c:pt idx="273">
                  <c:v>35734</c:v>
                </c:pt>
                <c:pt idx="274">
                  <c:v>35741</c:v>
                </c:pt>
                <c:pt idx="275">
                  <c:v>35748</c:v>
                </c:pt>
                <c:pt idx="276">
                  <c:v>35755</c:v>
                </c:pt>
                <c:pt idx="277">
                  <c:v>35762</c:v>
                </c:pt>
                <c:pt idx="278">
                  <c:v>35769</c:v>
                </c:pt>
                <c:pt idx="279">
                  <c:v>35776</c:v>
                </c:pt>
                <c:pt idx="280">
                  <c:v>35783</c:v>
                </c:pt>
                <c:pt idx="281">
                  <c:v>35797</c:v>
                </c:pt>
                <c:pt idx="282">
                  <c:v>35804</c:v>
                </c:pt>
                <c:pt idx="283">
                  <c:v>35811</c:v>
                </c:pt>
                <c:pt idx="284">
                  <c:v>35818</c:v>
                </c:pt>
                <c:pt idx="285">
                  <c:v>35825</c:v>
                </c:pt>
                <c:pt idx="286">
                  <c:v>35832</c:v>
                </c:pt>
                <c:pt idx="287">
                  <c:v>35839</c:v>
                </c:pt>
                <c:pt idx="288">
                  <c:v>35846</c:v>
                </c:pt>
                <c:pt idx="289">
                  <c:v>35853</c:v>
                </c:pt>
                <c:pt idx="290">
                  <c:v>35860</c:v>
                </c:pt>
                <c:pt idx="291">
                  <c:v>35867</c:v>
                </c:pt>
                <c:pt idx="292">
                  <c:v>35874</c:v>
                </c:pt>
                <c:pt idx="293">
                  <c:v>35881</c:v>
                </c:pt>
                <c:pt idx="294">
                  <c:v>35888</c:v>
                </c:pt>
                <c:pt idx="295">
                  <c:v>35895</c:v>
                </c:pt>
                <c:pt idx="296">
                  <c:v>35902</c:v>
                </c:pt>
                <c:pt idx="297">
                  <c:v>35909</c:v>
                </c:pt>
                <c:pt idx="298">
                  <c:v>35916</c:v>
                </c:pt>
                <c:pt idx="299">
                  <c:v>35923</c:v>
                </c:pt>
                <c:pt idx="300">
                  <c:v>35930</c:v>
                </c:pt>
                <c:pt idx="301">
                  <c:v>35937</c:v>
                </c:pt>
                <c:pt idx="302">
                  <c:v>35944</c:v>
                </c:pt>
                <c:pt idx="303">
                  <c:v>35951</c:v>
                </c:pt>
                <c:pt idx="304">
                  <c:v>35958</c:v>
                </c:pt>
                <c:pt idx="305">
                  <c:v>35965</c:v>
                </c:pt>
                <c:pt idx="306">
                  <c:v>35972</c:v>
                </c:pt>
                <c:pt idx="307">
                  <c:v>35979</c:v>
                </c:pt>
                <c:pt idx="308">
                  <c:v>35986</c:v>
                </c:pt>
                <c:pt idx="309">
                  <c:v>35993</c:v>
                </c:pt>
                <c:pt idx="310">
                  <c:v>36000</c:v>
                </c:pt>
                <c:pt idx="311">
                  <c:v>36007</c:v>
                </c:pt>
                <c:pt idx="312">
                  <c:v>36014</c:v>
                </c:pt>
                <c:pt idx="313">
                  <c:v>36021</c:v>
                </c:pt>
                <c:pt idx="314">
                  <c:v>36028</c:v>
                </c:pt>
                <c:pt idx="315">
                  <c:v>36035</c:v>
                </c:pt>
                <c:pt idx="316">
                  <c:v>36042</c:v>
                </c:pt>
                <c:pt idx="317">
                  <c:v>36049</c:v>
                </c:pt>
                <c:pt idx="318">
                  <c:v>36056</c:v>
                </c:pt>
                <c:pt idx="319">
                  <c:v>36063</c:v>
                </c:pt>
                <c:pt idx="320">
                  <c:v>36070</c:v>
                </c:pt>
                <c:pt idx="321">
                  <c:v>36077</c:v>
                </c:pt>
                <c:pt idx="322">
                  <c:v>36084</c:v>
                </c:pt>
                <c:pt idx="323">
                  <c:v>36091</c:v>
                </c:pt>
                <c:pt idx="324">
                  <c:v>36098</c:v>
                </c:pt>
                <c:pt idx="325">
                  <c:v>36105</c:v>
                </c:pt>
                <c:pt idx="326">
                  <c:v>36112</c:v>
                </c:pt>
                <c:pt idx="327">
                  <c:v>36119</c:v>
                </c:pt>
                <c:pt idx="328">
                  <c:v>36126</c:v>
                </c:pt>
                <c:pt idx="329">
                  <c:v>36133</c:v>
                </c:pt>
                <c:pt idx="330">
                  <c:v>36140</c:v>
                </c:pt>
                <c:pt idx="331">
                  <c:v>36147</c:v>
                </c:pt>
                <c:pt idx="332">
                  <c:v>36154</c:v>
                </c:pt>
                <c:pt idx="333">
                  <c:v>36161</c:v>
                </c:pt>
                <c:pt idx="334">
                  <c:v>36168</c:v>
                </c:pt>
                <c:pt idx="335">
                  <c:v>36175</c:v>
                </c:pt>
                <c:pt idx="336">
                  <c:v>36182</c:v>
                </c:pt>
                <c:pt idx="337">
                  <c:v>36189</c:v>
                </c:pt>
                <c:pt idx="338">
                  <c:v>36196</c:v>
                </c:pt>
                <c:pt idx="339">
                  <c:v>36203</c:v>
                </c:pt>
                <c:pt idx="340">
                  <c:v>36210</c:v>
                </c:pt>
                <c:pt idx="341">
                  <c:v>36217</c:v>
                </c:pt>
                <c:pt idx="342">
                  <c:v>36224</c:v>
                </c:pt>
                <c:pt idx="343">
                  <c:v>36231</c:v>
                </c:pt>
                <c:pt idx="344">
                  <c:v>36238</c:v>
                </c:pt>
                <c:pt idx="345">
                  <c:v>36245</c:v>
                </c:pt>
                <c:pt idx="346">
                  <c:v>36252</c:v>
                </c:pt>
                <c:pt idx="347">
                  <c:v>36259</c:v>
                </c:pt>
                <c:pt idx="348">
                  <c:v>36266</c:v>
                </c:pt>
                <c:pt idx="349">
                  <c:v>36273</c:v>
                </c:pt>
                <c:pt idx="350">
                  <c:v>36280</c:v>
                </c:pt>
                <c:pt idx="351">
                  <c:v>36287</c:v>
                </c:pt>
                <c:pt idx="352">
                  <c:v>36294</c:v>
                </c:pt>
                <c:pt idx="353">
                  <c:v>36301</c:v>
                </c:pt>
                <c:pt idx="354">
                  <c:v>36308</c:v>
                </c:pt>
                <c:pt idx="355">
                  <c:v>36315</c:v>
                </c:pt>
                <c:pt idx="356">
                  <c:v>36322</c:v>
                </c:pt>
                <c:pt idx="357">
                  <c:v>36329</c:v>
                </c:pt>
                <c:pt idx="358">
                  <c:v>36336</c:v>
                </c:pt>
                <c:pt idx="359">
                  <c:v>36343</c:v>
                </c:pt>
                <c:pt idx="360">
                  <c:v>36350</c:v>
                </c:pt>
                <c:pt idx="361">
                  <c:v>36357</c:v>
                </c:pt>
                <c:pt idx="362">
                  <c:v>36364</c:v>
                </c:pt>
                <c:pt idx="363">
                  <c:v>36371</c:v>
                </c:pt>
                <c:pt idx="364">
                  <c:v>36378</c:v>
                </c:pt>
                <c:pt idx="365">
                  <c:v>36385</c:v>
                </c:pt>
              </c:numCache>
            </c:numRef>
          </c:xVal>
          <c:yVal>
            <c:numRef>
              <c:f>Analysis!$F$34:$F$399</c:f>
              <c:numCache>
                <c:formatCode>0.00</c:formatCode>
                <c:ptCount val="366"/>
                <c:pt idx="26">
                  <c:v>4.7822581772686</c:v>
                </c:pt>
                <c:pt idx="27">
                  <c:v>-0.309689672530261</c:v>
                </c:pt>
                <c:pt idx="28">
                  <c:v>0.607188589103604</c:v>
                </c:pt>
                <c:pt idx="29">
                  <c:v>16.0611822583872</c:v>
                </c:pt>
                <c:pt idx="30">
                  <c:v>23.4775515337224</c:v>
                </c:pt>
                <c:pt idx="31">
                  <c:v>17.681577608823</c:v>
                </c:pt>
                <c:pt idx="32">
                  <c:v>26.0118418315209</c:v>
                </c:pt>
                <c:pt idx="33">
                  <c:v>25.7058980239884</c:v>
                </c:pt>
                <c:pt idx="34">
                  <c:v>27.2114548509051</c:v>
                </c:pt>
                <c:pt idx="35">
                  <c:v>29.8118170432888</c:v>
                </c:pt>
                <c:pt idx="36">
                  <c:v>26.458185566389</c:v>
                </c:pt>
                <c:pt idx="37">
                  <c:v>36.9409451123713</c:v>
                </c:pt>
                <c:pt idx="38">
                  <c:v>17.6388119814706</c:v>
                </c:pt>
                <c:pt idx="39">
                  <c:v>18.2197109890701</c:v>
                </c:pt>
                <c:pt idx="40">
                  <c:v>20.0123832236365</c:v>
                </c:pt>
                <c:pt idx="41">
                  <c:v>21.448089885153</c:v>
                </c:pt>
                <c:pt idx="42">
                  <c:v>7.50752599325534</c:v>
                </c:pt>
                <c:pt idx="43">
                  <c:v>-1.07003891819415</c:v>
                </c:pt>
                <c:pt idx="44">
                  <c:v>5.2177112743572</c:v>
                </c:pt>
                <c:pt idx="45">
                  <c:v>6.33413774374136</c:v>
                </c:pt>
                <c:pt idx="46">
                  <c:v>3.9810762401092</c:v>
                </c:pt>
                <c:pt idx="47">
                  <c:v>2.50053942489349</c:v>
                </c:pt>
                <c:pt idx="48">
                  <c:v>1.3570284174616</c:v>
                </c:pt>
                <c:pt idx="49">
                  <c:v>-1.46666483038715</c:v>
                </c:pt>
                <c:pt idx="50">
                  <c:v>-11.4251039612041</c:v>
                </c:pt>
                <c:pt idx="51">
                  <c:v>-17.9927638016545</c:v>
                </c:pt>
                <c:pt idx="52">
                  <c:v>-19.8791300363047</c:v>
                </c:pt>
                <c:pt idx="53">
                  <c:v>-18.0632487519562</c:v>
                </c:pt>
                <c:pt idx="54">
                  <c:v>-13.5649949022411</c:v>
                </c:pt>
                <c:pt idx="55">
                  <c:v>-18.1737066255758</c:v>
                </c:pt>
                <c:pt idx="56">
                  <c:v>-20.6089043007937</c:v>
                </c:pt>
                <c:pt idx="57">
                  <c:v>-25.2530176873103</c:v>
                </c:pt>
                <c:pt idx="58">
                  <c:v>-37.2912444603433</c:v>
                </c:pt>
                <c:pt idx="59">
                  <c:v>-53.1300164184121</c:v>
                </c:pt>
                <c:pt idx="60">
                  <c:v>-59.4592950743295</c:v>
                </c:pt>
                <c:pt idx="61">
                  <c:v>-74.0364158111143</c:v>
                </c:pt>
                <c:pt idx="62">
                  <c:v>-89.9483720307331</c:v>
                </c:pt>
                <c:pt idx="63">
                  <c:v>-112.686147011516</c:v>
                </c:pt>
                <c:pt idx="64">
                  <c:v>-108.25044035</c:v>
                </c:pt>
                <c:pt idx="65">
                  <c:v>-100.333594494183</c:v>
                </c:pt>
                <c:pt idx="66">
                  <c:v>-90.2770483075659</c:v>
                </c:pt>
                <c:pt idx="67">
                  <c:v>-87.0547676305152</c:v>
                </c:pt>
                <c:pt idx="68">
                  <c:v>-52.7682870077671</c:v>
                </c:pt>
                <c:pt idx="69">
                  <c:v>-45.0238762405007</c:v>
                </c:pt>
                <c:pt idx="70">
                  <c:v>-56.2617160329179</c:v>
                </c:pt>
                <c:pt idx="71">
                  <c:v>-52.4612966464852</c:v>
                </c:pt>
                <c:pt idx="72">
                  <c:v>-46.7218689082028</c:v>
                </c:pt>
                <c:pt idx="73">
                  <c:v>-39.7213923277211</c:v>
                </c:pt>
                <c:pt idx="74">
                  <c:v>-36.0929314493571</c:v>
                </c:pt>
                <c:pt idx="75">
                  <c:v>-31.6745910404611</c:v>
                </c:pt>
                <c:pt idx="76">
                  <c:v>-32.1086449444787</c:v>
                </c:pt>
                <c:pt idx="77">
                  <c:v>-29.2416770829789</c:v>
                </c:pt>
                <c:pt idx="78">
                  <c:v>-40.0272045447636</c:v>
                </c:pt>
                <c:pt idx="79">
                  <c:v>-47.4651015312299</c:v>
                </c:pt>
                <c:pt idx="80">
                  <c:v>-57.5404761177297</c:v>
                </c:pt>
                <c:pt idx="81">
                  <c:v>-76.5088527253627</c:v>
                </c:pt>
                <c:pt idx="82">
                  <c:v>-116.606927375346</c:v>
                </c:pt>
                <c:pt idx="83">
                  <c:v>-118.692365237265</c:v>
                </c:pt>
                <c:pt idx="84">
                  <c:v>-71.3469250868959</c:v>
                </c:pt>
                <c:pt idx="85">
                  <c:v>-43.3640721481276</c:v>
                </c:pt>
                <c:pt idx="86">
                  <c:v>-35.8618208362089</c:v>
                </c:pt>
                <c:pt idx="87">
                  <c:v>-12.7957203604715</c:v>
                </c:pt>
                <c:pt idx="88">
                  <c:v>15.9005261569458</c:v>
                </c:pt>
                <c:pt idx="89">
                  <c:v>16.8029566685964</c:v>
                </c:pt>
                <c:pt idx="90">
                  <c:v>31.6709710838456</c:v>
                </c:pt>
                <c:pt idx="91">
                  <c:v>35.4520854899139</c:v>
                </c:pt>
                <c:pt idx="92">
                  <c:v>49.7259617304146</c:v>
                </c:pt>
                <c:pt idx="93">
                  <c:v>40.1765927223962</c:v>
                </c:pt>
                <c:pt idx="94">
                  <c:v>9.3999561836781</c:v>
                </c:pt>
                <c:pt idx="95">
                  <c:v>-5.1959281413554</c:v>
                </c:pt>
                <c:pt idx="96">
                  <c:v>0.222538066143528</c:v>
                </c:pt>
                <c:pt idx="97">
                  <c:v>-3.10124857449119</c:v>
                </c:pt>
                <c:pt idx="98">
                  <c:v>-3.04578134744048</c:v>
                </c:pt>
                <c:pt idx="99">
                  <c:v>-15.2697147819901</c:v>
                </c:pt>
                <c:pt idx="100">
                  <c:v>-31.9458633297215</c:v>
                </c:pt>
                <c:pt idx="101">
                  <c:v>-38.5709901119355</c:v>
                </c:pt>
                <c:pt idx="102">
                  <c:v>-49.7062449812023</c:v>
                </c:pt>
                <c:pt idx="103">
                  <c:v>-52.1125509811185</c:v>
                </c:pt>
                <c:pt idx="104">
                  <c:v>-35.1723702769166</c:v>
                </c:pt>
                <c:pt idx="105">
                  <c:v>-17.6147127249162</c:v>
                </c:pt>
                <c:pt idx="106">
                  <c:v>4.08375652326773</c:v>
                </c:pt>
                <c:pt idx="107">
                  <c:v>22.326611750486</c:v>
                </c:pt>
                <c:pt idx="108">
                  <c:v>87.6964008971722</c:v>
                </c:pt>
                <c:pt idx="109">
                  <c:v>104.184745851223</c:v>
                </c:pt>
                <c:pt idx="110">
                  <c:v>74.2234492047381</c:v>
                </c:pt>
                <c:pt idx="111">
                  <c:v>76.4956117007708</c:v>
                </c:pt>
                <c:pt idx="112">
                  <c:v>55.3392447138856</c:v>
                </c:pt>
                <c:pt idx="113">
                  <c:v>45.64173245133</c:v>
                </c:pt>
                <c:pt idx="114">
                  <c:v>34.7259979608964</c:v>
                </c:pt>
                <c:pt idx="115">
                  <c:v>36.44332801478</c:v>
                </c:pt>
                <c:pt idx="116">
                  <c:v>14.3203915575157</c:v>
                </c:pt>
                <c:pt idx="117">
                  <c:v>18.6473864956975</c:v>
                </c:pt>
                <c:pt idx="118">
                  <c:v>2.21167983418096</c:v>
                </c:pt>
                <c:pt idx="119">
                  <c:v>15.3424892419145</c:v>
                </c:pt>
                <c:pt idx="120">
                  <c:v>42.1883411611311</c:v>
                </c:pt>
                <c:pt idx="121">
                  <c:v>61.1872297957477</c:v>
                </c:pt>
                <c:pt idx="122">
                  <c:v>61.4926970227984</c:v>
                </c:pt>
                <c:pt idx="123">
                  <c:v>55.9013191462673</c:v>
                </c:pt>
                <c:pt idx="124">
                  <c:v>43.3807770019166</c:v>
                </c:pt>
                <c:pt idx="125">
                  <c:v>53.7593960847004</c:v>
                </c:pt>
                <c:pt idx="126">
                  <c:v>70.8836021117679</c:v>
                </c:pt>
                <c:pt idx="127">
                  <c:v>76.7439017809677</c:v>
                </c:pt>
                <c:pt idx="128">
                  <c:v>84.5222844699707</c:v>
                </c:pt>
                <c:pt idx="129">
                  <c:v>70.1909088818895</c:v>
                </c:pt>
                <c:pt idx="130">
                  <c:v>67.2219623009888</c:v>
                </c:pt>
                <c:pt idx="131">
                  <c:v>61.6293796662883</c:v>
                </c:pt>
                <c:pt idx="132">
                  <c:v>51.4187178047048</c:v>
                </c:pt>
                <c:pt idx="133">
                  <c:v>56.2129779851362</c:v>
                </c:pt>
                <c:pt idx="134">
                  <c:v>55.3653799156347</c:v>
                </c:pt>
                <c:pt idx="135">
                  <c:v>60.103219708052</c:v>
                </c:pt>
                <c:pt idx="136">
                  <c:v>64.3604578736197</c:v>
                </c:pt>
                <c:pt idx="137">
                  <c:v>54.8310572120193</c:v>
                </c:pt>
                <c:pt idx="138">
                  <c:v>88.9501829926519</c:v>
                </c:pt>
                <c:pt idx="139">
                  <c:v>93.1881161778552</c:v>
                </c:pt>
                <c:pt idx="140">
                  <c:v>92.2802222320739</c:v>
                </c:pt>
                <c:pt idx="141">
                  <c:v>111.357310563042</c:v>
                </c:pt>
                <c:pt idx="142">
                  <c:v>118.974848397809</c:v>
                </c:pt>
                <c:pt idx="143">
                  <c:v>94.4366216247761</c:v>
                </c:pt>
                <c:pt idx="144">
                  <c:v>94.0230774592922</c:v>
                </c:pt>
                <c:pt idx="145">
                  <c:v>96.1306778172436</c:v>
                </c:pt>
                <c:pt idx="146">
                  <c:v>66.9567195944619</c:v>
                </c:pt>
                <c:pt idx="147">
                  <c:v>40.9678332482952</c:v>
                </c:pt>
                <c:pt idx="148">
                  <c:v>43.6939894136115</c:v>
                </c:pt>
                <c:pt idx="149">
                  <c:v>20.9533569171599</c:v>
                </c:pt>
                <c:pt idx="150">
                  <c:v>7.39728731102452</c:v>
                </c:pt>
                <c:pt idx="151">
                  <c:v>12.1028079392042</c:v>
                </c:pt>
                <c:pt idx="152">
                  <c:v>12.6836421351698</c:v>
                </c:pt>
                <c:pt idx="153">
                  <c:v>12.6602100693339</c:v>
                </c:pt>
                <c:pt idx="154">
                  <c:v>22.7787010650649</c:v>
                </c:pt>
                <c:pt idx="155">
                  <c:v>39.0585783071469</c:v>
                </c:pt>
                <c:pt idx="156">
                  <c:v>36.0580369150313</c:v>
                </c:pt>
                <c:pt idx="157">
                  <c:v>52.5109192189316</c:v>
                </c:pt>
                <c:pt idx="158">
                  <c:v>57.3729650384163</c:v>
                </c:pt>
                <c:pt idx="159">
                  <c:v>54.7128483618684</c:v>
                </c:pt>
                <c:pt idx="160">
                  <c:v>36.7604426384499</c:v>
                </c:pt>
                <c:pt idx="161">
                  <c:v>22.3723950651486</c:v>
                </c:pt>
                <c:pt idx="162">
                  <c:v>11.168401395865</c:v>
                </c:pt>
                <c:pt idx="163">
                  <c:v>4.11356895371591</c:v>
                </c:pt>
                <c:pt idx="164">
                  <c:v>-9.54108428870134</c:v>
                </c:pt>
                <c:pt idx="165">
                  <c:v>-5.2325059815544</c:v>
                </c:pt>
                <c:pt idx="166">
                  <c:v>6.50622216019244</c:v>
                </c:pt>
                <c:pt idx="167">
                  <c:v>-0.216281532911999</c:v>
                </c:pt>
                <c:pt idx="168">
                  <c:v>-0.368712044562585</c:v>
                </c:pt>
                <c:pt idx="169">
                  <c:v>-4.39525519049468</c:v>
                </c:pt>
                <c:pt idx="170">
                  <c:v>-18.7205973711775</c:v>
                </c:pt>
                <c:pt idx="171">
                  <c:v>-30.0304452481276</c:v>
                </c:pt>
                <c:pt idx="172">
                  <c:v>-20.2161519096442</c:v>
                </c:pt>
                <c:pt idx="173">
                  <c:v>-5.17402106719344</c:v>
                </c:pt>
                <c:pt idx="174">
                  <c:v>-19.7454591784586</c:v>
                </c:pt>
                <c:pt idx="175">
                  <c:v>-4.4243394432553</c:v>
                </c:pt>
                <c:pt idx="176">
                  <c:v>3.12953983793035</c:v>
                </c:pt>
                <c:pt idx="177">
                  <c:v>-7.06994738285094</c:v>
                </c:pt>
                <c:pt idx="178">
                  <c:v>-11.2944831964852</c:v>
                </c:pt>
                <c:pt idx="179">
                  <c:v>-0.939707948385092</c:v>
                </c:pt>
                <c:pt idx="180">
                  <c:v>2.72656793416413</c:v>
                </c:pt>
                <c:pt idx="181">
                  <c:v>-4.32953407778818</c:v>
                </c:pt>
                <c:pt idx="182">
                  <c:v>-5.6588451395226</c:v>
                </c:pt>
                <c:pt idx="183">
                  <c:v>-42.5135879818058</c:v>
                </c:pt>
                <c:pt idx="184">
                  <c:v>-50.6245224359072</c:v>
                </c:pt>
                <c:pt idx="185">
                  <c:v>-64.3063536091581</c:v>
                </c:pt>
                <c:pt idx="186">
                  <c:v>-74.0779747130752</c:v>
                </c:pt>
                <c:pt idx="187">
                  <c:v>-43.489837539908</c:v>
                </c:pt>
                <c:pt idx="188">
                  <c:v>-28.6312840209931</c:v>
                </c:pt>
                <c:pt idx="189">
                  <c:v>-18.8335963516257</c:v>
                </c:pt>
                <c:pt idx="190">
                  <c:v>-13.7193926130082</c:v>
                </c:pt>
                <c:pt idx="191">
                  <c:v>-4.91503675134084</c:v>
                </c:pt>
                <c:pt idx="192">
                  <c:v>-11.8562354281401</c:v>
                </c:pt>
                <c:pt idx="193">
                  <c:v>-18.6920564777547</c:v>
                </c:pt>
                <c:pt idx="194">
                  <c:v>-10.2148537586889</c:v>
                </c:pt>
                <c:pt idx="195">
                  <c:v>-12.0762647932721</c:v>
                </c:pt>
                <c:pt idx="196">
                  <c:v>-6.53581528947236</c:v>
                </c:pt>
                <c:pt idx="197">
                  <c:v>-8.41911812403038</c:v>
                </c:pt>
                <c:pt idx="198">
                  <c:v>-7.7135365088817</c:v>
                </c:pt>
                <c:pt idx="199">
                  <c:v>-9.08107434364919</c:v>
                </c:pt>
                <c:pt idx="200">
                  <c:v>-5.55008573618378</c:v>
                </c:pt>
                <c:pt idx="201">
                  <c:v>4.39428883234564</c:v>
                </c:pt>
                <c:pt idx="202">
                  <c:v>9.94864469401303</c:v>
                </c:pt>
                <c:pt idx="203">
                  <c:v>-2.64723963102048</c:v>
                </c:pt>
                <c:pt idx="204">
                  <c:v>-7.47624759088012</c:v>
                </c:pt>
                <c:pt idx="205">
                  <c:v>-5.38009256978881</c:v>
                </c:pt>
                <c:pt idx="206">
                  <c:v>-15.3799667711859</c:v>
                </c:pt>
                <c:pt idx="207">
                  <c:v>-18.1021540554506</c:v>
                </c:pt>
                <c:pt idx="208">
                  <c:v>-13.9208928554674</c:v>
                </c:pt>
                <c:pt idx="209">
                  <c:v>14.9961912905904</c:v>
                </c:pt>
                <c:pt idx="210">
                  <c:v>19.860189144784</c:v>
                </c:pt>
                <c:pt idx="211">
                  <c:v>26.4556292951527</c:v>
                </c:pt>
                <c:pt idx="212">
                  <c:v>22.8907468845496</c:v>
                </c:pt>
                <c:pt idx="213">
                  <c:v>-20.099965697723</c:v>
                </c:pt>
                <c:pt idx="214">
                  <c:v>-40.9785847805069</c:v>
                </c:pt>
                <c:pt idx="215">
                  <c:v>-55.5927885191244</c:v>
                </c:pt>
                <c:pt idx="216">
                  <c:v>-69.6991193072726</c:v>
                </c:pt>
                <c:pt idx="217">
                  <c:v>-73.1122345722788</c:v>
                </c:pt>
                <c:pt idx="218">
                  <c:v>-61.1947215257434</c:v>
                </c:pt>
                <c:pt idx="219">
                  <c:v>-65.7355827983909</c:v>
                </c:pt>
                <c:pt idx="220">
                  <c:v>-64.5620363444571</c:v>
                </c:pt>
                <c:pt idx="221">
                  <c:v>-54.8991269638748</c:v>
                </c:pt>
                <c:pt idx="222">
                  <c:v>-59.1533017293503</c:v>
                </c:pt>
                <c:pt idx="223">
                  <c:v>-48.663668106644</c:v>
                </c:pt>
                <c:pt idx="224">
                  <c:v>-25.1817492299872</c:v>
                </c:pt>
                <c:pt idx="225">
                  <c:v>-6.27099776853767</c:v>
                </c:pt>
                <c:pt idx="226">
                  <c:v>14.8759407278302</c:v>
                </c:pt>
                <c:pt idx="227">
                  <c:v>-0.409129252324767</c:v>
                </c:pt>
                <c:pt idx="228">
                  <c:v>4.36768458966515</c:v>
                </c:pt>
                <c:pt idx="229">
                  <c:v>16.3721300511985</c:v>
                </c:pt>
                <c:pt idx="230">
                  <c:v>25.7720385548725</c:v>
                </c:pt>
                <c:pt idx="231">
                  <c:v>12.3960386975161</c:v>
                </c:pt>
                <c:pt idx="232">
                  <c:v>23.009514258446</c:v>
                </c:pt>
                <c:pt idx="233">
                  <c:v>37.414644081345</c:v>
                </c:pt>
                <c:pt idx="234">
                  <c:v>35.0019405851866</c:v>
                </c:pt>
                <c:pt idx="235">
                  <c:v>9.86251095044427</c:v>
                </c:pt>
                <c:pt idx="236">
                  <c:v>-14.8379427382654</c:v>
                </c:pt>
                <c:pt idx="237">
                  <c:v>-8.41419039990769</c:v>
                </c:pt>
                <c:pt idx="238">
                  <c:v>1.98036716127363</c:v>
                </c:pt>
                <c:pt idx="239">
                  <c:v>15.5243242398303</c:v>
                </c:pt>
                <c:pt idx="240">
                  <c:v>24.0222273076666</c:v>
                </c:pt>
                <c:pt idx="241">
                  <c:v>37.7206641500336</c:v>
                </c:pt>
                <c:pt idx="242">
                  <c:v>57.8641103458316</c:v>
                </c:pt>
                <c:pt idx="243">
                  <c:v>47.9812192801214</c:v>
                </c:pt>
                <c:pt idx="244">
                  <c:v>22.3597125643023</c:v>
                </c:pt>
                <c:pt idx="245">
                  <c:v>16.7169488334099</c:v>
                </c:pt>
                <c:pt idx="246">
                  <c:v>6.47421940479456</c:v>
                </c:pt>
                <c:pt idx="247">
                  <c:v>20.1413359566693</c:v>
                </c:pt>
                <c:pt idx="248">
                  <c:v>26.8294712333764</c:v>
                </c:pt>
                <c:pt idx="249">
                  <c:v>16.7907354740447</c:v>
                </c:pt>
                <c:pt idx="250">
                  <c:v>-19.3346295984102</c:v>
                </c:pt>
                <c:pt idx="251">
                  <c:v>-53.4827776612233</c:v>
                </c:pt>
                <c:pt idx="252">
                  <c:v>-76.3228201727063</c:v>
                </c:pt>
                <c:pt idx="253">
                  <c:v>-61.1839605112316</c:v>
                </c:pt>
                <c:pt idx="254">
                  <c:v>-66.1071104705047</c:v>
                </c:pt>
                <c:pt idx="255">
                  <c:v>-66.736747525886</c:v>
                </c:pt>
                <c:pt idx="256">
                  <c:v>-63.2241765330665</c:v>
                </c:pt>
                <c:pt idx="257">
                  <c:v>-50.6971292091116</c:v>
                </c:pt>
                <c:pt idx="258">
                  <c:v>-35.1898262319101</c:v>
                </c:pt>
                <c:pt idx="259">
                  <c:v>-32.6548687433931</c:v>
                </c:pt>
                <c:pt idx="260">
                  <c:v>-22.8635137586339</c:v>
                </c:pt>
                <c:pt idx="261">
                  <c:v>-4.16972826222418</c:v>
                </c:pt>
                <c:pt idx="262">
                  <c:v>16.6961282338923</c:v>
                </c:pt>
                <c:pt idx="263">
                  <c:v>22.0095809030502</c:v>
                </c:pt>
                <c:pt idx="264">
                  <c:v>25.9793395721244</c:v>
                </c:pt>
                <c:pt idx="265">
                  <c:v>25.3818997070428</c:v>
                </c:pt>
                <c:pt idx="266">
                  <c:v>29.7793795955262</c:v>
                </c:pt>
                <c:pt idx="267">
                  <c:v>30.8640892797574</c:v>
                </c:pt>
                <c:pt idx="268">
                  <c:v>19.9123831528744</c:v>
                </c:pt>
                <c:pt idx="269">
                  <c:v>13.1082503072607</c:v>
                </c:pt>
                <c:pt idx="270">
                  <c:v>20.0401462921456</c:v>
                </c:pt>
                <c:pt idx="271">
                  <c:v>29.032843314944</c:v>
                </c:pt>
                <c:pt idx="272">
                  <c:v>38.7665884277068</c:v>
                </c:pt>
                <c:pt idx="273">
                  <c:v>36.6481127061629</c:v>
                </c:pt>
                <c:pt idx="274">
                  <c:v>39.201357202447</c:v>
                </c:pt>
                <c:pt idx="275">
                  <c:v>43.8888424200654</c:v>
                </c:pt>
                <c:pt idx="276">
                  <c:v>49.2674939086662</c:v>
                </c:pt>
                <c:pt idx="277">
                  <c:v>63.5439903582053</c:v>
                </c:pt>
                <c:pt idx="278">
                  <c:v>67.6451141177047</c:v>
                </c:pt>
                <c:pt idx="279">
                  <c:v>58.7903712754215</c:v>
                </c:pt>
                <c:pt idx="280">
                  <c:v>60.849616773287</c:v>
                </c:pt>
                <c:pt idx="281">
                  <c:v>67.0363051769191</c:v>
                </c:pt>
                <c:pt idx="282">
                  <c:v>71.5472425110916</c:v>
                </c:pt>
                <c:pt idx="283">
                  <c:v>61.1820256081526</c:v>
                </c:pt>
                <c:pt idx="284">
                  <c:v>33.6305272621535</c:v>
                </c:pt>
                <c:pt idx="285">
                  <c:v>25.426295302629</c:v>
                </c:pt>
                <c:pt idx="286">
                  <c:v>10.5016698891288</c:v>
                </c:pt>
                <c:pt idx="287">
                  <c:v>5.64800600641201</c:v>
                </c:pt>
                <c:pt idx="288">
                  <c:v>10.398006006412</c:v>
                </c:pt>
                <c:pt idx="289">
                  <c:v>1.99725683341245</c:v>
                </c:pt>
                <c:pt idx="290">
                  <c:v>-3.57811775308734</c:v>
                </c:pt>
                <c:pt idx="291">
                  <c:v>3.06164454829292</c:v>
                </c:pt>
                <c:pt idx="292">
                  <c:v>2.50165275749896</c:v>
                </c:pt>
                <c:pt idx="293">
                  <c:v>-2.96254908465853</c:v>
                </c:pt>
                <c:pt idx="294">
                  <c:v>-3.72507720574992</c:v>
                </c:pt>
                <c:pt idx="295">
                  <c:v>-3.8327099695183</c:v>
                </c:pt>
                <c:pt idx="296">
                  <c:v>-1.62315947331804</c:v>
                </c:pt>
                <c:pt idx="297">
                  <c:v>-1.953217811592</c:v>
                </c:pt>
                <c:pt idx="298">
                  <c:v>-11.0950150745559</c:v>
                </c:pt>
                <c:pt idx="299">
                  <c:v>-31.0446433681272</c:v>
                </c:pt>
                <c:pt idx="300">
                  <c:v>-55.1889950448846</c:v>
                </c:pt>
                <c:pt idx="301">
                  <c:v>-44.1090015182446</c:v>
                </c:pt>
                <c:pt idx="302">
                  <c:v>-38.5869038338458</c:v>
                </c:pt>
                <c:pt idx="303">
                  <c:v>-35.1114625392521</c:v>
                </c:pt>
                <c:pt idx="304">
                  <c:v>-27.1280358025512</c:v>
                </c:pt>
                <c:pt idx="305">
                  <c:v>-15.1536581933368</c:v>
                </c:pt>
                <c:pt idx="306">
                  <c:v>-16.4168973604859</c:v>
                </c:pt>
                <c:pt idx="307">
                  <c:v>-20.8498074933032</c:v>
                </c:pt>
                <c:pt idx="308">
                  <c:v>-24.1531644812252</c:v>
                </c:pt>
                <c:pt idx="309">
                  <c:v>-24.5760437444405</c:v>
                </c:pt>
                <c:pt idx="310">
                  <c:v>-19.9657440752406</c:v>
                </c:pt>
                <c:pt idx="311">
                  <c:v>-17.0924111233156</c:v>
                </c:pt>
                <c:pt idx="312">
                  <c:v>-13.9765870330161</c:v>
                </c:pt>
                <c:pt idx="313">
                  <c:v>-19.3792882407245</c:v>
                </c:pt>
                <c:pt idx="314">
                  <c:v>-23.8848126618242</c:v>
                </c:pt>
                <c:pt idx="315">
                  <c:v>-12.8222654736257</c:v>
                </c:pt>
                <c:pt idx="316">
                  <c:v>-4.99866944322779</c:v>
                </c:pt>
                <c:pt idx="317">
                  <c:v>-4.42691393951185</c:v>
                </c:pt>
                <c:pt idx="318">
                  <c:v>-11.3836860222538</c:v>
                </c:pt>
                <c:pt idx="319">
                  <c:v>-26.443295608963</c:v>
                </c:pt>
                <c:pt idx="320">
                  <c:v>-22.0689446844407</c:v>
                </c:pt>
                <c:pt idx="321">
                  <c:v>-20.6239029251927</c:v>
                </c:pt>
                <c:pt idx="322">
                  <c:v>-12.6716230003771</c:v>
                </c:pt>
                <c:pt idx="323">
                  <c:v>-8.48042432357776</c:v>
                </c:pt>
                <c:pt idx="324">
                  <c:v>-3.4123203084626</c:v>
                </c:pt>
                <c:pt idx="325">
                  <c:v>20.6769759100919</c:v>
                </c:pt>
                <c:pt idx="326">
                  <c:v>47.2996130901463</c:v>
                </c:pt>
                <c:pt idx="327">
                  <c:v>32.7140627365896</c:v>
                </c:pt>
                <c:pt idx="328">
                  <c:v>19.2541290526936</c:v>
                </c:pt>
                <c:pt idx="329">
                  <c:v>14.0713923984832</c:v>
                </c:pt>
                <c:pt idx="330">
                  <c:v>16.5108125191807</c:v>
                </c:pt>
                <c:pt idx="331">
                  <c:v>16.6432098727793</c:v>
                </c:pt>
                <c:pt idx="332">
                  <c:v>16.9438351436359</c:v>
                </c:pt>
                <c:pt idx="333">
                  <c:v>26.3650006623832</c:v>
                </c:pt>
                <c:pt idx="334">
                  <c:v>24.2917230080472</c:v>
                </c:pt>
                <c:pt idx="335">
                  <c:v>27.563820692446</c:v>
                </c:pt>
                <c:pt idx="336">
                  <c:v>21.0501202190023</c:v>
                </c:pt>
                <c:pt idx="337">
                  <c:v>16.9793645726428</c:v>
                </c:pt>
                <c:pt idx="338">
                  <c:v>17.0896642418426</c:v>
                </c:pt>
                <c:pt idx="339">
                  <c:v>29.6832324433235</c:v>
                </c:pt>
                <c:pt idx="340">
                  <c:v>34.6662302795467</c:v>
                </c:pt>
                <c:pt idx="341">
                  <c:v>31.0432004294965</c:v>
                </c:pt>
                <c:pt idx="342">
                  <c:v>24.7187313239561</c:v>
                </c:pt>
                <c:pt idx="343">
                  <c:v>23.3363339703575</c:v>
                </c:pt>
                <c:pt idx="344">
                  <c:v>19.0846526317065</c:v>
                </c:pt>
                <c:pt idx="345">
                  <c:v>26.4569066240651</c:v>
                </c:pt>
                <c:pt idx="346">
                  <c:v>37.2085879627161</c:v>
                </c:pt>
                <c:pt idx="347">
                  <c:v>35.9594934436755</c:v>
                </c:pt>
                <c:pt idx="348">
                  <c:v>34.2699436997103</c:v>
                </c:pt>
                <c:pt idx="349">
                  <c:v>27.81039320351</c:v>
                </c:pt>
                <c:pt idx="350">
                  <c:v>19.2661654288955</c:v>
                </c:pt>
                <c:pt idx="351">
                  <c:v>6.79566330794673</c:v>
                </c:pt>
                <c:pt idx="352">
                  <c:v>-5.93643287198199</c:v>
                </c:pt>
                <c:pt idx="353">
                  <c:v>6.37986018121435</c:v>
                </c:pt>
                <c:pt idx="354">
                  <c:v>24.8324260762749</c:v>
                </c:pt>
                <c:pt idx="355">
                  <c:v>15.928771707603</c:v>
                </c:pt>
                <c:pt idx="356">
                  <c:v>-5.13929990169518</c:v>
                </c:pt>
                <c:pt idx="357">
                  <c:v>-22.7184203531928</c:v>
                </c:pt>
                <c:pt idx="358">
                  <c:v>-22.258029187667</c:v>
                </c:pt>
                <c:pt idx="359">
                  <c:v>-23.8776963604152</c:v>
                </c:pt>
                <c:pt idx="360">
                  <c:v>-24.4126538489322</c:v>
                </c:pt>
                <c:pt idx="361">
                  <c:v>-33.9971099687354</c:v>
                </c:pt>
                <c:pt idx="362">
                  <c:v>-46.7832265026398</c:v>
                </c:pt>
                <c:pt idx="363">
                  <c:v>-37.1499236680818</c:v>
                </c:pt>
                <c:pt idx="364">
                  <c:v>-35.912751066383</c:v>
                </c:pt>
                <c:pt idx="365">
                  <c:v>-55.1771015989155</c:v>
                </c:pt>
              </c:numCache>
            </c:numRef>
          </c:yVal>
          <c:smooth val="0"/>
        </c:ser>
        <c:axId val="25342215"/>
        <c:axId val="7632687"/>
      </c:scatterChart>
      <c:valAx>
        <c:axId val="25342215"/>
        <c:scaling>
          <c:orientation val="minMax"/>
          <c:max val="36450"/>
          <c:min val="34150"/>
        </c:scaling>
        <c:delete val="0"/>
        <c:axPos val="b"/>
        <c:majorGridlines>
          <c:spPr>
            <a:ln w="0">
              <a:solidFill>
                <a:srgbClr val="000000"/>
              </a:solidFill>
              <a:custDash>
                <a:ds d="385900" sp="385900"/>
              </a:custDash>
            </a:ln>
          </c:spPr>
        </c:majorGridlines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Trade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d\-mmm\-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9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32687"/>
        <c:crossesAt val="0"/>
        <c:crossBetween val="midCat"/>
        <c:majorUnit val="365.2"/>
      </c:valAx>
      <c:valAx>
        <c:axId val="763268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  <a:custDash>
                <a:ds d="385900" sp="385900"/>
              </a:custDash>
            </a:ln>
          </c:spPr>
        </c:majorGridlines>
        <c:numFmt formatCode="[$$-C09]#,##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9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5342215"/>
        <c:crossesAt val="0"/>
        <c:crossBetween val="midCat"/>
      </c:valAx>
      <c:spPr>
        <a:noFill/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478510028653295"/>
          <c:y val="0.102441406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trlProps/ctrlProps3.xml><?xml version="1.0" encoding="utf-8"?>
<formControlPr xmlns="http://schemas.microsoft.com/office/spreadsheetml/2009/9/main" objectType="Button" lockText="1"/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chart" Target="../charts/chart4.xml"/><Relationship Id="rId3" Type="http://schemas.openxmlformats.org/officeDocument/2006/relationships/chart" Target="../charts/chart5.xml"/><Relationship Id="rId4" Type="http://schemas.openxmlformats.org/officeDocument/2006/relationships/chart" Target="../charts/chart6.xml"/><Relationship Id="rId5" Type="http://schemas.openxmlformats.org/officeDocument/2006/relationships/chart" Target="../charts/chart7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120600</xdr:colOff>
      <xdr:row>3</xdr:row>
      <xdr:rowOff>9360</xdr:rowOff>
    </xdr:from>
    <xdr:to>
      <xdr:col>10</xdr:col>
      <xdr:colOff>281880</xdr:colOff>
      <xdr:row>26</xdr:row>
      <xdr:rowOff>75960</xdr:rowOff>
    </xdr:to>
    <xdr:graphicFrame>
      <xdr:nvGraphicFramePr>
        <xdr:cNvPr id="0" name="Chart 34"/>
        <xdr:cNvGraphicFramePr/>
      </xdr:nvGraphicFramePr>
      <xdr:xfrm>
        <a:off x="2887920" y="542880"/>
        <a:ext cx="4789080" cy="38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22</xdr:col>
      <xdr:colOff>120600</xdr:colOff>
      <xdr:row>2</xdr:row>
      <xdr:rowOff>9360</xdr:rowOff>
    </xdr:from>
    <xdr:to>
      <xdr:col>30</xdr:col>
      <xdr:colOff>111600</xdr:colOff>
      <xdr:row>24</xdr:row>
      <xdr:rowOff>56880</xdr:rowOff>
    </xdr:to>
    <xdr:graphicFrame>
      <xdr:nvGraphicFramePr>
        <xdr:cNvPr id="1" name="Chart 35"/>
        <xdr:cNvGraphicFramePr/>
      </xdr:nvGraphicFramePr>
      <xdr:xfrm>
        <a:off x="15964560" y="380880"/>
        <a:ext cx="5141880" cy="3619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211320</xdr:colOff>
      <xdr:row>7</xdr:row>
      <xdr:rowOff>19080</xdr:rowOff>
    </xdr:from>
    <xdr:to>
      <xdr:col>18</xdr:col>
      <xdr:colOff>299520</xdr:colOff>
      <xdr:row>29</xdr:row>
      <xdr:rowOff>124200</xdr:rowOff>
    </xdr:to>
    <xdr:graphicFrame>
      <xdr:nvGraphicFramePr>
        <xdr:cNvPr id="2" name="Chart 1"/>
        <xdr:cNvGraphicFramePr/>
      </xdr:nvGraphicFramePr>
      <xdr:xfrm>
        <a:off x="10252080" y="1181160"/>
        <a:ext cx="5139000" cy="3667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15</xdr:col>
      <xdr:colOff>332280</xdr:colOff>
      <xdr:row>36</xdr:row>
      <xdr:rowOff>56880</xdr:rowOff>
    </xdr:from>
    <xdr:to>
      <xdr:col>22</xdr:col>
      <xdr:colOff>10800</xdr:colOff>
      <xdr:row>54</xdr:row>
      <xdr:rowOff>105120</xdr:rowOff>
    </xdr:to>
    <xdr:graphicFrame>
      <xdr:nvGraphicFramePr>
        <xdr:cNvPr id="3" name="Chart 19"/>
        <xdr:cNvGraphicFramePr/>
      </xdr:nvGraphicFramePr>
      <xdr:xfrm>
        <a:off x="12888000" y="5972040"/>
        <a:ext cx="4766760" cy="2962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15</xdr:col>
      <xdr:colOff>352080</xdr:colOff>
      <xdr:row>55</xdr:row>
      <xdr:rowOff>47160</xdr:rowOff>
    </xdr:from>
    <xdr:to>
      <xdr:col>25</xdr:col>
      <xdr:colOff>369360</xdr:colOff>
      <xdr:row>71</xdr:row>
      <xdr:rowOff>95760</xdr:rowOff>
    </xdr:to>
    <xdr:graphicFrame>
      <xdr:nvGraphicFramePr>
        <xdr:cNvPr id="4" name="Chart 35"/>
        <xdr:cNvGraphicFramePr/>
      </xdr:nvGraphicFramePr>
      <xdr:xfrm>
        <a:off x="12907800" y="9038880"/>
        <a:ext cx="7020360" cy="2639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30</xdr:col>
      <xdr:colOff>488520</xdr:colOff>
      <xdr:row>5</xdr:row>
      <xdr:rowOff>95760</xdr:rowOff>
    </xdr:from>
    <xdr:to>
      <xdr:col>36</xdr:col>
      <xdr:colOff>609120</xdr:colOff>
      <xdr:row>46</xdr:row>
      <xdr:rowOff>56880</xdr:rowOff>
    </xdr:to>
    <xdr:graphicFrame>
      <xdr:nvGraphicFramePr>
        <xdr:cNvPr id="5" name="Chart 36"/>
        <xdr:cNvGraphicFramePr/>
      </xdr:nvGraphicFramePr>
      <xdr:xfrm>
        <a:off x="23238000" y="933840"/>
        <a:ext cx="3949560" cy="6657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171360</xdr:colOff>
          <xdr:row>14</xdr:row>
          <xdr:rowOff>66600</xdr:rowOff>
        </xdr:from>
        <xdr:to>
          <xdr:col>6</xdr:col>
          <xdr:colOff>503640</xdr:colOff>
          <xdr:row>20</xdr:row>
          <xdr:rowOff>114480</xdr:rowOff>
        </xdr:to>
        <xdr:sp>
          <xdr:nvSpPr>
            <xdr:cNvPr id="1001" name="Button 74" descr="CALCULATE HEDGE RATIO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CALCULATE HEDGE RATIO</a:t>
              </a:r>
            </a:p>
          </xdr:txBody>
        </xdr:sp>
        <xdr:clientData/>
      </xdr:twoCellAnchor>
    </mc:Choice>
  </mc:AlternateContent>
  <xdr:twoCellAnchor editAs="oneCell">
    <xdr:from>
      <xdr:col>7</xdr:col>
      <xdr:colOff>19800</xdr:colOff>
      <xdr:row>7</xdr:row>
      <xdr:rowOff>19080</xdr:rowOff>
    </xdr:from>
    <xdr:to>
      <xdr:col>11</xdr:col>
      <xdr:colOff>644400</xdr:colOff>
      <xdr:row>29</xdr:row>
      <xdr:rowOff>142920</xdr:rowOff>
    </xdr:to>
    <xdr:graphicFrame>
      <xdr:nvGraphicFramePr>
        <xdr:cNvPr id="6" name="Chart 249"/>
        <xdr:cNvGraphicFramePr/>
      </xdr:nvGraphicFramePr>
      <xdr:xfrm>
        <a:off x="5855400" y="1181160"/>
        <a:ext cx="4145760" cy="3686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LPG/LPGBOOK031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ront"/>
      <sheetName val="LPGCurves"/>
      <sheetName val="Crude&amp;Prod"/>
      <sheetName val="DailyPos"/>
      <sheetName val="SwapCalc"/>
      <sheetName val="OptionCalc"/>
      <sheetName val="SpreadOpt"/>
      <sheetName val="Houston"/>
      <sheetName val="exp"/>
      <sheetName val="Module1"/>
      <sheetName val="Module2"/>
    </sheetNames>
    <sheetDataSet>
      <sheetData sheetId="0"/>
      <sheetData sheetId="1"/>
      <sheetData sheetId="2">
        <row r="15">
          <cell r="A15">
            <v>36586</v>
          </cell>
        </row>
        <row r="15">
          <cell r="O15">
            <v>290.5</v>
          </cell>
        </row>
        <row r="16">
          <cell r="A16">
            <v>36617</v>
          </cell>
        </row>
        <row r="16">
          <cell r="O16">
            <v>272</v>
          </cell>
        </row>
        <row r="17">
          <cell r="A17">
            <v>36647</v>
          </cell>
        </row>
        <row r="17">
          <cell r="O17">
            <v>262</v>
          </cell>
        </row>
        <row r="18">
          <cell r="A18">
            <v>36678</v>
          </cell>
        </row>
        <row r="18">
          <cell r="O18">
            <v>253.152409090909</v>
          </cell>
        </row>
        <row r="19">
          <cell r="A19">
            <v>36708</v>
          </cell>
        </row>
        <row r="19">
          <cell r="O19">
            <v>243.618428571429</v>
          </cell>
        </row>
        <row r="20">
          <cell r="A20">
            <v>36739</v>
          </cell>
        </row>
        <row r="20">
          <cell r="O20">
            <v>238.253</v>
          </cell>
        </row>
        <row r="21">
          <cell r="A21">
            <v>36770</v>
          </cell>
        </row>
        <row r="21">
          <cell r="O21">
            <v>233.675857142857</v>
          </cell>
        </row>
        <row r="22">
          <cell r="A22">
            <v>36800</v>
          </cell>
        </row>
        <row r="22">
          <cell r="O22">
            <v>229.118363636364</v>
          </cell>
        </row>
        <row r="23">
          <cell r="A23">
            <v>36831</v>
          </cell>
        </row>
        <row r="23">
          <cell r="O23">
            <v>223.199863636364</v>
          </cell>
        </row>
        <row r="24">
          <cell r="A24">
            <v>36861</v>
          </cell>
        </row>
        <row r="24">
          <cell r="O24">
            <v>218.609428571429</v>
          </cell>
        </row>
        <row r="25">
          <cell r="A25">
            <v>36892</v>
          </cell>
        </row>
        <row r="25">
          <cell r="O25">
            <v>213.836043478261</v>
          </cell>
        </row>
        <row r="26">
          <cell r="A26">
            <v>36923</v>
          </cell>
        </row>
        <row r="26">
          <cell r="O26">
            <v>209.725533333333</v>
          </cell>
        </row>
        <row r="27">
          <cell r="A27">
            <v>36951</v>
          </cell>
        </row>
        <row r="27">
          <cell r="O27">
            <v>204.931939393939</v>
          </cell>
        </row>
        <row r="28">
          <cell r="A28">
            <v>36982</v>
          </cell>
        </row>
        <row r="28">
          <cell r="O28">
            <v>200.339</v>
          </cell>
        </row>
        <row r="29">
          <cell r="A29">
            <v>37012</v>
          </cell>
        </row>
        <row r="29">
          <cell r="O29">
            <v>196.487492753623</v>
          </cell>
        </row>
        <row r="30">
          <cell r="A30">
            <v>37043</v>
          </cell>
        </row>
        <row r="30">
          <cell r="O30">
            <v>193.869547619048</v>
          </cell>
        </row>
        <row r="31">
          <cell r="A31">
            <v>37073</v>
          </cell>
        </row>
        <row r="31">
          <cell r="O31">
            <v>191.14975</v>
          </cell>
        </row>
        <row r="32">
          <cell r="A32">
            <v>37104</v>
          </cell>
        </row>
        <row r="32">
          <cell r="O32">
            <v>189.485514492754</v>
          </cell>
        </row>
        <row r="33">
          <cell r="A33">
            <v>37135</v>
          </cell>
        </row>
        <row r="33">
          <cell r="O33">
            <v>188.937358333333</v>
          </cell>
        </row>
        <row r="34">
          <cell r="A34">
            <v>37165</v>
          </cell>
        </row>
        <row r="34">
          <cell r="O34">
            <v>187.764847826087</v>
          </cell>
        </row>
        <row r="35">
          <cell r="A35">
            <v>37196</v>
          </cell>
        </row>
        <row r="35">
          <cell r="O35">
            <v>186.902022727273</v>
          </cell>
        </row>
        <row r="36">
          <cell r="A36">
            <v>37226</v>
          </cell>
        </row>
        <row r="36">
          <cell r="O36">
            <v>185.723928571429</v>
          </cell>
        </row>
        <row r="37">
          <cell r="A37">
            <v>37257</v>
          </cell>
        </row>
        <row r="37">
          <cell r="O37">
            <v>182.252652173913</v>
          </cell>
        </row>
        <row r="38">
          <cell r="A38">
            <v>37288</v>
          </cell>
        </row>
        <row r="38">
          <cell r="O38">
            <v>181.137991666667</v>
          </cell>
        </row>
        <row r="39">
          <cell r="A39">
            <v>37316</v>
          </cell>
        </row>
        <row r="39">
          <cell r="O39">
            <v>179.941047619048</v>
          </cell>
        </row>
        <row r="40">
          <cell r="A40">
            <v>37347</v>
          </cell>
        </row>
        <row r="40">
          <cell r="O40">
            <v>177.678386363636</v>
          </cell>
        </row>
        <row r="41">
          <cell r="A41">
            <v>37377</v>
          </cell>
        </row>
        <row r="41">
          <cell r="O41">
            <v>174.730249637681</v>
          </cell>
        </row>
        <row r="42">
          <cell r="A42">
            <v>37408</v>
          </cell>
        </row>
        <row r="42">
          <cell r="O42">
            <v>174.066787152778</v>
          </cell>
        </row>
        <row r="43">
          <cell r="A43">
            <v>37438</v>
          </cell>
        </row>
        <row r="43">
          <cell r="O43">
            <v>173.122989537037</v>
          </cell>
        </row>
        <row r="44">
          <cell r="A44">
            <v>37469</v>
          </cell>
        </row>
        <row r="44">
          <cell r="O44">
            <v>172.475455421641</v>
          </cell>
        </row>
        <row r="45">
          <cell r="A45">
            <v>37500</v>
          </cell>
        </row>
        <row r="45">
          <cell r="O45">
            <v>171.754190105959</v>
          </cell>
        </row>
        <row r="46">
          <cell r="A46">
            <v>37530</v>
          </cell>
        </row>
        <row r="46">
          <cell r="O46">
            <v>172.195239478753</v>
          </cell>
        </row>
        <row r="47">
          <cell r="A47">
            <v>37561</v>
          </cell>
        </row>
        <row r="47">
          <cell r="O47">
            <v>171.272139951006</v>
          </cell>
        </row>
        <row r="48">
          <cell r="A48">
            <v>37591</v>
          </cell>
        </row>
        <row r="48">
          <cell r="O48">
            <v>170.961923864414</v>
          </cell>
        </row>
        <row r="49">
          <cell r="A49">
            <v>37622</v>
          </cell>
        </row>
        <row r="49">
          <cell r="O49">
            <v>170.487481682144</v>
          </cell>
        </row>
        <row r="50">
          <cell r="A50">
            <v>37653</v>
          </cell>
        </row>
        <row r="50">
          <cell r="O50">
            <v>170.068948797735</v>
          </cell>
        </row>
        <row r="51">
          <cell r="A51">
            <v>37681</v>
          </cell>
        </row>
        <row r="51">
          <cell r="O51">
            <v>169.451922305089</v>
          </cell>
        </row>
        <row r="52">
          <cell r="A52">
            <v>37712</v>
          </cell>
        </row>
        <row r="52">
          <cell r="O52">
            <v>167.397250099294</v>
          </cell>
        </row>
        <row r="53">
          <cell r="A53">
            <v>37742</v>
          </cell>
        </row>
        <row r="53">
          <cell r="O53">
            <v>166.980713806144</v>
          </cell>
        </row>
        <row r="54">
          <cell r="A54">
            <v>37773</v>
          </cell>
        </row>
        <row r="54">
          <cell r="O54">
            <v>166.414474639043</v>
          </cell>
        </row>
        <row r="55">
          <cell r="A55">
            <v>37803</v>
          </cell>
        </row>
        <row r="55">
          <cell r="O55">
            <v>166.255720384219</v>
          </cell>
        </row>
        <row r="56">
          <cell r="A56">
            <v>37834</v>
          </cell>
        </row>
        <row r="56">
          <cell r="O56">
            <v>165.819263058817</v>
          </cell>
        </row>
        <row r="57">
          <cell r="A57">
            <v>37865</v>
          </cell>
        </row>
        <row r="57">
          <cell r="O57">
            <v>165.507515051996</v>
          </cell>
        </row>
        <row r="58">
          <cell r="A58">
            <v>37895</v>
          </cell>
        </row>
        <row r="58">
          <cell r="O58">
            <v>165.701900932219</v>
          </cell>
        </row>
        <row r="59">
          <cell r="A59">
            <v>37926</v>
          </cell>
        </row>
        <row r="59">
          <cell r="O59">
            <v>165.435307825545</v>
          </cell>
        </row>
        <row r="60">
          <cell r="A60">
            <v>37956</v>
          </cell>
        </row>
        <row r="60">
          <cell r="O60">
            <v>165.468704294745</v>
          </cell>
        </row>
        <row r="61">
          <cell r="A61">
            <v>37987</v>
          </cell>
        </row>
        <row r="61">
          <cell r="O61">
            <v>165.623673025836</v>
          </cell>
        </row>
        <row r="62">
          <cell r="A62">
            <v>38018</v>
          </cell>
        </row>
        <row r="62">
          <cell r="O62">
            <v>165.493721009828</v>
          </cell>
        </row>
        <row r="63">
          <cell r="A63">
            <v>38047</v>
          </cell>
        </row>
        <row r="63">
          <cell r="O63">
            <v>165.326746491882</v>
          </cell>
        </row>
        <row r="64">
          <cell r="A64">
            <v>38078</v>
          </cell>
        </row>
        <row r="64">
          <cell r="O64">
            <v>164.032425705601</v>
          </cell>
        </row>
        <row r="65">
          <cell r="A65">
            <v>38108</v>
          </cell>
        </row>
        <row r="65">
          <cell r="O65">
            <v>164.053855005928</v>
          </cell>
        </row>
        <row r="66">
          <cell r="A66">
            <v>38139</v>
          </cell>
        </row>
        <row r="66">
          <cell r="O66">
            <v>163.756567040515</v>
          </cell>
        </row>
        <row r="67">
          <cell r="A67">
            <v>38169</v>
          </cell>
        </row>
        <row r="67">
          <cell r="O67">
            <v>163.958463021793</v>
          </cell>
        </row>
        <row r="68">
          <cell r="A68">
            <v>38200</v>
          </cell>
        </row>
        <row r="68">
          <cell r="O68">
            <v>163.684441219213</v>
          </cell>
        </row>
        <row r="69">
          <cell r="A69">
            <v>38231</v>
          </cell>
        </row>
        <row r="69">
          <cell r="O69">
            <v>163.638600802171</v>
          </cell>
        </row>
        <row r="70">
          <cell r="A70">
            <v>38261</v>
          </cell>
        </row>
        <row r="70">
          <cell r="O70">
            <v>164.093581281773</v>
          </cell>
        </row>
        <row r="71">
          <cell r="A71">
            <v>38292</v>
          </cell>
        </row>
        <row r="71">
          <cell r="O71">
            <v>163.960181583371</v>
          </cell>
        </row>
        <row r="72">
          <cell r="A72">
            <v>38322</v>
          </cell>
        </row>
        <row r="72">
          <cell r="O72">
            <v>163.934212287647</v>
          </cell>
        </row>
        <row r="73">
          <cell r="A73">
            <v>38353</v>
          </cell>
        </row>
        <row r="73">
          <cell r="O73">
            <v>164.01320270293</v>
          </cell>
        </row>
        <row r="74">
          <cell r="A74">
            <v>38384</v>
          </cell>
        </row>
        <row r="74">
          <cell r="O74">
            <v>163.96381229707</v>
          </cell>
        </row>
        <row r="75">
          <cell r="A75">
            <v>38412</v>
          </cell>
        </row>
        <row r="75">
          <cell r="O75">
            <v>163.920957263123</v>
          </cell>
        </row>
        <row r="76">
          <cell r="A76">
            <v>38443</v>
          </cell>
        </row>
        <row r="76">
          <cell r="O76">
            <v>162.709428179769</v>
          </cell>
        </row>
        <row r="77">
          <cell r="A77">
            <v>38473</v>
          </cell>
        </row>
        <row r="77">
          <cell r="O77">
            <v>162.847554168374</v>
          </cell>
        </row>
        <row r="78">
          <cell r="A78">
            <v>38504</v>
          </cell>
        </row>
        <row r="78">
          <cell r="O78">
            <v>162.649180238476</v>
          </cell>
        </row>
        <row r="79">
          <cell r="A79">
            <v>38534</v>
          </cell>
        </row>
        <row r="79">
          <cell r="O79">
            <v>162.970123750146</v>
          </cell>
        </row>
        <row r="80">
          <cell r="A80">
            <v>38565</v>
          </cell>
        </row>
        <row r="80">
          <cell r="O80">
            <v>162.78059168049</v>
          </cell>
        </row>
        <row r="81">
          <cell r="A81">
            <v>38596</v>
          </cell>
        </row>
        <row r="81">
          <cell r="O81">
            <v>162.850842934242</v>
          </cell>
        </row>
        <row r="82">
          <cell r="A82">
            <v>38626</v>
          </cell>
        </row>
        <row r="82">
          <cell r="O82">
            <v>163.406557663085</v>
          </cell>
        </row>
        <row r="83">
          <cell r="A83">
            <v>38657</v>
          </cell>
        </row>
        <row r="83">
          <cell r="O83">
            <v>163.358851947429</v>
          </cell>
        </row>
        <row r="84">
          <cell r="A84">
            <v>38687</v>
          </cell>
        </row>
        <row r="84">
          <cell r="O84">
            <v>163.376356710476</v>
          </cell>
        </row>
        <row r="85">
          <cell r="A85">
            <v>38718</v>
          </cell>
        </row>
        <row r="85">
          <cell r="O85">
            <v>163.40997774127</v>
          </cell>
        </row>
        <row r="86">
          <cell r="A86">
            <v>38749</v>
          </cell>
        </row>
        <row r="86">
          <cell r="O86">
            <v>163.41582225873</v>
          </cell>
        </row>
        <row r="87">
          <cell r="A87">
            <v>38777</v>
          </cell>
        </row>
        <row r="87">
          <cell r="O87">
            <v>163.410652108669</v>
          </cell>
        </row>
        <row r="88">
          <cell r="A88">
            <v>38808</v>
          </cell>
        </row>
        <row r="88">
          <cell r="O88">
            <v>162.220767891331</v>
          </cell>
        </row>
        <row r="89">
          <cell r="A89">
            <v>38838</v>
          </cell>
        </row>
        <row r="89">
          <cell r="O89">
            <v>162.408893929746</v>
          </cell>
        </row>
        <row r="90">
          <cell r="A90">
            <v>38869</v>
          </cell>
        </row>
        <row r="90">
          <cell r="O90">
            <v>162.258938391879</v>
          </cell>
        </row>
        <row r="91">
          <cell r="A91">
            <v>38899</v>
          </cell>
        </row>
        <row r="91">
          <cell r="O91">
            <v>162.625966916474</v>
          </cell>
        </row>
        <row r="92">
          <cell r="A92">
            <v>38930</v>
          </cell>
        </row>
        <row r="92">
          <cell r="O92">
            <v>162.481408525789</v>
          </cell>
        </row>
        <row r="93">
          <cell r="A93">
            <v>38961</v>
          </cell>
        </row>
        <row r="93">
          <cell r="O93">
            <v>162.601397703828</v>
          </cell>
        </row>
        <row r="94">
          <cell r="A94">
            <v>38991</v>
          </cell>
        </row>
        <row r="94">
          <cell r="O94">
            <v>163.20241524681</v>
          </cell>
        </row>
        <row r="95">
          <cell r="A95">
            <v>39022</v>
          </cell>
        </row>
        <row r="95">
          <cell r="O95">
            <v>163.365480324628</v>
          </cell>
        </row>
        <row r="96">
          <cell r="A96">
            <v>39052</v>
          </cell>
        </row>
        <row r="96">
          <cell r="O96">
            <v>163.822448627155</v>
          </cell>
        </row>
        <row r="97">
          <cell r="A97">
            <v>39083</v>
          </cell>
        </row>
        <row r="97">
          <cell r="O97">
            <v>164.388249152138</v>
          </cell>
        </row>
        <row r="98">
          <cell r="A98">
            <v>39114</v>
          </cell>
        </row>
        <row r="98">
          <cell r="O98">
            <v>164.819931950083</v>
          </cell>
        </row>
        <row r="99">
          <cell r="A99">
            <v>39142</v>
          </cell>
        </row>
        <row r="99">
          <cell r="O99">
            <v>165.290376405234</v>
          </cell>
        </row>
        <row r="100">
          <cell r="A100">
            <v>39173</v>
          </cell>
        </row>
        <row r="100">
          <cell r="O100">
            <v>164.50520580634</v>
          </cell>
        </row>
        <row r="101">
          <cell r="A101">
            <v>39203</v>
          </cell>
        </row>
        <row r="101">
          <cell r="O101">
            <v>165.177615672142</v>
          </cell>
        </row>
        <row r="102">
          <cell r="A102">
            <v>39234</v>
          </cell>
        </row>
        <row r="102">
          <cell r="O102">
            <v>165.444333381057</v>
          </cell>
        </row>
        <row r="103">
          <cell r="A103">
            <v>39264</v>
          </cell>
        </row>
        <row r="103">
          <cell r="O103">
            <v>166.260126626897</v>
          </cell>
        </row>
        <row r="104">
          <cell r="A104">
            <v>39295</v>
          </cell>
        </row>
        <row r="104">
          <cell r="O104">
            <v>166.591625370614</v>
          </cell>
        </row>
        <row r="105">
          <cell r="A105">
            <v>39326</v>
          </cell>
        </row>
        <row r="105">
          <cell r="O105">
            <v>167.11662202069</v>
          </cell>
        </row>
        <row r="106">
          <cell r="A106">
            <v>39356</v>
          </cell>
        </row>
        <row r="106">
          <cell r="O106">
            <v>168.183637408834</v>
          </cell>
        </row>
        <row r="107">
          <cell r="A107">
            <v>39387</v>
          </cell>
        </row>
        <row r="107">
          <cell r="O107">
            <v>168.62852714613</v>
          </cell>
        </row>
        <row r="108">
          <cell r="A108">
            <v>39417</v>
          </cell>
        </row>
        <row r="108">
          <cell r="O108">
            <v>169.062723167866</v>
          </cell>
        </row>
        <row r="109">
          <cell r="A109">
            <v>39448</v>
          </cell>
        </row>
        <row r="109">
          <cell r="O109">
            <v>169.754506289045</v>
          </cell>
        </row>
        <row r="110">
          <cell r="A110">
            <v>39479</v>
          </cell>
        </row>
        <row r="110">
          <cell r="O110">
            <v>170.159568668361</v>
          </cell>
        </row>
        <row r="111">
          <cell r="A111">
            <v>39508</v>
          </cell>
        </row>
        <row r="111">
          <cell r="O111">
            <v>170.6299693924</v>
          </cell>
        </row>
        <row r="112">
          <cell r="A112">
            <v>39539</v>
          </cell>
        </row>
        <row r="112">
          <cell r="O112">
            <v>169.87971186997</v>
          </cell>
        </row>
        <row r="113">
          <cell r="A113">
            <v>39569</v>
          </cell>
        </row>
        <row r="113">
          <cell r="O113">
            <v>170.509848441692</v>
          </cell>
        </row>
        <row r="114">
          <cell r="A114">
            <v>39600</v>
          </cell>
        </row>
        <row r="114">
          <cell r="O114">
            <v>170.758203955015</v>
          </cell>
        </row>
        <row r="115">
          <cell r="A115">
            <v>39630</v>
          </cell>
        </row>
        <row r="115">
          <cell r="O115">
            <v>171.634230194444</v>
          </cell>
        </row>
        <row r="116">
          <cell r="A116">
            <v>39661</v>
          </cell>
        </row>
        <row r="116">
          <cell r="O116">
            <v>171.892772467861</v>
          </cell>
        </row>
        <row r="117">
          <cell r="A117">
            <v>39692</v>
          </cell>
        </row>
        <row r="117">
          <cell r="O117">
            <v>172.464994761631</v>
          </cell>
        </row>
        <row r="118">
          <cell r="A118">
            <v>39722</v>
          </cell>
        </row>
        <row r="118">
          <cell r="O118">
            <v>173.543634357882</v>
          </cell>
        </row>
        <row r="119">
          <cell r="A119">
            <v>39753</v>
          </cell>
        </row>
        <row r="119">
          <cell r="O119">
            <v>173.938253033423</v>
          </cell>
        </row>
        <row r="120">
          <cell r="A120">
            <v>39783</v>
          </cell>
        </row>
        <row r="120">
          <cell r="O120">
            <v>174.410744164148</v>
          </cell>
        </row>
        <row r="121">
          <cell r="A121">
            <v>39814</v>
          </cell>
        </row>
        <row r="121">
          <cell r="O121">
            <v>175.082947301162</v>
          </cell>
        </row>
        <row r="122">
          <cell r="A122">
            <v>39845</v>
          </cell>
        </row>
        <row r="122">
          <cell r="O122">
            <v>175.460110937444</v>
          </cell>
        </row>
        <row r="123">
          <cell r="A123">
            <v>39873</v>
          </cell>
        </row>
        <row r="123">
          <cell r="O123">
            <v>175.964960203645</v>
          </cell>
        </row>
        <row r="124">
          <cell r="A124">
            <v>39904</v>
          </cell>
        </row>
        <row r="124">
          <cell r="O124">
            <v>175.218829375751</v>
          </cell>
        </row>
        <row r="125">
          <cell r="A125">
            <v>39934</v>
          </cell>
        </row>
        <row r="125">
          <cell r="O125">
            <v>175.845429079897</v>
          </cell>
        </row>
        <row r="126">
          <cell r="A126">
            <v>39965</v>
          </cell>
        </row>
        <row r="126">
          <cell r="O126">
            <v>176.112224251602</v>
          </cell>
        </row>
        <row r="127">
          <cell r="A127">
            <v>39995</v>
          </cell>
        </row>
        <row r="127">
          <cell r="O127">
            <v>176.964923980982</v>
          </cell>
        </row>
        <row r="128">
          <cell r="A128">
            <v>40026</v>
          </cell>
        </row>
        <row r="128">
          <cell r="O128">
            <v>177.234756736657</v>
          </cell>
        </row>
        <row r="129">
          <cell r="A129">
            <v>40057</v>
          </cell>
        </row>
        <row r="129">
          <cell r="O129">
            <v>177.825254083089</v>
          </cell>
        </row>
        <row r="130">
          <cell r="A130">
            <v>40087</v>
          </cell>
        </row>
        <row r="130">
          <cell r="O130">
            <v>178.87067493076</v>
          </cell>
        </row>
        <row r="131">
          <cell r="A131">
            <v>40118</v>
          </cell>
        </row>
        <row r="131">
          <cell r="O131">
            <v>179.271630783135</v>
          </cell>
        </row>
        <row r="132">
          <cell r="A132">
            <v>40148</v>
          </cell>
        </row>
        <row r="132">
          <cell r="O132">
            <v>179.774361058891</v>
          </cell>
        </row>
        <row r="133">
          <cell r="A133">
            <v>40179</v>
          </cell>
        </row>
        <row r="133">
          <cell r="O133">
            <v>180.409052925879</v>
          </cell>
        </row>
        <row r="134">
          <cell r="A134">
            <v>40210</v>
          </cell>
        </row>
        <row r="134">
          <cell r="O134">
            <v>180.803248855655</v>
          </cell>
        </row>
        <row r="135">
          <cell r="A135">
            <v>40238</v>
          </cell>
        </row>
        <row r="135">
          <cell r="O135">
            <v>181.314059074246</v>
          </cell>
        </row>
        <row r="136">
          <cell r="A136">
            <v>40269</v>
          </cell>
        </row>
        <row r="136">
          <cell r="O136">
            <v>180.561140758287</v>
          </cell>
        </row>
        <row r="137">
          <cell r="A137">
            <v>40299</v>
          </cell>
        </row>
        <row r="137">
          <cell r="O137">
            <v>181.183327823045</v>
          </cell>
        </row>
        <row r="138">
          <cell r="A138">
            <v>40330</v>
          </cell>
        </row>
        <row r="138">
          <cell r="O138">
            <v>181.475888177766</v>
          </cell>
        </row>
        <row r="139">
          <cell r="A139">
            <v>40360</v>
          </cell>
        </row>
        <row r="139">
          <cell r="O139">
            <v>182.295219851862</v>
          </cell>
        </row>
        <row r="140">
          <cell r="A140">
            <v>40391</v>
          </cell>
        </row>
        <row r="140">
          <cell r="O140">
            <v>182.570568911327</v>
          </cell>
        </row>
        <row r="141">
          <cell r="A141">
            <v>40422</v>
          </cell>
        </row>
        <row r="141">
          <cell r="O141">
            <v>183.163687119349</v>
          </cell>
        </row>
        <row r="142">
          <cell r="A142">
            <v>40452</v>
          </cell>
        </row>
        <row r="142">
          <cell r="O142">
            <v>184.199611131171</v>
          </cell>
        </row>
        <row r="143">
          <cell r="A143">
            <v>40483</v>
          </cell>
        </row>
        <row r="143">
          <cell r="O143">
            <v>184.625132542207</v>
          </cell>
        </row>
        <row r="144">
          <cell r="A144">
            <v>40513</v>
          </cell>
        </row>
        <row r="144">
          <cell r="O144">
            <v>185.11440375744</v>
          </cell>
        </row>
        <row r="145">
          <cell r="A145">
            <v>40544</v>
          </cell>
        </row>
        <row r="145">
          <cell r="O145">
            <v>185.761184212605</v>
          </cell>
        </row>
        <row r="146">
          <cell r="A146">
            <v>40575</v>
          </cell>
        </row>
        <row r="146">
          <cell r="O146">
            <v>186.165365787396</v>
          </cell>
        </row>
        <row r="147">
          <cell r="A147">
            <v>40603</v>
          </cell>
        </row>
        <row r="147">
          <cell r="O147">
            <v>186.673286016385</v>
          </cell>
        </row>
        <row r="148">
          <cell r="A148">
            <v>40634</v>
          </cell>
        </row>
        <row r="148">
          <cell r="O148">
            <v>185.877569431745</v>
          </cell>
        </row>
        <row r="149">
          <cell r="A149">
            <v>40664</v>
          </cell>
        </row>
        <row r="149">
          <cell r="O149">
            <v>186.516273958395</v>
          </cell>
        </row>
        <row r="150">
          <cell r="A150">
            <v>40695</v>
          </cell>
        </row>
        <row r="150">
          <cell r="O150">
            <v>186.816709580126</v>
          </cell>
        </row>
        <row r="151">
          <cell r="A151">
            <v>40725</v>
          </cell>
        </row>
        <row r="151">
          <cell r="O151">
            <v>187.63701798501</v>
          </cell>
        </row>
        <row r="152">
          <cell r="A152">
            <v>40756</v>
          </cell>
        </row>
        <row r="152">
          <cell r="O152">
            <v>187.922930513204</v>
          </cell>
        </row>
        <row r="153">
          <cell r="A153">
            <v>40787</v>
          </cell>
        </row>
        <row r="153">
          <cell r="O153">
            <v>188.503279559156</v>
          </cell>
        </row>
        <row r="154">
          <cell r="A154">
            <v>40817</v>
          </cell>
        </row>
        <row r="154">
          <cell r="O154">
            <v>189.539981640438</v>
          </cell>
        </row>
        <row r="155">
          <cell r="A155">
            <v>40848</v>
          </cell>
        </row>
        <row r="155">
          <cell r="O155">
            <v>189.986736663272</v>
          </cell>
        </row>
        <row r="156">
          <cell r="A156">
            <v>40878</v>
          </cell>
        </row>
        <row r="156">
          <cell r="O156">
            <v>190.440387780607</v>
          </cell>
        </row>
        <row r="157">
          <cell r="A157">
            <v>40909</v>
          </cell>
        </row>
        <row r="157">
          <cell r="O157">
            <v>191.093450637374</v>
          </cell>
        </row>
        <row r="158">
          <cell r="A158">
            <v>40940</v>
          </cell>
        </row>
        <row r="158">
          <cell r="O158">
            <v>191.522287437099</v>
          </cell>
        </row>
        <row r="159">
          <cell r="A159">
            <v>40969</v>
          </cell>
        </row>
        <row r="159">
          <cell r="O159">
            <v>191.999538499388</v>
          </cell>
        </row>
        <row r="160">
          <cell r="A160">
            <v>41000</v>
          </cell>
        </row>
        <row r="160">
          <cell r="O160">
            <v>191.196876629837</v>
          </cell>
        </row>
        <row r="161">
          <cell r="A161">
            <v>41030</v>
          </cell>
        </row>
        <row r="161">
          <cell r="O161">
            <v>191.884022730991</v>
          </cell>
        </row>
        <row r="162">
          <cell r="A162">
            <v>41061</v>
          </cell>
        </row>
        <row r="162">
          <cell r="O162">
            <v>192.138508782104</v>
          </cell>
        </row>
        <row r="163">
          <cell r="A163">
            <v>41091</v>
          </cell>
        </row>
        <row r="163">
          <cell r="O163">
            <v>192.964980459359</v>
          </cell>
        </row>
        <row r="164">
          <cell r="A164">
            <v>41122</v>
          </cell>
        </row>
        <row r="164">
          <cell r="O164">
            <v>193.287891653337</v>
          </cell>
        </row>
        <row r="165">
          <cell r="A165">
            <v>41153</v>
          </cell>
        </row>
        <row r="165">
          <cell r="O165">
            <v>193.820355737968</v>
          </cell>
        </row>
        <row r="166">
          <cell r="A166">
            <v>41183</v>
          </cell>
        </row>
        <row r="166">
          <cell r="O166">
            <v>194.880765318621</v>
          </cell>
        </row>
        <row r="167">
          <cell r="A167">
            <v>41214</v>
          </cell>
        </row>
        <row r="167">
          <cell r="O167">
            <v>195.330920554642</v>
          </cell>
        </row>
        <row r="168">
          <cell r="A168">
            <v>41244</v>
          </cell>
        </row>
        <row r="168">
          <cell r="O168">
            <v>195.75930401285</v>
          </cell>
        </row>
        <row r="169">
          <cell r="A169">
            <v>41275</v>
          </cell>
        </row>
        <row r="170">
          <cell r="A170">
            <v>41306</v>
          </cell>
        </row>
        <row r="171">
          <cell r="A171">
            <v>41334</v>
          </cell>
        </row>
        <row r="172">
          <cell r="A172">
            <v>41365</v>
          </cell>
        </row>
        <row r="173">
          <cell r="A173">
            <v>41395</v>
          </cell>
        </row>
        <row r="174">
          <cell r="A174">
            <v>41426</v>
          </cell>
        </row>
        <row r="175">
          <cell r="A175">
            <v>41456</v>
          </cell>
        </row>
        <row r="176">
          <cell r="A176">
            <v>41487</v>
          </cell>
        </row>
        <row r="177">
          <cell r="A177">
            <v>41518</v>
          </cell>
        </row>
        <row r="178">
          <cell r="A178">
            <v>41548</v>
          </cell>
        </row>
        <row r="179">
          <cell r="A179">
            <v>41579</v>
          </cell>
        </row>
        <row r="180">
          <cell r="A180">
            <v>41609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V37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1.13"/>
    <col collapsed="false" customWidth="true" hidden="false" outlineLevel="0" max="2" min="2" style="1" width="16.99"/>
    <col collapsed="false" customWidth="true" hidden="false" outlineLevel="0" max="3" min="3" style="1" width="11.13"/>
    <col collapsed="false" customWidth="false" hidden="false" outlineLevel="0" max="5" min="4" style="1" width="9.14"/>
    <col collapsed="false" customWidth="true" hidden="false" outlineLevel="0" max="6" min="6" style="1" width="10.85"/>
    <col collapsed="false" customWidth="false" hidden="false" outlineLevel="0" max="10" min="7" style="1" width="9.14"/>
    <col collapsed="false" customWidth="true" hidden="false" outlineLevel="0" max="11" min="11" style="1" width="5.71"/>
    <col collapsed="false" customWidth="true" hidden="false" outlineLevel="0" max="12" min="12" style="2" width="18.56"/>
    <col collapsed="false" customWidth="true" hidden="false" outlineLevel="0" max="13" min="13" style="2" width="8.41"/>
    <col collapsed="false" customWidth="true" hidden="false" outlineLevel="0" max="14" min="14" style="1" width="6.28"/>
    <col collapsed="false" customWidth="true" hidden="false" outlineLevel="0" max="15" min="15" style="1" width="9.7"/>
    <col collapsed="false" customWidth="true" hidden="false" outlineLevel="0" max="16" min="16" style="1" width="10.41"/>
    <col collapsed="false" customWidth="true" hidden="false" outlineLevel="0" max="17" min="17" style="1" width="9.7"/>
    <col collapsed="false" customWidth="true" hidden="false" outlineLevel="0" max="18" min="18" style="1" width="10.85"/>
    <col collapsed="false" customWidth="true" hidden="false" outlineLevel="0" max="19" min="19" style="1" width="8.85"/>
    <col collapsed="false" customWidth="true" hidden="false" outlineLevel="0" max="21" min="20" style="1" width="9.7"/>
    <col collapsed="false" customWidth="true" hidden="false" outlineLevel="0" max="22" min="22" style="3" width="11.99"/>
    <col collapsed="false" customWidth="false" hidden="false" outlineLevel="0" max="257" min="23" style="1" width="9.14"/>
  </cols>
  <sheetData>
    <row r="1" customFormat="false" ht="15.75" hidden="false" customHeight="false" outlineLevel="0" collapsed="false">
      <c r="A1" s="4" t="s">
        <v>0</v>
      </c>
      <c r="B1" s="5"/>
      <c r="C1" s="6"/>
      <c r="E1" s="7" t="s">
        <v>1</v>
      </c>
      <c r="F1" s="8" t="n">
        <f aca="true">TODAY()</f>
        <v>45926</v>
      </c>
      <c r="L1" s="9" t="s">
        <v>2</v>
      </c>
      <c r="M1" s="10"/>
    </row>
    <row r="2" customFormat="false" ht="13.5" hidden="false" customHeight="false" outlineLevel="0" collapsed="false">
      <c r="A2" s="11"/>
      <c r="B2" s="12"/>
      <c r="R2" s="13" t="s">
        <v>3</v>
      </c>
      <c r="S2" s="14" t="n">
        <f aca="false">MIN(S5:S370)</f>
        <v>158</v>
      </c>
    </row>
    <row r="3" customFormat="false" ht="12.75" hidden="false" customHeight="false" outlineLevel="0" collapsed="false">
      <c r="A3" s="9" t="s">
        <v>4</v>
      </c>
      <c r="B3" s="15"/>
      <c r="C3" s="10"/>
      <c r="L3" s="16" t="s">
        <v>5</v>
      </c>
      <c r="M3" s="6"/>
      <c r="O3" s="17"/>
      <c r="P3" s="18"/>
      <c r="Q3" s="18"/>
      <c r="R3" s="19" t="s">
        <v>6</v>
      </c>
      <c r="S3" s="20"/>
      <c r="T3" s="19" t="s">
        <v>7</v>
      </c>
      <c r="U3" s="21" t="s">
        <v>7</v>
      </c>
      <c r="V3" s="22"/>
    </row>
    <row r="4" customFormat="false" ht="13.5" hidden="false" customHeight="false" outlineLevel="0" collapsed="false">
      <c r="A4" s="23" t="s">
        <v>1</v>
      </c>
      <c r="B4" s="24" t="s">
        <v>8</v>
      </c>
      <c r="C4" s="24" t="s">
        <v>9</v>
      </c>
      <c r="L4" s="25" t="s">
        <v>10</v>
      </c>
      <c r="M4" s="26" t="n">
        <f aca="true" t="array" ref="M4:M5">TRANSPOSE(LINEST(OFFSET($T$5,$S$2-ROW($T$5),0,1,1):$T$370,OFFSET($U$5,$S$2-ROW($T$5),0,1,1):$U$370,1,0))</f>
        <v>1.0153336287543</v>
      </c>
      <c r="O4" s="27" t="s">
        <v>11</v>
      </c>
      <c r="P4" s="28" t="s">
        <v>12</v>
      </c>
      <c r="Q4" s="29" t="s">
        <v>13</v>
      </c>
      <c r="R4" s="29" t="s">
        <v>14</v>
      </c>
      <c r="S4" s="30" t="s">
        <v>15</v>
      </c>
      <c r="T4" s="29" t="s">
        <v>12</v>
      </c>
      <c r="U4" s="30" t="s">
        <v>13</v>
      </c>
      <c r="V4" s="31" t="s">
        <v>16</v>
      </c>
    </row>
    <row r="5" customFormat="false" ht="12.75" hidden="false" customHeight="false" outlineLevel="0" collapsed="false">
      <c r="A5" s="32" t="n">
        <f aca="false">'[1]Crude&amp;Prod'!$A15</f>
        <v>36586</v>
      </c>
      <c r="B5" s="33" t="n">
        <f aca="false">'[1]Crude&amp;Prod'!$O15</f>
        <v>290.5</v>
      </c>
      <c r="C5" s="34" t="n">
        <f aca="false">$M$5+$B5*$M$4</f>
        <v>397.974490783004</v>
      </c>
      <c r="L5" s="25" t="s">
        <v>17</v>
      </c>
      <c r="M5" s="35" t="n">
        <v>103.020071629879</v>
      </c>
      <c r="O5" s="36" t="n">
        <v>33977</v>
      </c>
      <c r="P5" s="37" t="n">
        <v>292.25</v>
      </c>
      <c r="Q5" s="37" t="n">
        <v>177</v>
      </c>
      <c r="R5" s="38" t="n">
        <f aca="false">VLOOKUP(YEAR($O5),$L$9:$M$16,2,0)</f>
        <v>0</v>
      </c>
      <c r="S5" s="38" t="str">
        <f aca="false">IF(R5=1,ROW(R5),"")</f>
        <v/>
      </c>
      <c r="T5" s="39" t="str">
        <f aca="false">IF(R5=0,"",P5*R5)</f>
        <v/>
      </c>
      <c r="U5" s="40" t="str">
        <f aca="false">IF(R5=0,"",Q5*R5)</f>
        <v/>
      </c>
      <c r="V5" s="41" t="str">
        <f aca="false">IF($R5&gt;0,$Q5*$M$4+$M$5,"")</f>
        <v/>
      </c>
    </row>
    <row r="6" customFormat="false" ht="12.75" hidden="false" customHeight="false" outlineLevel="0" collapsed="false">
      <c r="A6" s="42" t="n">
        <f aca="false">'[1]Crude&amp;Prod'!$A16</f>
        <v>36617</v>
      </c>
      <c r="B6" s="43" t="n">
        <f aca="false">'[1]Crude&amp;Prod'!$O16</f>
        <v>272</v>
      </c>
      <c r="C6" s="34" t="n">
        <f aca="false">$M$5+$B6*$M$4</f>
        <v>379.190818651049</v>
      </c>
      <c r="O6" s="36" t="n">
        <v>33984</v>
      </c>
      <c r="P6" s="37" t="n">
        <v>291</v>
      </c>
      <c r="Q6" s="37" t="n">
        <v>177.5</v>
      </c>
      <c r="R6" s="38" t="n">
        <f aca="false">VLOOKUP(YEAR($O6),$L$9:$M$16,2,0)</f>
        <v>0</v>
      </c>
      <c r="S6" s="38" t="str">
        <f aca="false">IF(R6=1,ROW(R6),"")</f>
        <v/>
      </c>
      <c r="T6" s="39" t="str">
        <f aca="false">IF(R6=0,"",P6*R6)</f>
        <v/>
      </c>
      <c r="U6" s="40" t="str">
        <f aca="false">IF(R6=0,"",Q6*R6)</f>
        <v/>
      </c>
      <c r="V6" s="41" t="str">
        <f aca="false">IF($R6&gt;0,$Q6*$M$4+$M$5,"")</f>
        <v/>
      </c>
    </row>
    <row r="7" customFormat="false" ht="12.75" hidden="false" customHeight="false" outlineLevel="0" collapsed="false">
      <c r="A7" s="42" t="n">
        <f aca="false">'[1]Crude&amp;Prod'!$A17</f>
        <v>36647</v>
      </c>
      <c r="B7" s="43" t="n">
        <f aca="false">'[1]Crude&amp;Prod'!$O17</f>
        <v>262</v>
      </c>
      <c r="C7" s="34" t="n">
        <f aca="false">$M$5+$B7*$M$4</f>
        <v>369.037482363506</v>
      </c>
      <c r="L7" s="16" t="s">
        <v>18</v>
      </c>
      <c r="M7" s="6"/>
      <c r="O7" s="36" t="n">
        <v>33991</v>
      </c>
      <c r="P7" s="37" t="n">
        <v>295.25</v>
      </c>
      <c r="Q7" s="37" t="n">
        <v>174.5</v>
      </c>
      <c r="R7" s="38" t="n">
        <f aca="false">VLOOKUP(YEAR($O7),$L$9:$M$16,2,0)</f>
        <v>0</v>
      </c>
      <c r="S7" s="38" t="str">
        <f aca="false">IF(R7=1,ROW(R7),"")</f>
        <v/>
      </c>
      <c r="T7" s="39" t="str">
        <f aca="false">IF(R7=0,"",P7*R7)</f>
        <v/>
      </c>
      <c r="U7" s="40" t="str">
        <f aca="false">IF(R7=0,"",Q7*R7)</f>
        <v/>
      </c>
      <c r="V7" s="41" t="str">
        <f aca="false">IF($R7&gt;0,$Q7*$M$4+$M$5,"")</f>
        <v/>
      </c>
    </row>
    <row r="8" customFormat="false" ht="12.75" hidden="false" customHeight="false" outlineLevel="0" collapsed="false">
      <c r="A8" s="42" t="n">
        <f aca="false">'[1]Crude&amp;Prod'!$A18</f>
        <v>36678</v>
      </c>
      <c r="B8" s="43" t="n">
        <f aca="false">'[1]Crude&amp;Prod'!$O18</f>
        <v>253.152409090909</v>
      </c>
      <c r="C8" s="34" t="n">
        <f aca="false">$M$5+$B8*$M$4</f>
        <v>360.054225780045</v>
      </c>
      <c r="L8" s="7" t="s">
        <v>19</v>
      </c>
      <c r="M8" s="44" t="s">
        <v>20</v>
      </c>
      <c r="O8" s="36" t="n">
        <v>33998</v>
      </c>
      <c r="P8" s="37" t="n">
        <v>312</v>
      </c>
      <c r="Q8" s="37" t="n">
        <v>176</v>
      </c>
      <c r="R8" s="38" t="n">
        <f aca="false">VLOOKUP(YEAR($O8),$L$9:$M$16,2,0)</f>
        <v>0</v>
      </c>
      <c r="S8" s="38" t="str">
        <f aca="false">IF(R8=1,ROW(R8),"")</f>
        <v/>
      </c>
      <c r="T8" s="39" t="str">
        <f aca="false">IF(R8=0,"",P8*R8)</f>
        <v/>
      </c>
      <c r="U8" s="40" t="str">
        <f aca="false">IF(R8=0,"",Q8*R8)</f>
        <v/>
      </c>
      <c r="V8" s="41" t="str">
        <f aca="false">IF($R8&gt;0,$Q8*$M$4+$M$5,"")</f>
        <v/>
      </c>
    </row>
    <row r="9" customFormat="false" ht="12.75" hidden="false" customHeight="false" outlineLevel="0" collapsed="false">
      <c r="A9" s="42" t="n">
        <f aca="false">'[1]Crude&amp;Prod'!$A19</f>
        <v>36708</v>
      </c>
      <c r="B9" s="43" t="n">
        <f aca="false">'[1]Crude&amp;Prod'!$O19</f>
        <v>243.618428571429</v>
      </c>
      <c r="C9" s="34" t="n">
        <f aca="false">$M$5+$B9*$M$4</f>
        <v>350.374054742728</v>
      </c>
      <c r="L9" s="45" t="n">
        <v>1993</v>
      </c>
      <c r="M9" s="46" t="n">
        <v>0</v>
      </c>
      <c r="O9" s="36" t="n">
        <v>34005</v>
      </c>
      <c r="P9" s="37" t="n">
        <v>327.5</v>
      </c>
      <c r="Q9" s="37" t="n">
        <v>179</v>
      </c>
      <c r="R9" s="38" t="n">
        <f aca="false">VLOOKUP(YEAR($O9),$L$9:$M$16,2,0)</f>
        <v>0</v>
      </c>
      <c r="S9" s="38" t="str">
        <f aca="false">IF(R9=1,ROW(R9),"")</f>
        <v/>
      </c>
      <c r="T9" s="39" t="str">
        <f aca="false">IF(R9=0,"",P9*R9)</f>
        <v/>
      </c>
      <c r="U9" s="40" t="str">
        <f aca="false">IF(R9=0,"",Q9*R9)</f>
        <v/>
      </c>
      <c r="V9" s="41" t="str">
        <f aca="false">IF($R9&gt;0,$Q9*$M$4+$M$5,"")</f>
        <v/>
      </c>
    </row>
    <row r="10" customFormat="false" ht="12.75" hidden="false" customHeight="false" outlineLevel="0" collapsed="false">
      <c r="A10" s="42" t="n">
        <f aca="false">'[1]Crude&amp;Prod'!$A20</f>
        <v>36739</v>
      </c>
      <c r="B10" s="43" t="n">
        <f aca="false">'[1]Crude&amp;Prod'!$O20</f>
        <v>238.253</v>
      </c>
      <c r="C10" s="34" t="n">
        <f aca="false">$M$5+$B10*$M$4</f>
        <v>344.926354681478</v>
      </c>
      <c r="L10" s="45" t="n">
        <v>1994</v>
      </c>
      <c r="M10" s="47" t="n">
        <v>0</v>
      </c>
      <c r="O10" s="36" t="n">
        <v>34012</v>
      </c>
      <c r="P10" s="37" t="n">
        <v>324.25</v>
      </c>
      <c r="Q10" s="37" t="n">
        <v>178</v>
      </c>
      <c r="R10" s="38" t="n">
        <f aca="false">VLOOKUP(YEAR($O10),$L$9:$M$16,2,0)</f>
        <v>0</v>
      </c>
      <c r="S10" s="38" t="str">
        <f aca="false">IF(R10=1,ROW(R10),"")</f>
        <v/>
      </c>
      <c r="T10" s="39" t="str">
        <f aca="false">IF(R10=0,"",P10*R10)</f>
        <v/>
      </c>
      <c r="U10" s="40" t="str">
        <f aca="false">IF(R10=0,"",Q10*R10)</f>
        <v/>
      </c>
      <c r="V10" s="41" t="str">
        <f aca="false">IF($R10&gt;0,$Q10*$M$4+$M$5,"")</f>
        <v/>
      </c>
    </row>
    <row r="11" customFormat="false" ht="12.75" hidden="false" customHeight="false" outlineLevel="0" collapsed="false">
      <c r="A11" s="42" t="n">
        <f aca="false">'[1]Crude&amp;Prod'!$A21</f>
        <v>36770</v>
      </c>
      <c r="B11" s="43" t="n">
        <f aca="false">'[1]Crude&amp;Prod'!$O21</f>
        <v>233.675857142857</v>
      </c>
      <c r="C11" s="34" t="n">
        <f aca="false">$M$5+$B11*$M$4</f>
        <v>340.279027615008</v>
      </c>
      <c r="L11" s="45" t="n">
        <v>1995</v>
      </c>
      <c r="M11" s="47" t="n">
        <v>0</v>
      </c>
      <c r="O11" s="36" t="n">
        <v>34019</v>
      </c>
      <c r="P11" s="37" t="n">
        <v>326.25</v>
      </c>
      <c r="Q11" s="37" t="n">
        <v>171</v>
      </c>
      <c r="R11" s="38" t="n">
        <f aca="false">VLOOKUP(YEAR($O11),$L$9:$M$16,2,0)</f>
        <v>0</v>
      </c>
      <c r="S11" s="38" t="str">
        <f aca="false">IF(R11=1,ROW(R11),"")</f>
        <v/>
      </c>
      <c r="T11" s="39" t="str">
        <f aca="false">IF(R11=0,"",P11*R11)</f>
        <v/>
      </c>
      <c r="U11" s="40" t="str">
        <f aca="false">IF(R11=0,"",Q11*R11)</f>
        <v/>
      </c>
      <c r="V11" s="41" t="str">
        <f aca="false">IF($R11&gt;0,$Q11*$M$4+$M$5,"")</f>
        <v/>
      </c>
    </row>
    <row r="12" customFormat="false" ht="12.75" hidden="false" customHeight="false" outlineLevel="0" collapsed="false">
      <c r="A12" s="42" t="n">
        <f aca="false">'[1]Crude&amp;Prod'!$A22</f>
        <v>36800</v>
      </c>
      <c r="B12" s="43" t="n">
        <f aca="false">'[1]Crude&amp;Prod'!$O22</f>
        <v>229.118363636364</v>
      </c>
      <c r="C12" s="34" t="n">
        <f aca="false">$M$5+$B12*$M$4</f>
        <v>335.651651195036</v>
      </c>
      <c r="L12" s="45" t="n">
        <v>1996</v>
      </c>
      <c r="M12" s="47" t="n">
        <v>1</v>
      </c>
      <c r="O12" s="36" t="n">
        <v>34026</v>
      </c>
      <c r="P12" s="37" t="n">
        <v>327.75</v>
      </c>
      <c r="Q12" s="37" t="n">
        <v>173.5</v>
      </c>
      <c r="R12" s="38" t="n">
        <f aca="false">VLOOKUP(YEAR($O12),$L$9:$M$16,2,0)</f>
        <v>0</v>
      </c>
      <c r="S12" s="38" t="str">
        <f aca="false">IF(R12=1,ROW(R12),"")</f>
        <v/>
      </c>
      <c r="T12" s="39" t="str">
        <f aca="false">IF(R12=0,"",P12*R12)</f>
        <v/>
      </c>
      <c r="U12" s="40" t="str">
        <f aca="false">IF(R12=0,"",Q12*R12)</f>
        <v/>
      </c>
      <c r="V12" s="41" t="str">
        <f aca="false">IF($R12&gt;0,$Q12*$M$4+$M$5,"")</f>
        <v/>
      </c>
    </row>
    <row r="13" customFormat="false" ht="12.75" hidden="false" customHeight="false" outlineLevel="0" collapsed="false">
      <c r="A13" s="42" t="n">
        <f aca="false">'[1]Crude&amp;Prod'!$A23</f>
        <v>36831</v>
      </c>
      <c r="B13" s="43" t="n">
        <f aca="false">'[1]Crude&amp;Prod'!$O23</f>
        <v>223.199863636364</v>
      </c>
      <c r="C13" s="34" t="n">
        <f aca="false">$M$5+$B13*$M$4</f>
        <v>329.642399113253</v>
      </c>
      <c r="L13" s="45" t="n">
        <v>1997</v>
      </c>
      <c r="M13" s="47" t="n">
        <v>1</v>
      </c>
      <c r="O13" s="36" t="n">
        <v>34033</v>
      </c>
      <c r="P13" s="37" t="n">
        <v>329.5</v>
      </c>
      <c r="Q13" s="37" t="n">
        <v>174</v>
      </c>
      <c r="R13" s="38" t="n">
        <f aca="false">VLOOKUP(YEAR($O13),$L$9:$M$16,2,0)</f>
        <v>0</v>
      </c>
      <c r="S13" s="38" t="str">
        <f aca="false">IF(R13=1,ROW(R13),"")</f>
        <v/>
      </c>
      <c r="T13" s="39" t="str">
        <f aca="false">IF(R13=0,"",P13*R13)</f>
        <v/>
      </c>
      <c r="U13" s="40" t="str">
        <f aca="false">IF(R13=0,"",Q13*R13)</f>
        <v/>
      </c>
      <c r="V13" s="41" t="str">
        <f aca="false">IF($R13&gt;0,$Q13*$M$4+$M$5,"")</f>
        <v/>
      </c>
    </row>
    <row r="14" customFormat="false" ht="12.75" hidden="false" customHeight="false" outlineLevel="0" collapsed="false">
      <c r="A14" s="42" t="n">
        <f aca="false">'[1]Crude&amp;Prod'!$A24</f>
        <v>36861</v>
      </c>
      <c r="B14" s="43" t="n">
        <f aca="false">'[1]Crude&amp;Prod'!$O24</f>
        <v>218.609428571429</v>
      </c>
      <c r="C14" s="34" t="n">
        <f aca="false">$M$5+$B14*$M$4</f>
        <v>324.981576021212</v>
      </c>
      <c r="L14" s="45" t="n">
        <v>1998</v>
      </c>
      <c r="M14" s="47" t="n">
        <v>1</v>
      </c>
      <c r="O14" s="36" t="n">
        <v>34040</v>
      </c>
      <c r="P14" s="37" t="n">
        <v>332.75</v>
      </c>
      <c r="Q14" s="37" t="n">
        <v>172</v>
      </c>
      <c r="R14" s="38" t="n">
        <f aca="false">VLOOKUP(YEAR($O14),$L$9:$M$16,2,0)</f>
        <v>0</v>
      </c>
      <c r="S14" s="38" t="str">
        <f aca="false">IF(R14=1,ROW(R14),"")</f>
        <v/>
      </c>
      <c r="T14" s="39" t="str">
        <f aca="false">IF(R14=0,"",P14*R14)</f>
        <v/>
      </c>
      <c r="U14" s="40" t="str">
        <f aca="false">IF(R14=0,"",Q14*R14)</f>
        <v/>
      </c>
      <c r="V14" s="41" t="str">
        <f aca="false">IF($R14&gt;0,$Q14*$M$4+$M$5,"")</f>
        <v/>
      </c>
    </row>
    <row r="15" customFormat="false" ht="12.75" hidden="false" customHeight="false" outlineLevel="0" collapsed="false">
      <c r="A15" s="42" t="n">
        <f aca="false">'[1]Crude&amp;Prod'!$A25</f>
        <v>36892</v>
      </c>
      <c r="B15" s="43" t="n">
        <f aca="false">'[1]Crude&amp;Prod'!$O25</f>
        <v>213.836043478261</v>
      </c>
      <c r="C15" s="34" t="n">
        <f aca="false">$M$5+$B15*$M$4</f>
        <v>320.134997613124</v>
      </c>
      <c r="L15" s="45" t="n">
        <v>1999</v>
      </c>
      <c r="M15" s="47" t="n">
        <v>1</v>
      </c>
      <c r="O15" s="36" t="n">
        <v>34047</v>
      </c>
      <c r="P15" s="37" t="n">
        <v>329</v>
      </c>
      <c r="Q15" s="37" t="n">
        <v>171</v>
      </c>
      <c r="R15" s="38" t="n">
        <f aca="false">VLOOKUP(YEAR($O15),$L$9:$M$16,2,0)</f>
        <v>0</v>
      </c>
      <c r="S15" s="38" t="str">
        <f aca="false">IF(R15=1,ROW(R15),"")</f>
        <v/>
      </c>
      <c r="T15" s="39" t="str">
        <f aca="false">IF(R15=0,"",P15*R15)</f>
        <v/>
      </c>
      <c r="U15" s="40" t="str">
        <f aca="false">IF(R15=0,"",Q15*R15)</f>
        <v/>
      </c>
      <c r="V15" s="41" t="str">
        <f aca="false">IF($R15&gt;0,$Q15*$M$4+$M$5,"")</f>
        <v/>
      </c>
    </row>
    <row r="16" customFormat="false" ht="12.75" hidden="false" customHeight="false" outlineLevel="0" collapsed="false">
      <c r="A16" s="42" t="n">
        <f aca="false">'[1]Crude&amp;Prod'!$A26</f>
        <v>36923</v>
      </c>
      <c r="B16" s="43" t="n">
        <f aca="false">'[1]Crude&amp;Prod'!$O26</f>
        <v>209.725533333333</v>
      </c>
      <c r="C16" s="34" t="n">
        <f aca="false">$M$5+$B16*$M$4</f>
        <v>315.961458431644</v>
      </c>
      <c r="L16" s="48" t="n">
        <v>2000</v>
      </c>
      <c r="M16" s="49" t="n">
        <v>1</v>
      </c>
      <c r="O16" s="36" t="n">
        <v>34054</v>
      </c>
      <c r="P16" s="37" t="n">
        <v>324</v>
      </c>
      <c r="Q16" s="37" t="n">
        <v>169.5</v>
      </c>
      <c r="R16" s="38" t="n">
        <f aca="false">VLOOKUP(YEAR($O16),$L$9:$M$16,2,0)</f>
        <v>0</v>
      </c>
      <c r="S16" s="38" t="str">
        <f aca="false">IF(R16=1,ROW(R16),"")</f>
        <v/>
      </c>
      <c r="T16" s="39" t="str">
        <f aca="false">IF(R16=0,"",P16*R16)</f>
        <v/>
      </c>
      <c r="U16" s="40" t="str">
        <f aca="false">IF(R16=0,"",Q16*R16)</f>
        <v/>
      </c>
      <c r="V16" s="41" t="str">
        <f aca="false">IF($R16&gt;0,$Q16*$M$4+$M$5,"")</f>
        <v/>
      </c>
    </row>
    <row r="17" customFormat="false" ht="12.75" hidden="false" customHeight="false" outlineLevel="0" collapsed="false">
      <c r="A17" s="42" t="n">
        <f aca="false">'[1]Crude&amp;Prod'!$A27</f>
        <v>36951</v>
      </c>
      <c r="B17" s="43" t="n">
        <f aca="false">'[1]Crude&amp;Prod'!$O27</f>
        <v>204.931939393939</v>
      </c>
      <c r="C17" s="34" t="n">
        <f aca="false">$M$5+$B17*$M$4</f>
        <v>311.094361302384</v>
      </c>
      <c r="O17" s="36" t="n">
        <v>34061</v>
      </c>
      <c r="P17" s="37" t="n">
        <v>310.25</v>
      </c>
      <c r="Q17" s="37" t="n">
        <v>173</v>
      </c>
      <c r="R17" s="38" t="n">
        <f aca="false">VLOOKUP(YEAR($O17),$L$9:$M$16,2,0)</f>
        <v>0</v>
      </c>
      <c r="S17" s="38" t="str">
        <f aca="false">IF(R17=1,ROW(R17),"")</f>
        <v/>
      </c>
      <c r="T17" s="39" t="str">
        <f aca="false">IF(R17=0,"",P17*R17)</f>
        <v/>
      </c>
      <c r="U17" s="40" t="str">
        <f aca="false">IF(R17=0,"",Q17*R17)</f>
        <v/>
      </c>
      <c r="V17" s="41" t="str">
        <f aca="false">IF($R17&gt;0,$Q17*$M$4+$M$5,"")</f>
        <v/>
      </c>
    </row>
    <row r="18" customFormat="false" ht="12.75" hidden="false" customHeight="false" outlineLevel="0" collapsed="false">
      <c r="A18" s="42" t="n">
        <f aca="false">'[1]Crude&amp;Prod'!$A28</f>
        <v>36982</v>
      </c>
      <c r="B18" s="43" t="n">
        <f aca="false">'[1]Crude&amp;Prod'!$O28</f>
        <v>200.339</v>
      </c>
      <c r="C18" s="34" t="n">
        <f aca="false">$M$5+$B18*$M$4</f>
        <v>306.430995480887</v>
      </c>
      <c r="L18" s="50" t="s">
        <v>21</v>
      </c>
      <c r="M18" s="51"/>
      <c r="O18" s="36" t="n">
        <v>34068</v>
      </c>
      <c r="P18" s="37" t="n">
        <v>306.5</v>
      </c>
      <c r="Q18" s="37" t="n">
        <v>173.5</v>
      </c>
      <c r="R18" s="38" t="n">
        <f aca="false">VLOOKUP(YEAR($O18),$L$9:$M$16,2,0)</f>
        <v>0</v>
      </c>
      <c r="S18" s="38" t="str">
        <f aca="false">IF(R18=1,ROW(R18),"")</f>
        <v/>
      </c>
      <c r="T18" s="39" t="str">
        <f aca="false">IF(R18=0,"",P18*R18)</f>
        <v/>
      </c>
      <c r="U18" s="40" t="str">
        <f aca="false">IF(R18=0,"",Q18*R18)</f>
        <v/>
      </c>
      <c r="V18" s="41" t="str">
        <f aca="false">IF($R18&gt;0,$Q18*$M$4+$M$5,"")</f>
        <v/>
      </c>
    </row>
    <row r="19" customFormat="false" ht="12.75" hidden="false" customHeight="false" outlineLevel="0" collapsed="false">
      <c r="A19" s="42" t="n">
        <f aca="false">'[1]Crude&amp;Prod'!$A29</f>
        <v>37012</v>
      </c>
      <c r="B19" s="43" t="n">
        <f aca="false">'[1]Crude&amp;Prod'!$O29</f>
        <v>196.487492753623</v>
      </c>
      <c r="C19" s="34" t="n">
        <f aca="false">$M$5+$B19*$M$4</f>
        <v>302.52043065225</v>
      </c>
      <c r="L19" s="52" t="s">
        <v>22</v>
      </c>
      <c r="M19" s="53"/>
      <c r="O19" s="36" t="n">
        <v>34075</v>
      </c>
      <c r="P19" s="37" t="n">
        <v>307.5</v>
      </c>
      <c r="Q19" s="37" t="n">
        <v>175.5</v>
      </c>
      <c r="R19" s="38" t="n">
        <f aca="false">VLOOKUP(YEAR($O19),$L$9:$M$16,2,0)</f>
        <v>0</v>
      </c>
      <c r="S19" s="38" t="str">
        <f aca="false">IF(R19=1,ROW(R19),"")</f>
        <v/>
      </c>
      <c r="T19" s="39" t="str">
        <f aca="false">IF(R19=0,"",P19*R19)</f>
        <v/>
      </c>
      <c r="U19" s="40" t="str">
        <f aca="false">IF(R19=0,"",Q19*R19)</f>
        <v/>
      </c>
      <c r="V19" s="41" t="str">
        <f aca="false">IF($R19&gt;0,$Q19*$M$4+$M$5,"")</f>
        <v/>
      </c>
    </row>
    <row r="20" customFormat="false" ht="12.75" hidden="false" customHeight="false" outlineLevel="0" collapsed="false">
      <c r="A20" s="42" t="n">
        <f aca="false">'[1]Crude&amp;Prod'!$A30</f>
        <v>37043</v>
      </c>
      <c r="B20" s="43" t="n">
        <f aca="false">'[1]Crude&amp;Prod'!$O30</f>
        <v>193.869547619048</v>
      </c>
      <c r="C20" s="34" t="n">
        <f aca="false">$M$5+$B20*$M$4</f>
        <v>299.862342918881</v>
      </c>
      <c r="L20" s="52" t="s">
        <v>23</v>
      </c>
      <c r="M20" s="53"/>
      <c r="O20" s="36" t="n">
        <v>34082</v>
      </c>
      <c r="P20" s="37" t="n">
        <v>309.25</v>
      </c>
      <c r="Q20" s="37" t="n">
        <v>177.5</v>
      </c>
      <c r="R20" s="38" t="n">
        <f aca="false">VLOOKUP(YEAR($O20),$L$9:$M$16,2,0)</f>
        <v>0</v>
      </c>
      <c r="S20" s="38" t="str">
        <f aca="false">IF(R20=1,ROW(R20),"")</f>
        <v/>
      </c>
      <c r="T20" s="39" t="str">
        <f aca="false">IF(R20=0,"",P20*R20)</f>
        <v/>
      </c>
      <c r="U20" s="40" t="str">
        <f aca="false">IF(R20=0,"",Q20*R20)</f>
        <v/>
      </c>
      <c r="V20" s="41" t="str">
        <f aca="false">IF($R20&gt;0,$Q20*$M$4+$M$5,"")</f>
        <v/>
      </c>
    </row>
    <row r="21" customFormat="false" ht="12.75" hidden="false" customHeight="false" outlineLevel="0" collapsed="false">
      <c r="A21" s="42" t="n">
        <f aca="false">'[1]Crude&amp;Prod'!$A31</f>
        <v>37073</v>
      </c>
      <c r="B21" s="43" t="n">
        <f aca="false">'[1]Crude&amp;Prod'!$O31</f>
        <v>191.14975</v>
      </c>
      <c r="C21" s="34" t="n">
        <f aca="false">$M$5+$B21*$M$4</f>
        <v>297.100840932857</v>
      </c>
      <c r="L21" s="54" t="s">
        <v>24</v>
      </c>
      <c r="M21" s="55"/>
      <c r="O21" s="36" t="n">
        <v>34089</v>
      </c>
      <c r="P21" s="37" t="n">
        <v>307.75</v>
      </c>
      <c r="Q21" s="37" t="n">
        <v>180</v>
      </c>
      <c r="R21" s="38" t="n">
        <f aca="false">VLOOKUP(YEAR($O21),$L$9:$M$16,2,0)</f>
        <v>0</v>
      </c>
      <c r="S21" s="38" t="str">
        <f aca="false">IF(R21=1,ROW(R21),"")</f>
        <v/>
      </c>
      <c r="T21" s="39" t="str">
        <f aca="false">IF(R21=0,"",P21*R21)</f>
        <v/>
      </c>
      <c r="U21" s="40" t="str">
        <f aca="false">IF(R21=0,"",Q21*R21)</f>
        <v/>
      </c>
      <c r="V21" s="41" t="str">
        <f aca="false">IF($R21&gt;0,$Q21*$M$4+$M$5,"")</f>
        <v/>
      </c>
    </row>
    <row r="22" customFormat="false" ht="12.75" hidden="false" customHeight="false" outlineLevel="0" collapsed="false">
      <c r="A22" s="42" t="n">
        <f aca="false">'[1]Crude&amp;Prod'!$A32</f>
        <v>37104</v>
      </c>
      <c r="B22" s="43" t="n">
        <f aca="false">'[1]Crude&amp;Prod'!$O32</f>
        <v>189.485514492754</v>
      </c>
      <c r="C22" s="34" t="n">
        <f aca="false">$M$5+$B22*$M$4</f>
        <v>295.411086656182</v>
      </c>
      <c r="O22" s="36" t="n">
        <v>34096</v>
      </c>
      <c r="P22" s="37" t="n">
        <v>302</v>
      </c>
      <c r="Q22" s="37" t="n">
        <v>182.5</v>
      </c>
      <c r="R22" s="38" t="n">
        <f aca="false">VLOOKUP(YEAR($O22),$L$9:$M$16,2,0)</f>
        <v>0</v>
      </c>
      <c r="S22" s="38" t="str">
        <f aca="false">IF(R22=1,ROW(R22),"")</f>
        <v/>
      </c>
      <c r="T22" s="39" t="str">
        <f aca="false">IF(R22=0,"",P22*R22)</f>
        <v/>
      </c>
      <c r="U22" s="40" t="str">
        <f aca="false">IF(R22=0,"",Q22*R22)</f>
        <v/>
      </c>
      <c r="V22" s="41" t="str">
        <f aca="false">IF($R22&gt;0,$Q22*$M$4+$M$5,"")</f>
        <v/>
      </c>
    </row>
    <row r="23" customFormat="false" ht="12.75" hidden="false" customHeight="false" outlineLevel="0" collapsed="false">
      <c r="A23" s="42" t="n">
        <f aca="false">'[1]Crude&amp;Prod'!$A33</f>
        <v>37135</v>
      </c>
      <c r="B23" s="43" t="n">
        <f aca="false">'[1]Crude&amp;Prod'!$O33</f>
        <v>188.937358333333</v>
      </c>
      <c r="C23" s="34" t="n">
        <f aca="false">$M$5+$B23*$M$4</f>
        <v>294.854525273714</v>
      </c>
      <c r="O23" s="36" t="n">
        <v>34103</v>
      </c>
      <c r="P23" s="37" t="n">
        <v>304</v>
      </c>
      <c r="Q23" s="37" t="n">
        <v>183.5</v>
      </c>
      <c r="R23" s="38" t="n">
        <f aca="false">VLOOKUP(YEAR($O23),$L$9:$M$16,2,0)</f>
        <v>0</v>
      </c>
      <c r="S23" s="38" t="str">
        <f aca="false">IF(R23=1,ROW(R23),"")</f>
        <v/>
      </c>
      <c r="T23" s="39" t="str">
        <f aca="false">IF(R23=0,"",P23*R23)</f>
        <v/>
      </c>
      <c r="U23" s="40" t="str">
        <f aca="false">IF(R23=0,"",Q23*R23)</f>
        <v/>
      </c>
      <c r="V23" s="41" t="str">
        <f aca="false">IF($R23&gt;0,$Q23*$M$4+$M$5,"")</f>
        <v/>
      </c>
    </row>
    <row r="24" customFormat="false" ht="12.75" hidden="false" customHeight="false" outlineLevel="0" collapsed="false">
      <c r="A24" s="42" t="n">
        <f aca="false">'[1]Crude&amp;Prod'!$A34</f>
        <v>37165</v>
      </c>
      <c r="B24" s="43" t="n">
        <f aca="false">'[1]Crude&amp;Prod'!$O34</f>
        <v>187.764847826087</v>
      </c>
      <c r="C24" s="34" t="n">
        <f aca="false">$M$5+$B24*$M$4</f>
        <v>293.664035925639</v>
      </c>
      <c r="O24" s="36" t="n">
        <v>34110</v>
      </c>
      <c r="P24" s="37" t="n">
        <v>297.75</v>
      </c>
      <c r="Q24" s="37" t="n">
        <v>182.5</v>
      </c>
      <c r="R24" s="38" t="n">
        <f aca="false">VLOOKUP(YEAR($O24),$L$9:$M$16,2,0)</f>
        <v>0</v>
      </c>
      <c r="S24" s="38" t="str">
        <f aca="false">IF(R24=1,ROW(R24),"")</f>
        <v/>
      </c>
      <c r="T24" s="39" t="str">
        <f aca="false">IF(R24=0,"",P24*R24)</f>
        <v/>
      </c>
      <c r="U24" s="40" t="str">
        <f aca="false">IF(R24=0,"",Q24*R24)</f>
        <v/>
      </c>
      <c r="V24" s="41" t="str">
        <f aca="false">IF($R24&gt;0,$Q24*$M$4+$M$5,"")</f>
        <v/>
      </c>
    </row>
    <row r="25" customFormat="false" ht="12.75" hidden="false" customHeight="false" outlineLevel="0" collapsed="false">
      <c r="A25" s="42" t="n">
        <f aca="false">'[1]Crude&amp;Prod'!$A35</f>
        <v>37196</v>
      </c>
      <c r="B25" s="43" t="n">
        <f aca="false">'[1]Crude&amp;Prod'!$O35</f>
        <v>186.902022727273</v>
      </c>
      <c r="C25" s="34" t="n">
        <f aca="false">$M$5+$B25*$M$4</f>
        <v>292.78798058708</v>
      </c>
      <c r="O25" s="36" t="n">
        <v>34117</v>
      </c>
      <c r="P25" s="37" t="n">
        <v>292.25</v>
      </c>
      <c r="Q25" s="37" t="n">
        <v>182.5</v>
      </c>
      <c r="R25" s="38" t="n">
        <f aca="false">VLOOKUP(YEAR($O25),$L$9:$M$16,2,0)</f>
        <v>0</v>
      </c>
      <c r="S25" s="38" t="str">
        <f aca="false">IF(R25=1,ROW(R25),"")</f>
        <v/>
      </c>
      <c r="T25" s="39" t="str">
        <f aca="false">IF(R25=0,"",P25*R25)</f>
        <v/>
      </c>
      <c r="U25" s="40" t="str">
        <f aca="false">IF(R25=0,"",Q25*R25)</f>
        <v/>
      </c>
      <c r="V25" s="41" t="str">
        <f aca="false">IF($R25&gt;0,$Q25*$M$4+$M$5,"")</f>
        <v/>
      </c>
    </row>
    <row r="26" customFormat="false" ht="12.75" hidden="false" customHeight="false" outlineLevel="0" collapsed="false">
      <c r="A26" s="42" t="n">
        <f aca="false">'[1]Crude&amp;Prod'!$A36</f>
        <v>37226</v>
      </c>
      <c r="B26" s="43" t="n">
        <f aca="false">'[1]Crude&amp;Prod'!$O36</f>
        <v>185.723928571429</v>
      </c>
      <c r="C26" s="34" t="n">
        <f aca="false">$M$5+$B26*$M$4</f>
        <v>291.591821972812</v>
      </c>
      <c r="O26" s="36" t="n">
        <v>34124</v>
      </c>
      <c r="P26" s="37" t="n">
        <v>290</v>
      </c>
      <c r="Q26" s="37" t="n">
        <v>180</v>
      </c>
      <c r="R26" s="38" t="n">
        <f aca="false">VLOOKUP(YEAR($O26),$L$9:$M$16,2,0)</f>
        <v>0</v>
      </c>
      <c r="S26" s="38" t="str">
        <f aca="false">IF(R26=1,ROW(R26),"")</f>
        <v/>
      </c>
      <c r="T26" s="39" t="str">
        <f aca="false">IF(R26=0,"",P26*R26)</f>
        <v/>
      </c>
      <c r="U26" s="40" t="str">
        <f aca="false">IF(R26=0,"",Q26*R26)</f>
        <v/>
      </c>
      <c r="V26" s="41" t="str">
        <f aca="false">IF($R26&gt;0,$Q26*$M$4+$M$5,"")</f>
        <v/>
      </c>
    </row>
    <row r="27" customFormat="false" ht="12.75" hidden="false" customHeight="false" outlineLevel="0" collapsed="false">
      <c r="A27" s="42" t="n">
        <f aca="false">'[1]Crude&amp;Prod'!$A37</f>
        <v>37257</v>
      </c>
      <c r="B27" s="43" t="n">
        <f aca="false">'[1]Crude&amp;Prod'!$O37</f>
        <v>182.252652173913</v>
      </c>
      <c r="C27" s="34" t="n">
        <f aca="false">$M$5+$B27*$M$4</f>
        <v>288.067318311714</v>
      </c>
      <c r="O27" s="36" t="n">
        <v>34131</v>
      </c>
      <c r="P27" s="37" t="n">
        <v>292</v>
      </c>
      <c r="Q27" s="37" t="n">
        <v>175.5</v>
      </c>
      <c r="R27" s="38" t="n">
        <f aca="false">VLOOKUP(YEAR($O27),$L$9:$M$16,2,0)</f>
        <v>0</v>
      </c>
      <c r="S27" s="38" t="str">
        <f aca="false">IF(R27=1,ROW(R27),"")</f>
        <v/>
      </c>
      <c r="T27" s="39" t="str">
        <f aca="false">IF(R27=0,"",P27*R27)</f>
        <v/>
      </c>
      <c r="U27" s="40" t="str">
        <f aca="false">IF(R27=0,"",Q27*R27)</f>
        <v/>
      </c>
      <c r="V27" s="41" t="str">
        <f aca="false">IF($R27&gt;0,$Q27*$M$4+$M$5,"")</f>
        <v/>
      </c>
    </row>
    <row r="28" customFormat="false" ht="12.75" hidden="false" customHeight="false" outlineLevel="0" collapsed="false">
      <c r="A28" s="42" t="n">
        <f aca="false">'[1]Crude&amp;Prod'!$A38</f>
        <v>37288</v>
      </c>
      <c r="B28" s="43" t="n">
        <f aca="false">'[1]Crude&amp;Prod'!$O38</f>
        <v>181.137991666667</v>
      </c>
      <c r="C28" s="34" t="n">
        <f aca="false">$M$5+$B28*$M$4</f>
        <v>286.935566014062</v>
      </c>
      <c r="O28" s="36" t="n">
        <v>34138</v>
      </c>
      <c r="P28" s="37" t="n">
        <v>290</v>
      </c>
      <c r="Q28" s="37" t="n">
        <v>171.75</v>
      </c>
      <c r="R28" s="38" t="n">
        <f aca="false">VLOOKUP(YEAR($O28),$L$9:$M$16,2,0)</f>
        <v>0</v>
      </c>
      <c r="S28" s="38" t="str">
        <f aca="false">IF(R28=1,ROW(R28),"")</f>
        <v/>
      </c>
      <c r="T28" s="39" t="str">
        <f aca="false">IF(R28=0,"",P28*R28)</f>
        <v/>
      </c>
      <c r="U28" s="40" t="str">
        <f aca="false">IF(R28=0,"",Q28*R28)</f>
        <v/>
      </c>
      <c r="V28" s="41" t="str">
        <f aca="false">IF($R28&gt;0,$Q28*$M$4+$M$5,"")</f>
        <v/>
      </c>
    </row>
    <row r="29" customFormat="false" ht="12.75" hidden="false" customHeight="false" outlineLevel="0" collapsed="false">
      <c r="A29" s="42" t="n">
        <f aca="false">'[1]Crude&amp;Prod'!$A39</f>
        <v>37316</v>
      </c>
      <c r="B29" s="43" t="n">
        <f aca="false">'[1]Crude&amp;Prod'!$O39</f>
        <v>179.941047619048</v>
      </c>
      <c r="C29" s="34" t="n">
        <f aca="false">$M$5+$B29*$M$4</f>
        <v>285.720268470777</v>
      </c>
      <c r="O29" s="36" t="n">
        <v>34145</v>
      </c>
      <c r="P29" s="37" t="n">
        <v>283.75</v>
      </c>
      <c r="Q29" s="37" t="n">
        <v>170.75</v>
      </c>
      <c r="R29" s="38" t="n">
        <f aca="false">VLOOKUP(YEAR($O29),$L$9:$M$16,2,0)</f>
        <v>0</v>
      </c>
      <c r="S29" s="38" t="str">
        <f aca="false">IF(R29=1,ROW(R29),"")</f>
        <v/>
      </c>
      <c r="T29" s="39" t="str">
        <f aca="false">IF(R29=0,"",P29*R29)</f>
        <v/>
      </c>
      <c r="U29" s="40" t="str">
        <f aca="false">IF(R29=0,"",Q29*R29)</f>
        <v/>
      </c>
      <c r="V29" s="41" t="str">
        <f aca="false">IF($R29&gt;0,$Q29*$M$4+$M$5,"")</f>
        <v/>
      </c>
    </row>
    <row r="30" customFormat="false" ht="12.75" hidden="false" customHeight="false" outlineLevel="0" collapsed="false">
      <c r="A30" s="42" t="n">
        <f aca="false">'[1]Crude&amp;Prod'!$A40</f>
        <v>37347</v>
      </c>
      <c r="B30" s="43" t="n">
        <f aca="false">'[1]Crude&amp;Prod'!$O40</f>
        <v>177.678386363636</v>
      </c>
      <c r="C30" s="34" t="n">
        <f aca="false">$M$5+$B30*$M$4</f>
        <v>283.422912407679</v>
      </c>
      <c r="O30" s="36" t="n">
        <v>34152</v>
      </c>
      <c r="P30" s="37" t="n">
        <v>279</v>
      </c>
      <c r="Q30" s="37" t="n">
        <v>168.5</v>
      </c>
      <c r="R30" s="38" t="n">
        <f aca="false">VLOOKUP(YEAR($O30),$L$9:$M$16,2,0)</f>
        <v>0</v>
      </c>
      <c r="S30" s="38" t="str">
        <f aca="false">IF(R30=1,ROW(R30),"")</f>
        <v/>
      </c>
      <c r="T30" s="39" t="str">
        <f aca="false">IF(R30=0,"",P30*R30)</f>
        <v/>
      </c>
      <c r="U30" s="40" t="str">
        <f aca="false">IF(R30=0,"",Q30*R30)</f>
        <v/>
      </c>
      <c r="V30" s="41" t="str">
        <f aca="false">IF($R30&gt;0,$Q30*$M$4+$M$5,"")</f>
        <v/>
      </c>
    </row>
    <row r="31" customFormat="false" ht="12.75" hidden="false" customHeight="false" outlineLevel="0" collapsed="false">
      <c r="A31" s="42" t="n">
        <f aca="false">'[1]Crude&amp;Prod'!$A41</f>
        <v>37377</v>
      </c>
      <c r="B31" s="43" t="n">
        <f aca="false">'[1]Crude&amp;Prod'!$O41</f>
        <v>174.730249637681</v>
      </c>
      <c r="C31" s="34" t="n">
        <f aca="false">$M$5+$B31*$M$4</f>
        <v>280.429570047651</v>
      </c>
      <c r="O31" s="36" t="n">
        <v>34159</v>
      </c>
      <c r="P31" s="37" t="n">
        <v>279</v>
      </c>
      <c r="Q31" s="37" t="n">
        <v>168</v>
      </c>
      <c r="R31" s="38" t="n">
        <f aca="false">VLOOKUP(YEAR($O31),$L$9:$M$16,2,0)</f>
        <v>0</v>
      </c>
      <c r="S31" s="38" t="str">
        <f aca="false">IF(R31=1,ROW(R31),"")</f>
        <v/>
      </c>
      <c r="T31" s="39" t="str">
        <f aca="false">IF(R31=0,"",P31*R31)</f>
        <v/>
      </c>
      <c r="U31" s="40" t="str">
        <f aca="false">IF(R31=0,"",Q31*R31)</f>
        <v/>
      </c>
      <c r="V31" s="41" t="str">
        <f aca="false">IF($R31&gt;0,$Q31*$M$4+$M$5,"")</f>
        <v/>
      </c>
    </row>
    <row r="32" customFormat="false" ht="12.75" hidden="false" customHeight="false" outlineLevel="0" collapsed="false">
      <c r="A32" s="42" t="n">
        <f aca="false">'[1]Crude&amp;Prod'!$A42</f>
        <v>37408</v>
      </c>
      <c r="B32" s="43" t="n">
        <f aca="false">'[1]Crude&amp;Prod'!$O42</f>
        <v>174.066787152778</v>
      </c>
      <c r="C32" s="34" t="n">
        <f aca="false">$M$5+$B32*$M$4</f>
        <v>279.755934275311</v>
      </c>
      <c r="O32" s="36" t="n">
        <v>34166</v>
      </c>
      <c r="P32" s="37" t="n">
        <v>277.25</v>
      </c>
      <c r="Q32" s="37" t="n">
        <v>162</v>
      </c>
      <c r="R32" s="38" t="n">
        <f aca="false">VLOOKUP(YEAR($O32),$L$9:$M$16,2,0)</f>
        <v>0</v>
      </c>
      <c r="S32" s="38" t="str">
        <f aca="false">IF(R32=1,ROW(R32),"")</f>
        <v/>
      </c>
      <c r="T32" s="39" t="str">
        <f aca="false">IF(R32=0,"",P32*R32)</f>
        <v/>
      </c>
      <c r="U32" s="40" t="str">
        <f aca="false">IF(R32=0,"",Q32*R32)</f>
        <v/>
      </c>
      <c r="V32" s="41" t="str">
        <f aca="false">IF($R32&gt;0,$Q32*$M$4+$M$5,"")</f>
        <v/>
      </c>
    </row>
    <row r="33" customFormat="false" ht="12.75" hidden="false" customHeight="false" outlineLevel="0" collapsed="false">
      <c r="A33" s="42" t="n">
        <f aca="false">'[1]Crude&amp;Prod'!$A43</f>
        <v>37438</v>
      </c>
      <c r="B33" s="43" t="n">
        <f aca="false">'[1]Crude&amp;Prod'!$O43</f>
        <v>173.122989537037</v>
      </c>
      <c r="C33" s="34" t="n">
        <f aca="false">$M$5+$B33*$M$4</f>
        <v>278.797664817312</v>
      </c>
      <c r="O33" s="36" t="n">
        <v>34173</v>
      </c>
      <c r="P33" s="37" t="n">
        <v>278.5</v>
      </c>
      <c r="Q33" s="37" t="n">
        <v>157</v>
      </c>
      <c r="R33" s="38" t="n">
        <f aca="false">VLOOKUP(YEAR($O33),$L$9:$M$16,2,0)</f>
        <v>0</v>
      </c>
      <c r="S33" s="38" t="str">
        <f aca="false">IF(R33=1,ROW(R33),"")</f>
        <v/>
      </c>
      <c r="T33" s="39" t="str">
        <f aca="false">IF(R33=0,"",P33*R33)</f>
        <v/>
      </c>
      <c r="U33" s="40" t="str">
        <f aca="false">IF(R33=0,"",Q33*R33)</f>
        <v/>
      </c>
      <c r="V33" s="41" t="str">
        <f aca="false">IF($R33&gt;0,$Q33*$M$4+$M$5,"")</f>
        <v/>
      </c>
    </row>
    <row r="34" customFormat="false" ht="12.75" hidden="false" customHeight="false" outlineLevel="0" collapsed="false">
      <c r="A34" s="42" t="n">
        <f aca="false">'[1]Crude&amp;Prod'!$A44</f>
        <v>37469</v>
      </c>
      <c r="B34" s="43" t="n">
        <f aca="false">'[1]Crude&amp;Prod'!$O44</f>
        <v>172.475455421641</v>
      </c>
      <c r="C34" s="34" t="n">
        <f aca="false">$M$5+$B34*$M$4</f>
        <v>278.140201654184</v>
      </c>
      <c r="O34" s="36" t="n">
        <v>34180</v>
      </c>
      <c r="P34" s="37" t="n">
        <v>279.75</v>
      </c>
      <c r="Q34" s="37" t="n">
        <v>159.5</v>
      </c>
      <c r="R34" s="38" t="n">
        <f aca="false">VLOOKUP(YEAR($O34),$L$9:$M$16,2,0)</f>
        <v>0</v>
      </c>
      <c r="S34" s="38" t="str">
        <f aca="false">IF(R34=1,ROW(R34),"")</f>
        <v/>
      </c>
      <c r="T34" s="39" t="str">
        <f aca="false">IF(R34=0,"",P34*R34)</f>
        <v/>
      </c>
      <c r="U34" s="40" t="str">
        <f aca="false">IF(R34=0,"",Q34*R34)</f>
        <v/>
      </c>
      <c r="V34" s="41" t="str">
        <f aca="false">IF($R34&gt;0,$Q34*$M$4+$M$5,"")</f>
        <v/>
      </c>
    </row>
    <row r="35" customFormat="false" ht="12.75" hidden="false" customHeight="false" outlineLevel="0" collapsed="false">
      <c r="A35" s="42" t="n">
        <f aca="false">'[1]Crude&amp;Prod'!$A45</f>
        <v>37500</v>
      </c>
      <c r="B35" s="43" t="n">
        <f aca="false">'[1]Crude&amp;Prod'!$O45</f>
        <v>171.754190105959</v>
      </c>
      <c r="C35" s="34" t="n">
        <f aca="false">$M$5+$B35*$M$4</f>
        <v>277.407876723918</v>
      </c>
      <c r="O35" s="36" t="n">
        <v>34187</v>
      </c>
      <c r="P35" s="37" t="n">
        <v>282.5</v>
      </c>
      <c r="Q35" s="37" t="n">
        <v>159.25</v>
      </c>
      <c r="R35" s="38" t="n">
        <f aca="false">VLOOKUP(YEAR($O35),$L$9:$M$16,2,0)</f>
        <v>0</v>
      </c>
      <c r="S35" s="38" t="str">
        <f aca="false">IF(R35=1,ROW(R35),"")</f>
        <v/>
      </c>
      <c r="T35" s="39" t="str">
        <f aca="false">IF(R35=0,"",P35*R35)</f>
        <v/>
      </c>
      <c r="U35" s="40" t="str">
        <f aca="false">IF(R35=0,"",Q35*R35)</f>
        <v/>
      </c>
      <c r="V35" s="41" t="str">
        <f aca="false">IF($R35&gt;0,$Q35*$M$4+$M$5,"")</f>
        <v/>
      </c>
    </row>
    <row r="36" customFormat="false" ht="12.75" hidden="false" customHeight="false" outlineLevel="0" collapsed="false">
      <c r="A36" s="42" t="n">
        <f aca="false">'[1]Crude&amp;Prod'!$A46</f>
        <v>37530</v>
      </c>
      <c r="B36" s="43" t="n">
        <f aca="false">'[1]Crude&amp;Prod'!$O46</f>
        <v>172.195239478753</v>
      </c>
      <c r="C36" s="34" t="n">
        <f aca="false">$M$5+$B36*$M$4</f>
        <v>277.855688984057</v>
      </c>
      <c r="O36" s="36" t="n">
        <v>34194</v>
      </c>
      <c r="P36" s="37" t="n">
        <v>282.25</v>
      </c>
      <c r="Q36" s="37" t="n">
        <v>155</v>
      </c>
      <c r="R36" s="38" t="n">
        <f aca="false">VLOOKUP(YEAR($O36),$L$9:$M$16,2,0)</f>
        <v>0</v>
      </c>
      <c r="S36" s="38" t="str">
        <f aca="false">IF(R36=1,ROW(R36),"")</f>
        <v/>
      </c>
      <c r="T36" s="39" t="str">
        <f aca="false">IF(R36=0,"",P36*R36)</f>
        <v/>
      </c>
      <c r="U36" s="40" t="str">
        <f aca="false">IF(R36=0,"",Q36*R36)</f>
        <v/>
      </c>
      <c r="V36" s="41" t="str">
        <f aca="false">IF($R36&gt;0,$Q36*$M$4+$M$5,"")</f>
        <v/>
      </c>
    </row>
    <row r="37" customFormat="false" ht="12.75" hidden="false" customHeight="false" outlineLevel="0" collapsed="false">
      <c r="A37" s="42" t="n">
        <f aca="false">'[1]Crude&amp;Prod'!$A47</f>
        <v>37561</v>
      </c>
      <c r="B37" s="43" t="n">
        <f aca="false">'[1]Crude&amp;Prod'!$O47</f>
        <v>171.272139951006</v>
      </c>
      <c r="C37" s="34" t="n">
        <f aca="false">$M$5+$B37*$M$4</f>
        <v>276.918434990848</v>
      </c>
      <c r="O37" s="36" t="n">
        <v>34201</v>
      </c>
      <c r="P37" s="37" t="n">
        <v>284.75</v>
      </c>
      <c r="Q37" s="37" t="n">
        <v>157</v>
      </c>
      <c r="R37" s="38" t="n">
        <f aca="false">VLOOKUP(YEAR($O37),$L$9:$M$16,2,0)</f>
        <v>0</v>
      </c>
      <c r="S37" s="38" t="str">
        <f aca="false">IF(R37=1,ROW(R37),"")</f>
        <v/>
      </c>
      <c r="T37" s="39" t="str">
        <f aca="false">IF(R37=0,"",P37*R37)</f>
        <v/>
      </c>
      <c r="U37" s="40" t="str">
        <f aca="false">IF(R37=0,"",Q37*R37)</f>
        <v/>
      </c>
      <c r="V37" s="41" t="str">
        <f aca="false">IF($R37&gt;0,$Q37*$M$4+$M$5,"")</f>
        <v/>
      </c>
    </row>
    <row r="38" customFormat="false" ht="12.75" hidden="false" customHeight="false" outlineLevel="0" collapsed="false">
      <c r="A38" s="42" t="n">
        <f aca="false">'[1]Crude&amp;Prod'!$A48</f>
        <v>37591</v>
      </c>
      <c r="B38" s="43" t="n">
        <f aca="false">'[1]Crude&amp;Prod'!$O48</f>
        <v>170.961923864414</v>
      </c>
      <c r="C38" s="34" t="n">
        <f aca="false">$M$5+$B38*$M$4</f>
        <v>276.603462165951</v>
      </c>
      <c r="O38" s="36" t="n">
        <v>34208</v>
      </c>
      <c r="P38" s="37" t="n">
        <v>283.25</v>
      </c>
      <c r="Q38" s="37" t="n">
        <v>156.5</v>
      </c>
      <c r="R38" s="38" t="n">
        <f aca="false">VLOOKUP(YEAR($O38),$L$9:$M$16,2,0)</f>
        <v>0</v>
      </c>
      <c r="S38" s="38" t="str">
        <f aca="false">IF(R38=1,ROW(R38),"")</f>
        <v/>
      </c>
      <c r="T38" s="39" t="str">
        <f aca="false">IF(R38=0,"",P38*R38)</f>
        <v/>
      </c>
      <c r="U38" s="40" t="str">
        <f aca="false">IF(R38=0,"",Q38*R38)</f>
        <v/>
      </c>
      <c r="V38" s="41" t="str">
        <f aca="false">IF($R38&gt;0,$Q38*$M$4+$M$5,"")</f>
        <v/>
      </c>
    </row>
    <row r="39" customFormat="false" ht="12.75" hidden="false" customHeight="false" outlineLevel="0" collapsed="false">
      <c r="A39" s="42" t="n">
        <f aca="false">'[1]Crude&amp;Prod'!$A49</f>
        <v>37622</v>
      </c>
      <c r="B39" s="43" t="n">
        <f aca="false">'[1]Crude&amp;Prod'!$O49</f>
        <v>170.487481682144</v>
      </c>
      <c r="C39" s="34" t="n">
        <f aca="false">$M$5+$B39*$M$4</f>
        <v>276.121745063393</v>
      </c>
      <c r="O39" s="36" t="n">
        <v>34215</v>
      </c>
      <c r="P39" s="37" t="n">
        <v>282.25</v>
      </c>
      <c r="Q39" s="37" t="n">
        <v>154.5</v>
      </c>
      <c r="R39" s="38" t="n">
        <f aca="false">VLOOKUP(YEAR($O39),$L$9:$M$16,2,0)</f>
        <v>0</v>
      </c>
      <c r="S39" s="38" t="str">
        <f aca="false">IF(R39=1,ROW(R39),"")</f>
        <v/>
      </c>
      <c r="T39" s="39" t="str">
        <f aca="false">IF(R39=0,"",P39*R39)</f>
        <v/>
      </c>
      <c r="U39" s="40" t="str">
        <f aca="false">IF(R39=0,"",Q39*R39)</f>
        <v/>
      </c>
      <c r="V39" s="41" t="str">
        <f aca="false">IF($R39&gt;0,$Q39*$M$4+$M$5,"")</f>
        <v/>
      </c>
    </row>
    <row r="40" customFormat="false" ht="12.75" hidden="false" customHeight="false" outlineLevel="0" collapsed="false">
      <c r="A40" s="42" t="n">
        <f aca="false">'[1]Crude&amp;Prod'!$A50</f>
        <v>37653</v>
      </c>
      <c r="B40" s="43" t="n">
        <f aca="false">'[1]Crude&amp;Prod'!$O50</f>
        <v>170.068948797735</v>
      </c>
      <c r="C40" s="34" t="n">
        <f aca="false">$M$5+$B40*$M$4</f>
        <v>275.696794551113</v>
      </c>
      <c r="O40" s="36" t="n">
        <v>34222</v>
      </c>
      <c r="P40" s="37" t="n">
        <v>280.5</v>
      </c>
      <c r="Q40" s="37" t="n">
        <v>149.5</v>
      </c>
      <c r="R40" s="38" t="n">
        <f aca="false">VLOOKUP(YEAR($O40),$L$9:$M$16,2,0)</f>
        <v>0</v>
      </c>
      <c r="S40" s="38" t="str">
        <f aca="false">IF(R40=1,ROW(R40),"")</f>
        <v/>
      </c>
      <c r="T40" s="39" t="str">
        <f aca="false">IF(R40=0,"",P40*R40)</f>
        <v/>
      </c>
      <c r="U40" s="40" t="str">
        <f aca="false">IF(R40=0,"",Q40*R40)</f>
        <v/>
      </c>
      <c r="V40" s="41" t="str">
        <f aca="false">IF($R40&gt;0,$Q40*$M$4+$M$5,"")</f>
        <v/>
      </c>
    </row>
    <row r="41" customFormat="false" ht="12.75" hidden="false" customHeight="false" outlineLevel="0" collapsed="false">
      <c r="A41" s="42" t="n">
        <f aca="false">'[1]Crude&amp;Prod'!$A51</f>
        <v>37681</v>
      </c>
      <c r="B41" s="43" t="n">
        <f aca="false">'[1]Crude&amp;Prod'!$O51</f>
        <v>169.451922305089</v>
      </c>
      <c r="C41" s="34" t="n">
        <f aca="false">$M$5+$B41*$M$4</f>
        <v>275.070306803297</v>
      </c>
      <c r="O41" s="36" t="n">
        <v>34229</v>
      </c>
      <c r="P41" s="37" t="n">
        <v>277.75</v>
      </c>
      <c r="Q41" s="37" t="n">
        <v>144.5</v>
      </c>
      <c r="R41" s="38" t="n">
        <f aca="false">VLOOKUP(YEAR($O41),$L$9:$M$16,2,0)</f>
        <v>0</v>
      </c>
      <c r="S41" s="38" t="str">
        <f aca="false">IF(R41=1,ROW(R41),"")</f>
        <v/>
      </c>
      <c r="T41" s="39" t="str">
        <f aca="false">IF(R41=0,"",P41*R41)</f>
        <v/>
      </c>
      <c r="U41" s="40" t="str">
        <f aca="false">IF(R41=0,"",Q41*R41)</f>
        <v/>
      </c>
      <c r="V41" s="41" t="str">
        <f aca="false">IF($R41&gt;0,$Q41*$M$4+$M$5,"")</f>
        <v/>
      </c>
    </row>
    <row r="42" customFormat="false" ht="12.75" hidden="false" customHeight="false" outlineLevel="0" collapsed="false">
      <c r="A42" s="42" t="n">
        <f aca="false">'[1]Crude&amp;Prod'!$A52</f>
        <v>37712</v>
      </c>
      <c r="B42" s="43" t="n">
        <f aca="false">'[1]Crude&amp;Prod'!$O52</f>
        <v>167.397250099294</v>
      </c>
      <c r="C42" s="34" t="n">
        <f aca="false">$M$5+$B42*$M$4</f>
        <v>272.984129016687</v>
      </c>
      <c r="O42" s="36" t="n">
        <v>34236</v>
      </c>
      <c r="P42" s="37" t="n">
        <v>266.75</v>
      </c>
      <c r="Q42" s="37" t="n">
        <v>148</v>
      </c>
      <c r="R42" s="38" t="n">
        <f aca="false">VLOOKUP(YEAR($O42),$L$9:$M$16,2,0)</f>
        <v>0</v>
      </c>
      <c r="S42" s="38" t="str">
        <f aca="false">IF(R42=1,ROW(R42),"")</f>
        <v/>
      </c>
      <c r="T42" s="39" t="str">
        <f aca="false">IF(R42=0,"",P42*R42)</f>
        <v/>
      </c>
      <c r="U42" s="40" t="str">
        <f aca="false">IF(R42=0,"",Q42*R42)</f>
        <v/>
      </c>
      <c r="V42" s="41" t="str">
        <f aca="false">IF($R42&gt;0,$Q42*$M$4+$M$5,"")</f>
        <v/>
      </c>
    </row>
    <row r="43" customFormat="false" ht="12.75" hidden="false" customHeight="false" outlineLevel="0" collapsed="false">
      <c r="A43" s="42" t="n">
        <f aca="false">'[1]Crude&amp;Prod'!$A53</f>
        <v>37742</v>
      </c>
      <c r="B43" s="43" t="n">
        <f aca="false">'[1]Crude&amp;Prod'!$O53</f>
        <v>166.980713806144</v>
      </c>
      <c r="C43" s="34" t="n">
        <f aca="false">$M$5+$B43*$M$4</f>
        <v>272.561205710654</v>
      </c>
      <c r="O43" s="36" t="n">
        <v>34243</v>
      </c>
      <c r="P43" s="37" t="n">
        <v>274.25</v>
      </c>
      <c r="Q43" s="37" t="n">
        <v>152.5</v>
      </c>
      <c r="R43" s="38" t="n">
        <f aca="false">VLOOKUP(YEAR($O43),$L$9:$M$16,2,0)</f>
        <v>0</v>
      </c>
      <c r="S43" s="38" t="str">
        <f aca="false">IF(R43=1,ROW(R43),"")</f>
        <v/>
      </c>
      <c r="T43" s="39" t="str">
        <f aca="false">IF(R43=0,"",P43*R43)</f>
        <v/>
      </c>
      <c r="U43" s="40" t="str">
        <f aca="false">IF(R43=0,"",Q43*R43)</f>
        <v/>
      </c>
      <c r="V43" s="41" t="str">
        <f aca="false">IF($R43&gt;0,$Q43*$M$4+$M$5,"")</f>
        <v/>
      </c>
    </row>
    <row r="44" customFormat="false" ht="12.75" hidden="false" customHeight="false" outlineLevel="0" collapsed="false">
      <c r="A44" s="42" t="n">
        <f aca="false">'[1]Crude&amp;Prod'!$A54</f>
        <v>37773</v>
      </c>
      <c r="B44" s="43" t="n">
        <f aca="false">'[1]Crude&amp;Prod'!$O54</f>
        <v>166.414474639043</v>
      </c>
      <c r="C44" s="34" t="n">
        <f aca="false">$M$5+$B44*$M$4</f>
        <v>271.986284042379</v>
      </c>
      <c r="O44" s="36" t="n">
        <v>34250</v>
      </c>
      <c r="P44" s="37" t="n">
        <v>272.5</v>
      </c>
      <c r="Q44" s="37" t="n">
        <v>156</v>
      </c>
      <c r="R44" s="38" t="n">
        <f aca="false">VLOOKUP(YEAR($O44),$L$9:$M$16,2,0)</f>
        <v>0</v>
      </c>
      <c r="S44" s="38" t="str">
        <f aca="false">IF(R44=1,ROW(R44),"")</f>
        <v/>
      </c>
      <c r="T44" s="39" t="str">
        <f aca="false">IF(R44=0,"",P44*R44)</f>
        <v/>
      </c>
      <c r="U44" s="40" t="str">
        <f aca="false">IF(R44=0,"",Q44*R44)</f>
        <v/>
      </c>
      <c r="V44" s="41" t="str">
        <f aca="false">IF($R44&gt;0,$Q44*$M$4+$M$5,"")</f>
        <v/>
      </c>
    </row>
    <row r="45" customFormat="false" ht="12.75" hidden="false" customHeight="false" outlineLevel="0" collapsed="false">
      <c r="A45" s="42" t="n">
        <f aca="false">'[1]Crude&amp;Prod'!$A55</f>
        <v>37803</v>
      </c>
      <c r="B45" s="43" t="n">
        <f aca="false">'[1]Crude&amp;Prod'!$O55</f>
        <v>166.255720384219</v>
      </c>
      <c r="C45" s="34" t="n">
        <f aca="false">$M$5+$B45*$M$4</f>
        <v>271.825095508749</v>
      </c>
      <c r="O45" s="36" t="n">
        <v>34257</v>
      </c>
      <c r="P45" s="37" t="n">
        <v>272.5</v>
      </c>
      <c r="Q45" s="37" t="n">
        <v>158.5</v>
      </c>
      <c r="R45" s="38" t="n">
        <f aca="false">VLOOKUP(YEAR($O45),$L$9:$M$16,2,0)</f>
        <v>0</v>
      </c>
      <c r="S45" s="38" t="str">
        <f aca="false">IF(R45=1,ROW(R45),"")</f>
        <v/>
      </c>
      <c r="T45" s="39" t="str">
        <f aca="false">IF(R45=0,"",P45*R45)</f>
        <v/>
      </c>
      <c r="U45" s="40" t="str">
        <f aca="false">IF(R45=0,"",Q45*R45)</f>
        <v/>
      </c>
      <c r="V45" s="41" t="str">
        <f aca="false">IF($R45&gt;0,$Q45*$M$4+$M$5,"")</f>
        <v/>
      </c>
    </row>
    <row r="46" customFormat="false" ht="12.75" hidden="false" customHeight="false" outlineLevel="0" collapsed="false">
      <c r="A46" s="42" t="n">
        <f aca="false">'[1]Crude&amp;Prod'!$A56</f>
        <v>37834</v>
      </c>
      <c r="B46" s="43" t="n">
        <f aca="false">'[1]Crude&amp;Prod'!$O56</f>
        <v>165.819263058817</v>
      </c>
      <c r="C46" s="34" t="n">
        <f aca="false">$M$5+$B46*$M$4</f>
        <v>271.381945708751</v>
      </c>
      <c r="O46" s="36" t="n">
        <v>34264</v>
      </c>
      <c r="P46" s="37" t="n">
        <v>272</v>
      </c>
      <c r="Q46" s="37" t="n">
        <v>158.5</v>
      </c>
      <c r="R46" s="38" t="n">
        <f aca="false">VLOOKUP(YEAR($O46),$L$9:$M$16,2,0)</f>
        <v>0</v>
      </c>
      <c r="S46" s="38" t="str">
        <f aca="false">IF(R46=1,ROW(R46),"")</f>
        <v/>
      </c>
      <c r="T46" s="39" t="str">
        <f aca="false">IF(R46=0,"",P46*R46)</f>
        <v/>
      </c>
      <c r="U46" s="40" t="str">
        <f aca="false">IF(R46=0,"",Q46*R46)</f>
        <v/>
      </c>
      <c r="V46" s="41" t="str">
        <f aca="false">IF($R46&gt;0,$Q46*$M$4+$M$5,"")</f>
        <v/>
      </c>
    </row>
    <row r="47" customFormat="false" ht="12.75" hidden="false" customHeight="false" outlineLevel="0" collapsed="false">
      <c r="A47" s="42" t="n">
        <f aca="false">'[1]Crude&amp;Prod'!$A57</f>
        <v>37865</v>
      </c>
      <c r="B47" s="43" t="n">
        <f aca="false">'[1]Crude&amp;Prod'!$O57</f>
        <v>165.507515051996</v>
      </c>
      <c r="C47" s="34" t="n">
        <f aca="false">$M$5+$B47*$M$4</f>
        <v>271.065417473729</v>
      </c>
      <c r="O47" s="36" t="n">
        <v>34271</v>
      </c>
      <c r="P47" s="37" t="n">
        <v>274.75</v>
      </c>
      <c r="Q47" s="37" t="n">
        <v>151</v>
      </c>
      <c r="R47" s="38" t="n">
        <f aca="false">VLOOKUP(YEAR($O47),$L$9:$M$16,2,0)</f>
        <v>0</v>
      </c>
      <c r="S47" s="38" t="str">
        <f aca="false">IF(R47=1,ROW(R47),"")</f>
        <v/>
      </c>
      <c r="T47" s="39" t="str">
        <f aca="false">IF(R47=0,"",P47*R47)</f>
        <v/>
      </c>
      <c r="U47" s="40" t="str">
        <f aca="false">IF(R47=0,"",Q47*R47)</f>
        <v/>
      </c>
      <c r="V47" s="41" t="str">
        <f aca="false">IF($R47&gt;0,$Q47*$M$4+$M$5,"")</f>
        <v/>
      </c>
    </row>
    <row r="48" customFormat="false" ht="12.75" hidden="false" customHeight="false" outlineLevel="0" collapsed="false">
      <c r="A48" s="42" t="n">
        <f aca="false">'[1]Crude&amp;Prod'!$A58</f>
        <v>37895</v>
      </c>
      <c r="B48" s="43" t="n">
        <f aca="false">'[1]Crude&amp;Prod'!$O58</f>
        <v>165.701900932219</v>
      </c>
      <c r="C48" s="34" t="n">
        <f aca="false">$M$5+$B48*$M$4</f>
        <v>271.262783994875</v>
      </c>
      <c r="O48" s="36" t="n">
        <v>34278</v>
      </c>
      <c r="P48" s="37" t="n">
        <v>274.25</v>
      </c>
      <c r="Q48" s="37" t="n">
        <v>149</v>
      </c>
      <c r="R48" s="38" t="n">
        <f aca="false">VLOOKUP(YEAR($O48),$L$9:$M$16,2,0)</f>
        <v>0</v>
      </c>
      <c r="S48" s="38" t="str">
        <f aca="false">IF(R48=1,ROW(R48),"")</f>
        <v/>
      </c>
      <c r="T48" s="39" t="str">
        <f aca="false">IF(R48=0,"",P48*R48)</f>
        <v/>
      </c>
      <c r="U48" s="40" t="str">
        <f aca="false">IF(R48=0,"",Q48*R48)</f>
        <v/>
      </c>
      <c r="V48" s="41" t="str">
        <f aca="false">IF($R48&gt;0,$Q48*$M$4+$M$5,"")</f>
        <v/>
      </c>
    </row>
    <row r="49" customFormat="false" ht="12.75" hidden="false" customHeight="false" outlineLevel="0" collapsed="false">
      <c r="A49" s="42" t="n">
        <f aca="false">'[1]Crude&amp;Prod'!$A59</f>
        <v>37926</v>
      </c>
      <c r="B49" s="43" t="n">
        <f aca="false">'[1]Crude&amp;Prod'!$O59</f>
        <v>165.435307825545</v>
      </c>
      <c r="C49" s="34" t="n">
        <f aca="false">$M$5+$B49*$M$4</f>
        <v>270.992103048474</v>
      </c>
      <c r="O49" s="36" t="n">
        <v>34285</v>
      </c>
      <c r="P49" s="37" t="n">
        <v>265.75</v>
      </c>
      <c r="Q49" s="37" t="n">
        <v>147</v>
      </c>
      <c r="R49" s="38" t="n">
        <f aca="false">VLOOKUP(YEAR($O49),$L$9:$M$16,2,0)</f>
        <v>0</v>
      </c>
      <c r="S49" s="38" t="str">
        <f aca="false">IF(R49=1,ROW(R49),"")</f>
        <v/>
      </c>
      <c r="T49" s="39" t="str">
        <f aca="false">IF(R49=0,"",P49*R49)</f>
        <v/>
      </c>
      <c r="U49" s="40" t="str">
        <f aca="false">IF(R49=0,"",Q49*R49)</f>
        <v/>
      </c>
      <c r="V49" s="41" t="str">
        <f aca="false">IF($R49&gt;0,$Q49*$M$4+$M$5,"")</f>
        <v/>
      </c>
    </row>
    <row r="50" customFormat="false" ht="12.75" hidden="false" customHeight="false" outlineLevel="0" collapsed="false">
      <c r="A50" s="42" t="n">
        <f aca="false">'[1]Crude&amp;Prod'!$A60</f>
        <v>37956</v>
      </c>
      <c r="B50" s="43" t="n">
        <f aca="false">'[1]Crude&amp;Prod'!$O60</f>
        <v>165.468704294745</v>
      </c>
      <c r="C50" s="34" t="n">
        <f aca="false">$M$5+$B50*$M$4</f>
        <v>271.026011606734</v>
      </c>
      <c r="O50" s="36" t="n">
        <v>34292</v>
      </c>
      <c r="P50" s="37" t="n">
        <v>257.25</v>
      </c>
      <c r="Q50" s="37" t="n">
        <v>147</v>
      </c>
      <c r="R50" s="38" t="n">
        <f aca="false">VLOOKUP(YEAR($O50),$L$9:$M$16,2,0)</f>
        <v>0</v>
      </c>
      <c r="S50" s="38" t="str">
        <f aca="false">IF(R50=1,ROW(R50),"")</f>
        <v/>
      </c>
      <c r="T50" s="39" t="str">
        <f aca="false">IF(R50=0,"",P50*R50)</f>
        <v/>
      </c>
      <c r="U50" s="40" t="str">
        <f aca="false">IF(R50=0,"",Q50*R50)</f>
        <v/>
      </c>
      <c r="V50" s="41" t="str">
        <f aca="false">IF($R50&gt;0,$Q50*$M$4+$M$5,"")</f>
        <v/>
      </c>
    </row>
    <row r="51" customFormat="false" ht="12.75" hidden="false" customHeight="false" outlineLevel="0" collapsed="false">
      <c r="A51" s="42" t="n">
        <f aca="false">'[1]Crude&amp;Prod'!$A61</f>
        <v>37987</v>
      </c>
      <c r="B51" s="43" t="n">
        <f aca="false">'[1]Crude&amp;Prod'!$O61</f>
        <v>165.623673025836</v>
      </c>
      <c r="C51" s="34" t="n">
        <f aca="false">$M$5+$B51*$M$4</f>
        <v>271.183356570817</v>
      </c>
      <c r="O51" s="36" t="n">
        <v>34299</v>
      </c>
      <c r="P51" s="37" t="n">
        <v>251</v>
      </c>
      <c r="Q51" s="37" t="n">
        <v>145.5</v>
      </c>
      <c r="R51" s="38" t="n">
        <f aca="false">VLOOKUP(YEAR($O51),$L$9:$M$16,2,0)</f>
        <v>0</v>
      </c>
      <c r="S51" s="38" t="str">
        <f aca="false">IF(R51=1,ROW(R51),"")</f>
        <v/>
      </c>
      <c r="T51" s="39" t="str">
        <f aca="false">IF(R51=0,"",P51*R51)</f>
        <v/>
      </c>
      <c r="U51" s="40" t="str">
        <f aca="false">IF(R51=0,"",Q51*R51)</f>
        <v/>
      </c>
      <c r="V51" s="41" t="str">
        <f aca="false">IF($R51&gt;0,$Q51*$M$4+$M$5,"")</f>
        <v/>
      </c>
    </row>
    <row r="52" customFormat="false" ht="12.75" hidden="false" customHeight="false" outlineLevel="0" collapsed="false">
      <c r="A52" s="42" t="n">
        <f aca="false">'[1]Crude&amp;Prod'!$A62</f>
        <v>38018</v>
      </c>
      <c r="B52" s="43" t="n">
        <f aca="false">'[1]Crude&amp;Prod'!$O62</f>
        <v>165.493721009828</v>
      </c>
      <c r="C52" s="34" t="n">
        <f aca="false">$M$5+$B52*$M$4</f>
        <v>271.05141191884</v>
      </c>
      <c r="O52" s="36" t="n">
        <v>34306</v>
      </c>
      <c r="P52" s="37" t="n">
        <v>245.25</v>
      </c>
      <c r="Q52" s="37" t="n">
        <v>137</v>
      </c>
      <c r="R52" s="38" t="n">
        <f aca="false">VLOOKUP(YEAR($O52),$L$9:$M$16,2,0)</f>
        <v>0</v>
      </c>
      <c r="S52" s="38" t="str">
        <f aca="false">IF(R52=1,ROW(R52),"")</f>
        <v/>
      </c>
      <c r="T52" s="39" t="str">
        <f aca="false">IF(R52=0,"",P52*R52)</f>
        <v/>
      </c>
      <c r="U52" s="40" t="str">
        <f aca="false">IF(R52=0,"",Q52*R52)</f>
        <v/>
      </c>
      <c r="V52" s="41" t="str">
        <f aca="false">IF($R52&gt;0,$Q52*$M$4+$M$5,"")</f>
        <v/>
      </c>
    </row>
    <row r="53" customFormat="false" ht="12.75" hidden="false" customHeight="false" outlineLevel="0" collapsed="false">
      <c r="A53" s="42" t="n">
        <f aca="false">'[1]Crude&amp;Prod'!$A63</f>
        <v>38047</v>
      </c>
      <c r="B53" s="43" t="n">
        <f aca="false">'[1]Crude&amp;Prod'!$O63</f>
        <v>165.326746491882</v>
      </c>
      <c r="C53" s="34" t="n">
        <f aca="false">$M$5+$B53*$M$4</f>
        <v>270.881877075624</v>
      </c>
      <c r="O53" s="36" t="n">
        <v>34313</v>
      </c>
      <c r="P53" s="37" t="n">
        <v>244</v>
      </c>
      <c r="Q53" s="37" t="n">
        <v>129.5</v>
      </c>
      <c r="R53" s="38" t="n">
        <f aca="false">VLOOKUP(YEAR($O53),$L$9:$M$16,2,0)</f>
        <v>0</v>
      </c>
      <c r="S53" s="38" t="str">
        <f aca="false">IF(R53=1,ROW(R53),"")</f>
        <v/>
      </c>
      <c r="T53" s="39" t="str">
        <f aca="false">IF(R53=0,"",P53*R53)</f>
        <v/>
      </c>
      <c r="U53" s="40" t="str">
        <f aca="false">IF(R53=0,"",Q53*R53)</f>
        <v/>
      </c>
      <c r="V53" s="41" t="str">
        <f aca="false">IF($R53&gt;0,$Q53*$M$4+$M$5,"")</f>
        <v/>
      </c>
    </row>
    <row r="54" customFormat="false" ht="12.75" hidden="false" customHeight="false" outlineLevel="0" collapsed="false">
      <c r="A54" s="42" t="n">
        <f aca="false">'[1]Crude&amp;Prod'!$A64</f>
        <v>38078</v>
      </c>
      <c r="B54" s="43" t="n">
        <f aca="false">'[1]Crude&amp;Prod'!$O64</f>
        <v>164.032425705601</v>
      </c>
      <c r="C54" s="34" t="n">
        <f aca="false">$M$5+$B54*$M$4</f>
        <v>269.567709654917</v>
      </c>
      <c r="O54" s="36" t="n">
        <v>34320</v>
      </c>
      <c r="P54" s="37" t="n">
        <v>242.75</v>
      </c>
      <c r="Q54" s="37" t="n">
        <v>126.5</v>
      </c>
      <c r="R54" s="38" t="n">
        <f aca="false">VLOOKUP(YEAR($O54),$L$9:$M$16,2,0)</f>
        <v>0</v>
      </c>
      <c r="S54" s="38" t="str">
        <f aca="false">IF(R54=1,ROW(R54),"")</f>
        <v/>
      </c>
      <c r="T54" s="39" t="str">
        <f aca="false">IF(R54=0,"",P54*R54)</f>
        <v/>
      </c>
      <c r="U54" s="40" t="str">
        <f aca="false">IF(R54=0,"",Q54*R54)</f>
        <v/>
      </c>
      <c r="V54" s="41" t="str">
        <f aca="false">IF($R54&gt;0,$Q54*$M$4+$M$5,"")</f>
        <v/>
      </c>
    </row>
    <row r="55" customFormat="false" ht="12.75" hidden="false" customHeight="false" outlineLevel="0" collapsed="false">
      <c r="A55" s="42" t="n">
        <f aca="false">'[1]Crude&amp;Prod'!$A65</f>
        <v>38108</v>
      </c>
      <c r="B55" s="43" t="n">
        <f aca="false">'[1]Crude&amp;Prod'!$O65</f>
        <v>164.053855005928</v>
      </c>
      <c r="C55" s="34" t="n">
        <f aca="false">$M$5+$B55*$M$4</f>
        <v>269.589467544179</v>
      </c>
      <c r="O55" s="36" t="n">
        <v>34334</v>
      </c>
      <c r="P55" s="37" t="n">
        <v>247.5</v>
      </c>
      <c r="Q55" s="37" t="n">
        <v>126.5</v>
      </c>
      <c r="R55" s="38" t="n">
        <f aca="false">VLOOKUP(YEAR($O55),$L$9:$M$16,2,0)</f>
        <v>0</v>
      </c>
      <c r="S55" s="38" t="str">
        <f aca="false">IF(R55=1,ROW(R55),"")</f>
        <v/>
      </c>
      <c r="T55" s="39" t="str">
        <f aca="false">IF(R55=0,"",P55*R55)</f>
        <v/>
      </c>
      <c r="U55" s="40" t="str">
        <f aca="false">IF(R55=0,"",Q55*R55)</f>
        <v/>
      </c>
      <c r="V55" s="41" t="str">
        <f aca="false">IF($R55&gt;0,$Q55*$M$4+$M$5,"")</f>
        <v/>
      </c>
    </row>
    <row r="56" customFormat="false" ht="12.75" hidden="false" customHeight="false" outlineLevel="0" collapsed="false">
      <c r="A56" s="42" t="n">
        <f aca="false">'[1]Crude&amp;Prod'!$A66</f>
        <v>38139</v>
      </c>
      <c r="B56" s="43" t="n">
        <f aca="false">'[1]Crude&amp;Prod'!$O66</f>
        <v>163.756567040515</v>
      </c>
      <c r="C56" s="34" t="n">
        <f aca="false">$M$5+$B56*$M$4</f>
        <v>269.287621075472</v>
      </c>
      <c r="O56" s="36" t="n">
        <v>34341</v>
      </c>
      <c r="P56" s="37" t="n">
        <v>252</v>
      </c>
      <c r="Q56" s="37" t="n">
        <v>128</v>
      </c>
      <c r="R56" s="38" t="n">
        <f aca="false">VLOOKUP(YEAR($O56),$L$9:$M$16,2,0)</f>
        <v>0</v>
      </c>
      <c r="S56" s="38" t="str">
        <f aca="false">IF(R56=1,ROW(R56),"")</f>
        <v/>
      </c>
      <c r="T56" s="39" t="str">
        <f aca="false">IF(R56=0,"",P56*R56)</f>
        <v/>
      </c>
      <c r="U56" s="40" t="str">
        <f aca="false">IF(R56=0,"",Q56*R56)</f>
        <v/>
      </c>
      <c r="V56" s="41" t="str">
        <f aca="false">IF($R56&gt;0,$Q56*$M$4+$M$5,"")</f>
        <v/>
      </c>
    </row>
    <row r="57" customFormat="false" ht="12.75" hidden="false" customHeight="false" outlineLevel="0" collapsed="false">
      <c r="A57" s="42" t="n">
        <f aca="false">'[1]Crude&amp;Prod'!$A67</f>
        <v>38169</v>
      </c>
      <c r="B57" s="43" t="n">
        <f aca="false">'[1]Crude&amp;Prod'!$O67</f>
        <v>163.958463021793</v>
      </c>
      <c r="C57" s="34" t="n">
        <f aca="false">$M$5+$B57*$M$4</f>
        <v>269.492612854774</v>
      </c>
      <c r="O57" s="36" t="n">
        <v>34348</v>
      </c>
      <c r="P57" s="37" t="n">
        <v>254</v>
      </c>
      <c r="Q57" s="37" t="n">
        <v>127</v>
      </c>
      <c r="R57" s="38" t="n">
        <f aca="false">VLOOKUP(YEAR($O57),$L$9:$M$16,2,0)</f>
        <v>0</v>
      </c>
      <c r="S57" s="38" t="str">
        <f aca="false">IF(R57=1,ROW(R57),"")</f>
        <v/>
      </c>
      <c r="T57" s="39" t="str">
        <f aca="false">IF(R57=0,"",P57*R57)</f>
        <v/>
      </c>
      <c r="U57" s="40" t="str">
        <f aca="false">IF(R57=0,"",Q57*R57)</f>
        <v/>
      </c>
      <c r="V57" s="41" t="str">
        <f aca="false">IF($R57&gt;0,$Q57*$M$4+$M$5,"")</f>
        <v/>
      </c>
    </row>
    <row r="58" customFormat="false" ht="12.75" hidden="false" customHeight="false" outlineLevel="0" collapsed="false">
      <c r="A58" s="42" t="n">
        <f aca="false">'[1]Crude&amp;Prod'!$A68</f>
        <v>38200</v>
      </c>
      <c r="B58" s="43" t="n">
        <f aca="false">'[1]Crude&amp;Prod'!$O68</f>
        <v>163.684441219213</v>
      </c>
      <c r="C58" s="34" t="n">
        <f aca="false">$M$5+$B58*$M$4</f>
        <v>269.214389303602</v>
      </c>
      <c r="O58" s="36" t="n">
        <v>34355</v>
      </c>
      <c r="P58" s="37" t="n">
        <v>257</v>
      </c>
      <c r="Q58" s="37" t="n">
        <v>128</v>
      </c>
      <c r="R58" s="38" t="n">
        <f aca="false">VLOOKUP(YEAR($O58),$L$9:$M$16,2,0)</f>
        <v>0</v>
      </c>
      <c r="S58" s="38" t="str">
        <f aca="false">IF(R58=1,ROW(R58),"")</f>
        <v/>
      </c>
      <c r="T58" s="39" t="str">
        <f aca="false">IF(R58=0,"",P58*R58)</f>
        <v/>
      </c>
      <c r="U58" s="40" t="str">
        <f aca="false">IF(R58=0,"",Q58*R58)</f>
        <v/>
      </c>
      <c r="V58" s="41" t="str">
        <f aca="false">IF($R58&gt;0,$Q58*$M$4+$M$5,"")</f>
        <v/>
      </c>
    </row>
    <row r="59" customFormat="false" ht="12.75" hidden="false" customHeight="false" outlineLevel="0" collapsed="false">
      <c r="A59" s="42" t="n">
        <f aca="false">'[1]Crude&amp;Prod'!$A69</f>
        <v>38231</v>
      </c>
      <c r="B59" s="43" t="n">
        <f aca="false">'[1]Crude&amp;Prod'!$O69</f>
        <v>163.638600802171</v>
      </c>
      <c r="C59" s="34" t="n">
        <f aca="false">$M$5+$B59*$M$4</f>
        <v>269.167845986624</v>
      </c>
      <c r="O59" s="36" t="n">
        <v>34362</v>
      </c>
      <c r="P59" s="37" t="n">
        <v>260.25</v>
      </c>
      <c r="Q59" s="37" t="n">
        <v>129.5</v>
      </c>
      <c r="R59" s="38" t="n">
        <f aca="false">VLOOKUP(YEAR($O59),$L$9:$M$16,2,0)</f>
        <v>0</v>
      </c>
      <c r="S59" s="38" t="str">
        <f aca="false">IF(R59=1,ROW(R59),"")</f>
        <v/>
      </c>
      <c r="T59" s="39" t="str">
        <f aca="false">IF(R59=0,"",P59*R59)</f>
        <v/>
      </c>
      <c r="U59" s="40" t="str">
        <f aca="false">IF(R59=0,"",Q59*R59)</f>
        <v/>
      </c>
      <c r="V59" s="41" t="str">
        <f aca="false">IF($R59&gt;0,$Q59*$M$4+$M$5,"")</f>
        <v/>
      </c>
    </row>
    <row r="60" customFormat="false" ht="12.75" hidden="false" customHeight="false" outlineLevel="0" collapsed="false">
      <c r="A60" s="42" t="n">
        <f aca="false">'[1]Crude&amp;Prod'!$A70</f>
        <v>38261</v>
      </c>
      <c r="B60" s="43" t="n">
        <f aca="false">'[1]Crude&amp;Prod'!$O70</f>
        <v>164.093581281773</v>
      </c>
      <c r="C60" s="34" t="n">
        <f aca="false">$M$5+$B60*$M$4</f>
        <v>269.62980296799</v>
      </c>
      <c r="O60" s="36" t="n">
        <v>34369</v>
      </c>
      <c r="P60" s="37" t="n">
        <v>271</v>
      </c>
      <c r="Q60" s="37" t="n">
        <v>136</v>
      </c>
      <c r="R60" s="38" t="n">
        <f aca="false">VLOOKUP(YEAR($O60),$L$9:$M$16,2,0)</f>
        <v>0</v>
      </c>
      <c r="S60" s="38" t="str">
        <f aca="false">IF(R60=1,ROW(R60),"")</f>
        <v/>
      </c>
      <c r="T60" s="39" t="str">
        <f aca="false">IF(R60=0,"",P60*R60)</f>
        <v/>
      </c>
      <c r="U60" s="40" t="str">
        <f aca="false">IF(R60=0,"",Q60*R60)</f>
        <v/>
      </c>
      <c r="V60" s="41" t="str">
        <f aca="false">IF($R60&gt;0,$Q60*$M$4+$M$5,"")</f>
        <v/>
      </c>
    </row>
    <row r="61" customFormat="false" ht="12.75" hidden="false" customHeight="false" outlineLevel="0" collapsed="false">
      <c r="A61" s="42" t="n">
        <f aca="false">'[1]Crude&amp;Prod'!$A71</f>
        <v>38292</v>
      </c>
      <c r="B61" s="43" t="n">
        <f aca="false">'[1]Crude&amp;Prod'!$O71</f>
        <v>163.960181583371</v>
      </c>
      <c r="C61" s="34" t="n">
        <f aca="false">$M$5+$B61*$M$4</f>
        <v>269.494357768137</v>
      </c>
      <c r="O61" s="36" t="n">
        <v>34376</v>
      </c>
      <c r="P61" s="37" t="n">
        <v>280.25</v>
      </c>
      <c r="Q61" s="37" t="n">
        <v>139</v>
      </c>
      <c r="R61" s="38" t="n">
        <f aca="false">VLOOKUP(YEAR($O61),$L$9:$M$16,2,0)</f>
        <v>0</v>
      </c>
      <c r="S61" s="38" t="str">
        <f aca="false">IF(R61=1,ROW(R61),"")</f>
        <v/>
      </c>
      <c r="T61" s="39" t="str">
        <f aca="false">IF(R61=0,"",P61*R61)</f>
        <v/>
      </c>
      <c r="U61" s="40" t="str">
        <f aca="false">IF(R61=0,"",Q61*R61)</f>
        <v/>
      </c>
      <c r="V61" s="41" t="str">
        <f aca="false">IF($R61&gt;0,$Q61*$M$4+$M$5,"")</f>
        <v/>
      </c>
    </row>
    <row r="62" customFormat="false" ht="12.75" hidden="false" customHeight="false" outlineLevel="0" collapsed="false">
      <c r="A62" s="42" t="n">
        <f aca="false">'[1]Crude&amp;Prod'!$A72</f>
        <v>38322</v>
      </c>
      <c r="B62" s="43" t="n">
        <f aca="false">'[1]Crude&amp;Prod'!$O72</f>
        <v>163.934212287647</v>
      </c>
      <c r="C62" s="34" t="n">
        <f aca="false">$M$5+$B62*$M$4</f>
        <v>269.467990268874</v>
      </c>
      <c r="O62" s="36" t="n">
        <v>34383</v>
      </c>
      <c r="P62" s="37" t="n">
        <v>283.75</v>
      </c>
      <c r="Q62" s="37" t="n">
        <v>133.5</v>
      </c>
      <c r="R62" s="38" t="n">
        <f aca="false">VLOOKUP(YEAR($O62),$L$9:$M$16,2,0)</f>
        <v>0</v>
      </c>
      <c r="S62" s="38" t="str">
        <f aca="false">IF(R62=1,ROW(R62),"")</f>
        <v/>
      </c>
      <c r="T62" s="39" t="str">
        <f aca="false">IF(R62=0,"",P62*R62)</f>
        <v/>
      </c>
      <c r="U62" s="40" t="str">
        <f aca="false">IF(R62=0,"",Q62*R62)</f>
        <v/>
      </c>
      <c r="V62" s="41" t="str">
        <f aca="false">IF($R62&gt;0,$Q62*$M$4+$M$5,"")</f>
        <v/>
      </c>
    </row>
    <row r="63" customFormat="false" ht="12.75" hidden="false" customHeight="false" outlineLevel="0" collapsed="false">
      <c r="A63" s="42" t="n">
        <f aca="false">'[1]Crude&amp;Prod'!$A73</f>
        <v>38353</v>
      </c>
      <c r="B63" s="43" t="n">
        <f aca="false">'[1]Crude&amp;Prod'!$O73</f>
        <v>164.01320270293</v>
      </c>
      <c r="C63" s="34" t="n">
        <f aca="false">$M$5+$B63*$M$4</f>
        <v>269.548191893859</v>
      </c>
      <c r="O63" s="36" t="n">
        <v>34390</v>
      </c>
      <c r="P63" s="37" t="n">
        <v>296.5</v>
      </c>
      <c r="Q63" s="37" t="n">
        <v>133</v>
      </c>
      <c r="R63" s="38" t="n">
        <f aca="false">VLOOKUP(YEAR($O63),$L$9:$M$16,2,0)</f>
        <v>0</v>
      </c>
      <c r="S63" s="38" t="str">
        <f aca="false">IF(R63=1,ROW(R63),"")</f>
        <v/>
      </c>
      <c r="T63" s="39" t="str">
        <f aca="false">IF(R63=0,"",P63*R63)</f>
        <v/>
      </c>
      <c r="U63" s="40" t="str">
        <f aca="false">IF(R63=0,"",Q63*R63)</f>
        <v/>
      </c>
      <c r="V63" s="41" t="str">
        <f aca="false">IF($R63&gt;0,$Q63*$M$4+$M$5,"")</f>
        <v/>
      </c>
    </row>
    <row r="64" customFormat="false" ht="12.75" hidden="false" customHeight="false" outlineLevel="0" collapsed="false">
      <c r="A64" s="42" t="n">
        <f aca="false">'[1]Crude&amp;Prod'!$A74</f>
        <v>38384</v>
      </c>
      <c r="B64" s="43" t="n">
        <f aca="false">'[1]Crude&amp;Prod'!$O74</f>
        <v>163.96381229707</v>
      </c>
      <c r="C64" s="34" t="n">
        <f aca="false">$M$5+$B64*$M$4</f>
        <v>269.498044153853</v>
      </c>
      <c r="O64" s="36" t="n">
        <v>34397</v>
      </c>
      <c r="P64" s="37" t="n">
        <v>316.75</v>
      </c>
      <c r="Q64" s="37" t="n">
        <v>136</v>
      </c>
      <c r="R64" s="38" t="n">
        <f aca="false">VLOOKUP(YEAR($O64),$L$9:$M$16,2,0)</f>
        <v>0</v>
      </c>
      <c r="S64" s="38" t="str">
        <f aca="false">IF(R64=1,ROW(R64),"")</f>
        <v/>
      </c>
      <c r="T64" s="39" t="str">
        <f aca="false">IF(R64=0,"",P64*R64)</f>
        <v/>
      </c>
      <c r="U64" s="40" t="str">
        <f aca="false">IF(R64=0,"",Q64*R64)</f>
        <v/>
      </c>
      <c r="V64" s="41" t="str">
        <f aca="false">IF($R64&gt;0,$Q64*$M$4+$M$5,"")</f>
        <v/>
      </c>
    </row>
    <row r="65" customFormat="false" ht="12.75" hidden="false" customHeight="false" outlineLevel="0" collapsed="false">
      <c r="A65" s="42" t="n">
        <f aca="false">'[1]Crude&amp;Prod'!$A75</f>
        <v>38412</v>
      </c>
      <c r="B65" s="43" t="n">
        <f aca="false">'[1]Crude&amp;Prod'!$O75</f>
        <v>163.920957263123</v>
      </c>
      <c r="C65" s="34" t="n">
        <f aca="false">$M$5+$B65*$M$4</f>
        <v>269.454531996725</v>
      </c>
      <c r="O65" s="36" t="n">
        <v>34404</v>
      </c>
      <c r="P65" s="37" t="n">
        <v>322.5</v>
      </c>
      <c r="Q65" s="37" t="n">
        <v>131.75</v>
      </c>
      <c r="R65" s="38" t="n">
        <f aca="false">VLOOKUP(YEAR($O65),$L$9:$M$16,2,0)</f>
        <v>0</v>
      </c>
      <c r="S65" s="38" t="str">
        <f aca="false">IF(R65=1,ROW(R65),"")</f>
        <v/>
      </c>
      <c r="T65" s="39" t="str">
        <f aca="false">IF(R65=0,"",P65*R65)</f>
        <v/>
      </c>
      <c r="U65" s="40" t="str">
        <f aca="false">IF(R65=0,"",Q65*R65)</f>
        <v/>
      </c>
      <c r="V65" s="41" t="str">
        <f aca="false">IF($R65&gt;0,$Q65*$M$4+$M$5,"")</f>
        <v/>
      </c>
    </row>
    <row r="66" customFormat="false" ht="12.75" hidden="false" customHeight="false" outlineLevel="0" collapsed="false">
      <c r="A66" s="42" t="n">
        <f aca="false">'[1]Crude&amp;Prod'!$A76</f>
        <v>38443</v>
      </c>
      <c r="B66" s="43" t="n">
        <f aca="false">'[1]Crude&amp;Prod'!$O76</f>
        <v>162.709428179769</v>
      </c>
      <c r="C66" s="34" t="n">
        <f aca="false">$M$5+$B66*$M$4</f>
        <v>268.224425776182</v>
      </c>
      <c r="O66" s="36" t="n">
        <v>34411</v>
      </c>
      <c r="P66" s="37" t="n">
        <v>340.75</v>
      </c>
      <c r="Q66" s="37" t="n">
        <v>132</v>
      </c>
      <c r="R66" s="38" t="n">
        <f aca="false">VLOOKUP(YEAR($O66),$L$9:$M$16,2,0)</f>
        <v>0</v>
      </c>
      <c r="S66" s="38" t="str">
        <f aca="false">IF(R66=1,ROW(R66),"")</f>
        <v/>
      </c>
      <c r="T66" s="39" t="str">
        <f aca="false">IF(R66=0,"",P66*R66)</f>
        <v/>
      </c>
      <c r="U66" s="40" t="str">
        <f aca="false">IF(R66=0,"",Q66*R66)</f>
        <v/>
      </c>
      <c r="V66" s="41" t="str">
        <f aca="false">IF($R66&gt;0,$Q66*$M$4+$M$5,"")</f>
        <v/>
      </c>
    </row>
    <row r="67" customFormat="false" ht="12.75" hidden="false" customHeight="false" outlineLevel="0" collapsed="false">
      <c r="A67" s="42" t="n">
        <f aca="false">'[1]Crude&amp;Prod'!$A77</f>
        <v>38473</v>
      </c>
      <c r="B67" s="43" t="n">
        <f aca="false">'[1]Crude&amp;Prod'!$O77</f>
        <v>162.847554168374</v>
      </c>
      <c r="C67" s="34" t="n">
        <f aca="false">$M$5+$B67*$M$4</f>
        <v>268.364669737417</v>
      </c>
      <c r="O67" s="36" t="n">
        <v>34418</v>
      </c>
      <c r="P67" s="37" t="n">
        <v>361</v>
      </c>
      <c r="Q67" s="37" t="n">
        <v>132.5</v>
      </c>
      <c r="R67" s="38" t="n">
        <f aca="false">VLOOKUP(YEAR($O67),$L$9:$M$16,2,0)</f>
        <v>0</v>
      </c>
      <c r="S67" s="38" t="str">
        <f aca="false">IF(R67=1,ROW(R67),"")</f>
        <v/>
      </c>
      <c r="T67" s="39" t="str">
        <f aca="false">IF(R67=0,"",P67*R67)</f>
        <v/>
      </c>
      <c r="U67" s="40" t="str">
        <f aca="false">IF(R67=0,"",Q67*R67)</f>
        <v/>
      </c>
      <c r="V67" s="41" t="str">
        <f aca="false">IF($R67&gt;0,$Q67*$M$4+$M$5,"")</f>
        <v/>
      </c>
    </row>
    <row r="68" customFormat="false" ht="12.75" hidden="false" customHeight="false" outlineLevel="0" collapsed="false">
      <c r="A68" s="42" t="n">
        <f aca="false">'[1]Crude&amp;Prod'!$A78</f>
        <v>38504</v>
      </c>
      <c r="B68" s="43" t="n">
        <f aca="false">'[1]Crude&amp;Prod'!$O78</f>
        <v>162.649180238476</v>
      </c>
      <c r="C68" s="34" t="n">
        <f aca="false">$M$5+$B68*$M$4</f>
        <v>268.163254015323</v>
      </c>
      <c r="O68" s="36" t="n">
        <v>34425</v>
      </c>
      <c r="P68" s="37" t="n">
        <v>370</v>
      </c>
      <c r="Q68" s="37" t="n">
        <v>130.5</v>
      </c>
      <c r="R68" s="38" t="n">
        <f aca="false">VLOOKUP(YEAR($O68),$L$9:$M$16,2,0)</f>
        <v>0</v>
      </c>
      <c r="S68" s="38" t="str">
        <f aca="false">IF(R68=1,ROW(R68),"")</f>
        <v/>
      </c>
      <c r="T68" s="39" t="str">
        <f aca="false">IF(R68=0,"",P68*R68)</f>
        <v/>
      </c>
      <c r="U68" s="40" t="str">
        <f aca="false">IF(R68=0,"",Q68*R68)</f>
        <v/>
      </c>
      <c r="V68" s="41" t="str">
        <f aca="false">IF($R68&gt;0,$Q68*$M$4+$M$5,"")</f>
        <v/>
      </c>
    </row>
    <row r="69" customFormat="false" ht="12.75" hidden="false" customHeight="false" outlineLevel="0" collapsed="false">
      <c r="A69" s="42" t="n">
        <f aca="false">'[1]Crude&amp;Prod'!$A79</f>
        <v>38534</v>
      </c>
      <c r="B69" s="43" t="n">
        <f aca="false">'[1]Crude&amp;Prod'!$O79</f>
        <v>162.970123750146</v>
      </c>
      <c r="C69" s="34" t="n">
        <f aca="false">$M$5+$B69*$M$4</f>
        <v>268.489118755652</v>
      </c>
      <c r="O69" s="36" t="n">
        <v>34432</v>
      </c>
      <c r="P69" s="37" t="n">
        <v>372.25</v>
      </c>
      <c r="Q69" s="37" t="n">
        <v>133</v>
      </c>
      <c r="R69" s="38" t="n">
        <f aca="false">VLOOKUP(YEAR($O69),$L$9:$M$16,2,0)</f>
        <v>0</v>
      </c>
      <c r="S69" s="38" t="str">
        <f aca="false">IF(R69=1,ROW(R69),"")</f>
        <v/>
      </c>
      <c r="T69" s="39" t="str">
        <f aca="false">IF(R69=0,"",P69*R69)</f>
        <v/>
      </c>
      <c r="U69" s="40" t="str">
        <f aca="false">IF(R69=0,"",Q69*R69)</f>
        <v/>
      </c>
      <c r="V69" s="41" t="str">
        <f aca="false">IF($R69&gt;0,$Q69*$M$4+$M$5,"")</f>
        <v/>
      </c>
    </row>
    <row r="70" customFormat="false" ht="12.75" hidden="false" customHeight="false" outlineLevel="0" collapsed="false">
      <c r="A70" s="42" t="n">
        <f aca="false">'[1]Crude&amp;Prod'!$A80</f>
        <v>38565</v>
      </c>
      <c r="B70" s="43" t="n">
        <f aca="false">'[1]Crude&amp;Prod'!$O80</f>
        <v>162.78059168049</v>
      </c>
      <c r="C70" s="34" t="n">
        <f aca="false">$M$5+$B70*$M$4</f>
        <v>268.296680471603</v>
      </c>
      <c r="O70" s="36" t="n">
        <v>34439</v>
      </c>
      <c r="P70" s="37" t="n">
        <v>363.25</v>
      </c>
      <c r="Q70" s="37" t="n">
        <v>138.75</v>
      </c>
      <c r="R70" s="38" t="n">
        <f aca="false">VLOOKUP(YEAR($O70),$L$9:$M$16,2,0)</f>
        <v>0</v>
      </c>
      <c r="S70" s="38" t="str">
        <f aca="false">IF(R70=1,ROW(R70),"")</f>
        <v/>
      </c>
      <c r="T70" s="39" t="str">
        <f aca="false">IF(R70=0,"",P70*R70)</f>
        <v/>
      </c>
      <c r="U70" s="40" t="str">
        <f aca="false">IF(R70=0,"",Q70*R70)</f>
        <v/>
      </c>
      <c r="V70" s="41" t="str">
        <f aca="false">IF($R70&gt;0,$Q70*$M$4+$M$5,"")</f>
        <v/>
      </c>
    </row>
    <row r="71" customFormat="false" ht="12.75" hidden="false" customHeight="false" outlineLevel="0" collapsed="false">
      <c r="A71" s="42" t="n">
        <f aca="false">'[1]Crude&amp;Prod'!$A81</f>
        <v>38596</v>
      </c>
      <c r="B71" s="43" t="n">
        <f aca="false">'[1]Crude&amp;Prod'!$O81</f>
        <v>162.850842934242</v>
      </c>
      <c r="C71" s="34" t="n">
        <f aca="false">$M$5+$B71*$M$4</f>
        <v>268.368008932</v>
      </c>
      <c r="O71" s="36" t="n">
        <v>34446</v>
      </c>
      <c r="P71" s="37" t="n">
        <v>353</v>
      </c>
      <c r="Q71" s="37" t="n">
        <v>142.5</v>
      </c>
      <c r="R71" s="38" t="n">
        <f aca="false">VLOOKUP(YEAR($O71),$L$9:$M$16,2,0)</f>
        <v>0</v>
      </c>
      <c r="S71" s="38" t="str">
        <f aca="false">IF(R71=1,ROW(R71),"")</f>
        <v/>
      </c>
      <c r="T71" s="39" t="str">
        <f aca="false">IF(R71=0,"",P71*R71)</f>
        <v/>
      </c>
      <c r="U71" s="40" t="str">
        <f aca="false">IF(R71=0,"",Q71*R71)</f>
        <v/>
      </c>
      <c r="V71" s="41" t="str">
        <f aca="false">IF($R71&gt;0,$Q71*$M$4+$M$5,"")</f>
        <v/>
      </c>
    </row>
    <row r="72" customFormat="false" ht="12.75" hidden="false" customHeight="false" outlineLevel="0" collapsed="false">
      <c r="A72" s="42" t="n">
        <f aca="false">'[1]Crude&amp;Prod'!$A82</f>
        <v>38626</v>
      </c>
      <c r="B72" s="43" t="n">
        <f aca="false">'[1]Crude&amp;Prod'!$O82</f>
        <v>163.406557663085</v>
      </c>
      <c r="C72" s="34" t="n">
        <f aca="false">$M$5+$B72*$M$4</f>
        <v>268.932244784188</v>
      </c>
      <c r="O72" s="36" t="n">
        <v>34453</v>
      </c>
      <c r="P72" s="37" t="n">
        <v>350</v>
      </c>
      <c r="Q72" s="37" t="n">
        <v>146.5</v>
      </c>
      <c r="R72" s="38" t="n">
        <f aca="false">VLOOKUP(YEAR($O72),$L$9:$M$16,2,0)</f>
        <v>0</v>
      </c>
      <c r="S72" s="38" t="str">
        <f aca="false">IF(R72=1,ROW(R72),"")</f>
        <v/>
      </c>
      <c r="T72" s="39" t="str">
        <f aca="false">IF(R72=0,"",P72*R72)</f>
        <v/>
      </c>
      <c r="U72" s="40" t="str">
        <f aca="false">IF(R72=0,"",Q72*R72)</f>
        <v/>
      </c>
      <c r="V72" s="41" t="str">
        <f aca="false">IF($R72&gt;0,$Q72*$M$4+$M$5,"")</f>
        <v/>
      </c>
    </row>
    <row r="73" customFormat="false" ht="12.75" hidden="false" customHeight="false" outlineLevel="0" collapsed="false">
      <c r="A73" s="42" t="n">
        <f aca="false">'[1]Crude&amp;Prod'!$A83</f>
        <v>38657</v>
      </c>
      <c r="B73" s="43" t="n">
        <f aca="false">'[1]Crude&amp;Prod'!$O83</f>
        <v>163.358851947429</v>
      </c>
      <c r="C73" s="34" t="n">
        <f aca="false">$M$5+$B73*$M$4</f>
        <v>268.883807566799</v>
      </c>
      <c r="O73" s="36" t="n">
        <v>34460</v>
      </c>
      <c r="P73" s="37" t="n">
        <v>326.75</v>
      </c>
      <c r="Q73" s="37" t="n">
        <v>148</v>
      </c>
      <c r="R73" s="38" t="n">
        <f aca="false">VLOOKUP(YEAR($O73),$L$9:$M$16,2,0)</f>
        <v>0</v>
      </c>
      <c r="S73" s="38" t="str">
        <f aca="false">IF(R73=1,ROW(R73),"")</f>
        <v/>
      </c>
      <c r="T73" s="39" t="str">
        <f aca="false">IF(R73=0,"",P73*R73)</f>
        <v/>
      </c>
      <c r="U73" s="40" t="str">
        <f aca="false">IF(R73=0,"",Q73*R73)</f>
        <v/>
      </c>
      <c r="V73" s="41" t="str">
        <f aca="false">IF($R73&gt;0,$Q73*$M$4+$M$5,"")</f>
        <v/>
      </c>
    </row>
    <row r="74" customFormat="false" ht="12.75" hidden="false" customHeight="false" outlineLevel="0" collapsed="false">
      <c r="A74" s="42" t="n">
        <f aca="false">'[1]Crude&amp;Prod'!$A84</f>
        <v>38687</v>
      </c>
      <c r="B74" s="43" t="n">
        <f aca="false">'[1]Crude&amp;Prod'!$O84</f>
        <v>163.376356710476</v>
      </c>
      <c r="C74" s="34" t="n">
        <f aca="false">$M$5+$B74*$M$4</f>
        <v>268.901580741384</v>
      </c>
      <c r="O74" s="36" t="n">
        <v>34467</v>
      </c>
      <c r="P74" s="37" t="n">
        <v>322.5</v>
      </c>
      <c r="Q74" s="37" t="n">
        <v>152.75</v>
      </c>
      <c r="R74" s="38" t="n">
        <f aca="false">VLOOKUP(YEAR($O74),$L$9:$M$16,2,0)</f>
        <v>0</v>
      </c>
      <c r="S74" s="38" t="str">
        <f aca="false">IF(R74=1,ROW(R74),"")</f>
        <v/>
      </c>
      <c r="T74" s="39" t="str">
        <f aca="false">IF(R74=0,"",P74*R74)</f>
        <v/>
      </c>
      <c r="U74" s="40" t="str">
        <f aca="false">IF(R74=0,"",Q74*R74)</f>
        <v/>
      </c>
      <c r="V74" s="41" t="str">
        <f aca="false">IF($R74&gt;0,$Q74*$M$4+$M$5,"")</f>
        <v/>
      </c>
    </row>
    <row r="75" customFormat="false" ht="12.75" hidden="false" customHeight="false" outlineLevel="0" collapsed="false">
      <c r="A75" s="42" t="n">
        <f aca="false">'[1]Crude&amp;Prod'!$A85</f>
        <v>38718</v>
      </c>
      <c r="B75" s="43" t="n">
        <f aca="false">'[1]Crude&amp;Prod'!$O85</f>
        <v>163.40997774127</v>
      </c>
      <c r="C75" s="34" t="n">
        <f aca="false">$M$5+$B75*$M$4</f>
        <v>268.935717304582</v>
      </c>
      <c r="O75" s="36" t="n">
        <v>34474</v>
      </c>
      <c r="P75" s="37" t="n">
        <v>328</v>
      </c>
      <c r="Q75" s="37" t="n">
        <v>153.75</v>
      </c>
      <c r="R75" s="38" t="n">
        <f aca="false">VLOOKUP(YEAR($O75),$L$9:$M$16,2,0)</f>
        <v>0</v>
      </c>
      <c r="S75" s="38" t="str">
        <f aca="false">IF(R75=1,ROW(R75),"")</f>
        <v/>
      </c>
      <c r="T75" s="39" t="str">
        <f aca="false">IF(R75=0,"",P75*R75)</f>
        <v/>
      </c>
      <c r="U75" s="40" t="str">
        <f aca="false">IF(R75=0,"",Q75*R75)</f>
        <v/>
      </c>
      <c r="V75" s="41" t="str">
        <f aca="false">IF($R75&gt;0,$Q75*$M$4+$M$5,"")</f>
        <v/>
      </c>
    </row>
    <row r="76" customFormat="false" ht="12.75" hidden="false" customHeight="false" outlineLevel="0" collapsed="false">
      <c r="A76" s="42" t="n">
        <f aca="false">'[1]Crude&amp;Prod'!$A86</f>
        <v>38749</v>
      </c>
      <c r="B76" s="43" t="n">
        <f aca="false">'[1]Crude&amp;Prod'!$O86</f>
        <v>163.41582225873</v>
      </c>
      <c r="C76" s="34" t="n">
        <f aca="false">$M$5+$B76*$M$4</f>
        <v>268.941651439703</v>
      </c>
      <c r="O76" s="36" t="n">
        <v>34481</v>
      </c>
      <c r="P76" s="37" t="n">
        <v>317.5</v>
      </c>
      <c r="Q76" s="37" t="n">
        <v>155</v>
      </c>
      <c r="R76" s="38" t="n">
        <f aca="false">VLOOKUP(YEAR($O76),$L$9:$M$16,2,0)</f>
        <v>0</v>
      </c>
      <c r="S76" s="38" t="str">
        <f aca="false">IF(R76=1,ROW(R76),"")</f>
        <v/>
      </c>
      <c r="T76" s="39" t="str">
        <f aca="false">IF(R76=0,"",P76*R76)</f>
        <v/>
      </c>
      <c r="U76" s="40" t="str">
        <f aca="false">IF(R76=0,"",Q76*R76)</f>
        <v/>
      </c>
      <c r="V76" s="41" t="str">
        <f aca="false">IF($R76&gt;0,$Q76*$M$4+$M$5,"")</f>
        <v/>
      </c>
    </row>
    <row r="77" customFormat="false" ht="12.75" hidden="false" customHeight="false" outlineLevel="0" collapsed="false">
      <c r="A77" s="42" t="n">
        <f aca="false">'[1]Crude&amp;Prod'!$A87</f>
        <v>38777</v>
      </c>
      <c r="B77" s="43" t="n">
        <f aca="false">'[1]Crude&amp;Prod'!$O87</f>
        <v>163.410652108669</v>
      </c>
      <c r="C77" s="34" t="n">
        <f aca="false">$M$5+$B77*$M$4</f>
        <v>268.936402012481</v>
      </c>
      <c r="O77" s="36" t="n">
        <v>34488</v>
      </c>
      <c r="P77" s="37" t="n">
        <v>308.5</v>
      </c>
      <c r="Q77" s="37" t="n">
        <v>155.5</v>
      </c>
      <c r="R77" s="38" t="n">
        <f aca="false">VLOOKUP(YEAR($O77),$L$9:$M$16,2,0)</f>
        <v>0</v>
      </c>
      <c r="S77" s="38" t="str">
        <f aca="false">IF(R77=1,ROW(R77),"")</f>
        <v/>
      </c>
      <c r="T77" s="39" t="str">
        <f aca="false">IF(R77=0,"",P77*R77)</f>
        <v/>
      </c>
      <c r="U77" s="40" t="str">
        <f aca="false">IF(R77=0,"",Q77*R77)</f>
        <v/>
      </c>
      <c r="V77" s="41" t="str">
        <f aca="false">IF($R77&gt;0,$Q77*$M$4+$M$5,"")</f>
        <v/>
      </c>
    </row>
    <row r="78" customFormat="false" ht="12.75" hidden="false" customHeight="false" outlineLevel="0" collapsed="false">
      <c r="A78" s="42" t="n">
        <f aca="false">'[1]Crude&amp;Prod'!$A88</f>
        <v>38808</v>
      </c>
      <c r="B78" s="43" t="n">
        <f aca="false">'[1]Crude&amp;Prod'!$O88</f>
        <v>162.220767891331</v>
      </c>
      <c r="C78" s="34" t="n">
        <f aca="false">$M$5+$B78*$M$4</f>
        <v>267.728272552293</v>
      </c>
      <c r="O78" s="36" t="n">
        <v>34495</v>
      </c>
      <c r="P78" s="37" t="n">
        <v>301.75</v>
      </c>
      <c r="Q78" s="37" t="n">
        <v>152.5</v>
      </c>
      <c r="R78" s="38" t="n">
        <f aca="false">VLOOKUP(YEAR($O78),$L$9:$M$16,2,0)</f>
        <v>0</v>
      </c>
      <c r="S78" s="38" t="str">
        <f aca="false">IF(R78=1,ROW(R78),"")</f>
        <v/>
      </c>
      <c r="T78" s="39" t="str">
        <f aca="false">IF(R78=0,"",P78*R78)</f>
        <v/>
      </c>
      <c r="U78" s="40" t="str">
        <f aca="false">IF(R78=0,"",Q78*R78)</f>
        <v/>
      </c>
      <c r="V78" s="41" t="str">
        <f aca="false">IF($R78&gt;0,$Q78*$M$4+$M$5,"")</f>
        <v/>
      </c>
    </row>
    <row r="79" customFormat="false" ht="12.75" hidden="false" customHeight="false" outlineLevel="0" collapsed="false">
      <c r="A79" s="42" t="n">
        <f aca="false">'[1]Crude&amp;Prod'!$A89</f>
        <v>38838</v>
      </c>
      <c r="B79" s="43" t="n">
        <f aca="false">'[1]Crude&amp;Prod'!$O89</f>
        <v>162.408893929746</v>
      </c>
      <c r="C79" s="34" t="n">
        <f aca="false">$M$5+$B79*$M$4</f>
        <v>267.91928324554</v>
      </c>
      <c r="O79" s="36" t="n">
        <v>34502</v>
      </c>
      <c r="P79" s="37" t="n">
        <v>308</v>
      </c>
      <c r="Q79" s="37" t="n">
        <v>156.25</v>
      </c>
      <c r="R79" s="38" t="n">
        <f aca="false">VLOOKUP(YEAR($O79),$L$9:$M$16,2,0)</f>
        <v>0</v>
      </c>
      <c r="S79" s="38" t="str">
        <f aca="false">IF(R79=1,ROW(R79),"")</f>
        <v/>
      </c>
      <c r="T79" s="39" t="str">
        <f aca="false">IF(R79=0,"",P79*R79)</f>
        <v/>
      </c>
      <c r="U79" s="40" t="str">
        <f aca="false">IF(R79=0,"",Q79*R79)</f>
        <v/>
      </c>
      <c r="V79" s="41" t="str">
        <f aca="false">IF($R79&gt;0,$Q79*$M$4+$M$5,"")</f>
        <v/>
      </c>
    </row>
    <row r="80" customFormat="false" ht="12.75" hidden="false" customHeight="false" outlineLevel="0" collapsed="false">
      <c r="A80" s="42" t="n">
        <f aca="false">'[1]Crude&amp;Prod'!$A90</f>
        <v>38869</v>
      </c>
      <c r="B80" s="43" t="n">
        <f aca="false">'[1]Crude&amp;Prod'!$O90</f>
        <v>162.258938391879</v>
      </c>
      <c r="C80" s="34" t="n">
        <f aca="false">$M$5+$B80*$M$4</f>
        <v>267.767028345126</v>
      </c>
      <c r="O80" s="36" t="n">
        <v>34509</v>
      </c>
      <c r="P80" s="37" t="n">
        <v>315.5</v>
      </c>
      <c r="Q80" s="37" t="n">
        <v>163.5</v>
      </c>
      <c r="R80" s="38" t="n">
        <f aca="false">VLOOKUP(YEAR($O80),$L$9:$M$16,2,0)</f>
        <v>0</v>
      </c>
      <c r="S80" s="38" t="str">
        <f aca="false">IF(R80=1,ROW(R80),"")</f>
        <v/>
      </c>
      <c r="T80" s="39" t="str">
        <f aca="false">IF(R80=0,"",P80*R80)</f>
        <v/>
      </c>
      <c r="U80" s="40" t="str">
        <f aca="false">IF(R80=0,"",Q80*R80)</f>
        <v/>
      </c>
      <c r="V80" s="41" t="str">
        <f aca="false">IF($R80&gt;0,$Q80*$M$4+$M$5,"")</f>
        <v/>
      </c>
    </row>
    <row r="81" customFormat="false" ht="12.75" hidden="false" customHeight="false" outlineLevel="0" collapsed="false">
      <c r="A81" s="42" t="n">
        <f aca="false">'[1]Crude&amp;Prod'!$A91</f>
        <v>38899</v>
      </c>
      <c r="B81" s="43" t="n">
        <f aca="false">'[1]Crude&amp;Prod'!$O91</f>
        <v>162.625966916474</v>
      </c>
      <c r="C81" s="34" t="n">
        <f aca="false">$M$5+$B81*$M$4</f>
        <v>268.139684748859</v>
      </c>
      <c r="O81" s="36" t="n">
        <v>34516</v>
      </c>
      <c r="P81" s="37" t="n">
        <v>321.75</v>
      </c>
      <c r="Q81" s="37" t="n">
        <v>162</v>
      </c>
      <c r="R81" s="38" t="n">
        <f aca="false">VLOOKUP(YEAR($O81),$L$9:$M$16,2,0)</f>
        <v>0</v>
      </c>
      <c r="S81" s="38" t="str">
        <f aca="false">IF(R81=1,ROW(R81),"")</f>
        <v/>
      </c>
      <c r="T81" s="39" t="str">
        <f aca="false">IF(R81=0,"",P81*R81)</f>
        <v/>
      </c>
      <c r="U81" s="40" t="str">
        <f aca="false">IF(R81=0,"",Q81*R81)</f>
        <v/>
      </c>
      <c r="V81" s="41" t="str">
        <f aca="false">IF($R81&gt;0,$Q81*$M$4+$M$5,"")</f>
        <v/>
      </c>
    </row>
    <row r="82" customFormat="false" ht="12.75" hidden="false" customHeight="false" outlineLevel="0" collapsed="false">
      <c r="A82" s="42" t="n">
        <f aca="false">'[1]Crude&amp;Prod'!$A92</f>
        <v>38930</v>
      </c>
      <c r="B82" s="43" t="n">
        <f aca="false">'[1]Crude&amp;Prod'!$O92</f>
        <v>162.481408525789</v>
      </c>
      <c r="C82" s="34" t="n">
        <f aca="false">$M$5+$B82*$M$4</f>
        <v>267.992909753479</v>
      </c>
      <c r="O82" s="36" t="n">
        <v>34523</v>
      </c>
      <c r="P82" s="37" t="n">
        <v>322.75</v>
      </c>
      <c r="Q82" s="37" t="n">
        <v>161.5</v>
      </c>
      <c r="R82" s="38" t="n">
        <f aca="false">VLOOKUP(YEAR($O82),$L$9:$M$16,2,0)</f>
        <v>0</v>
      </c>
      <c r="S82" s="38" t="str">
        <f aca="false">IF(R82=1,ROW(R82),"")</f>
        <v/>
      </c>
      <c r="T82" s="39" t="str">
        <f aca="false">IF(R82=0,"",P82*R82)</f>
        <v/>
      </c>
      <c r="U82" s="40" t="str">
        <f aca="false">IF(R82=0,"",Q82*R82)</f>
        <v/>
      </c>
      <c r="V82" s="41" t="str">
        <f aca="false">IF($R82&gt;0,$Q82*$M$4+$M$5,"")</f>
        <v/>
      </c>
    </row>
    <row r="83" customFormat="false" ht="12.75" hidden="false" customHeight="false" outlineLevel="0" collapsed="false">
      <c r="A83" s="42" t="n">
        <f aca="false">'[1]Crude&amp;Prod'!$A93</f>
        <v>38961</v>
      </c>
      <c r="B83" s="43" t="n">
        <f aca="false">'[1]Crude&amp;Prod'!$O93</f>
        <v>162.601397703828</v>
      </c>
      <c r="C83" s="34" t="n">
        <f aca="false">$M$5+$B83*$M$4</f>
        <v>268.114738801028</v>
      </c>
      <c r="O83" s="36" t="n">
        <v>34530</v>
      </c>
      <c r="P83" s="37" t="n">
        <v>339.25</v>
      </c>
      <c r="Q83" s="37" t="n">
        <v>162.5</v>
      </c>
      <c r="R83" s="38" t="n">
        <f aca="false">VLOOKUP(YEAR($O83),$L$9:$M$16,2,0)</f>
        <v>0</v>
      </c>
      <c r="S83" s="38" t="str">
        <f aca="false">IF(R83=1,ROW(R83),"")</f>
        <v/>
      </c>
      <c r="T83" s="39" t="str">
        <f aca="false">IF(R83=0,"",P83*R83)</f>
        <v/>
      </c>
      <c r="U83" s="40" t="str">
        <f aca="false">IF(R83=0,"",Q83*R83)</f>
        <v/>
      </c>
      <c r="V83" s="41" t="str">
        <f aca="false">IF($R83&gt;0,$Q83*$M$4+$M$5,"")</f>
        <v/>
      </c>
    </row>
    <row r="84" customFormat="false" ht="12.75" hidden="false" customHeight="false" outlineLevel="0" collapsed="false">
      <c r="A84" s="42" t="n">
        <f aca="false">'[1]Crude&amp;Prod'!$A94</f>
        <v>38991</v>
      </c>
      <c r="B84" s="43" t="n">
        <f aca="false">'[1]Crude&amp;Prod'!$O94</f>
        <v>163.20241524681</v>
      </c>
      <c r="C84" s="34" t="n">
        <f aca="false">$M$5+$B84*$M$4</f>
        <v>268.724972123889</v>
      </c>
      <c r="O84" s="36" t="n">
        <v>34537</v>
      </c>
      <c r="P84" s="37" t="n">
        <v>348.25</v>
      </c>
      <c r="Q84" s="37" t="n">
        <v>162.25</v>
      </c>
      <c r="R84" s="38" t="n">
        <f aca="false">VLOOKUP(YEAR($O84),$L$9:$M$16,2,0)</f>
        <v>0</v>
      </c>
      <c r="S84" s="38" t="str">
        <f aca="false">IF(R84=1,ROW(R84),"")</f>
        <v/>
      </c>
      <c r="T84" s="39" t="str">
        <f aca="false">IF(R84=0,"",P84*R84)</f>
        <v/>
      </c>
      <c r="U84" s="40" t="str">
        <f aca="false">IF(R84=0,"",Q84*R84)</f>
        <v/>
      </c>
      <c r="V84" s="41" t="str">
        <f aca="false">IF($R84&gt;0,$Q84*$M$4+$M$5,"")</f>
        <v/>
      </c>
    </row>
    <row r="85" customFormat="false" ht="12.75" hidden="false" customHeight="false" outlineLevel="0" collapsed="false">
      <c r="A85" s="42" t="n">
        <f aca="false">'[1]Crude&amp;Prod'!$A95</f>
        <v>39022</v>
      </c>
      <c r="B85" s="43" t="n">
        <f aca="false">'[1]Crude&amp;Prod'!$O95</f>
        <v>163.365480324628</v>
      </c>
      <c r="C85" s="34" t="n">
        <f aca="false">$M$5+$B85*$M$4</f>
        <v>268.890537581073</v>
      </c>
      <c r="O85" s="36" t="n">
        <v>34544</v>
      </c>
      <c r="P85" s="37" t="n">
        <v>360.5</v>
      </c>
      <c r="Q85" s="37" t="n">
        <v>162.5</v>
      </c>
      <c r="R85" s="38" t="n">
        <f aca="false">VLOOKUP(YEAR($O85),$L$9:$M$16,2,0)</f>
        <v>0</v>
      </c>
      <c r="S85" s="38" t="str">
        <f aca="false">IF(R85=1,ROW(R85),"")</f>
        <v/>
      </c>
      <c r="T85" s="39" t="str">
        <f aca="false">IF(R85=0,"",P85*R85)</f>
        <v/>
      </c>
      <c r="U85" s="40" t="str">
        <f aca="false">IF(R85=0,"",Q85*R85)</f>
        <v/>
      </c>
      <c r="V85" s="41" t="str">
        <f aca="false">IF($R85&gt;0,$Q85*$M$4+$M$5,"")</f>
        <v/>
      </c>
    </row>
    <row r="86" customFormat="false" ht="12.75" hidden="false" customHeight="false" outlineLevel="0" collapsed="false">
      <c r="A86" s="42" t="n">
        <f aca="false">'[1]Crude&amp;Prod'!$A96</f>
        <v>39052</v>
      </c>
      <c r="B86" s="43" t="n">
        <f aca="false">'[1]Crude&amp;Prod'!$O96</f>
        <v>163.822448627155</v>
      </c>
      <c r="C86" s="34" t="n">
        <f aca="false">$M$5+$B86*$M$4</f>
        <v>269.354512865903</v>
      </c>
      <c r="O86" s="36" t="n">
        <v>34551</v>
      </c>
      <c r="P86" s="37" t="n">
        <v>388</v>
      </c>
      <c r="Q86" s="37" t="n">
        <v>166</v>
      </c>
      <c r="R86" s="38" t="n">
        <f aca="false">VLOOKUP(YEAR($O86),$L$9:$M$16,2,0)</f>
        <v>0</v>
      </c>
      <c r="S86" s="38" t="str">
        <f aca="false">IF(R86=1,ROW(R86),"")</f>
        <v/>
      </c>
      <c r="T86" s="39" t="str">
        <f aca="false">IF(R86=0,"",P86*R86)</f>
        <v/>
      </c>
      <c r="U86" s="40" t="str">
        <f aca="false">IF(R86=0,"",Q86*R86)</f>
        <v/>
      </c>
      <c r="V86" s="41" t="str">
        <f aca="false">IF($R86&gt;0,$Q86*$M$4+$M$5,"")</f>
        <v/>
      </c>
    </row>
    <row r="87" customFormat="false" ht="12.75" hidden="false" customHeight="false" outlineLevel="0" collapsed="false">
      <c r="A87" s="42" t="n">
        <f aca="false">'[1]Crude&amp;Prod'!$A97</f>
        <v>39083</v>
      </c>
      <c r="B87" s="43" t="n">
        <f aca="false">'[1]Crude&amp;Prod'!$O97</f>
        <v>164.388249152138</v>
      </c>
      <c r="C87" s="34" t="n">
        <f aca="false">$M$5+$B87*$M$4</f>
        <v>269.928989166085</v>
      </c>
      <c r="O87" s="36" t="n">
        <v>34558</v>
      </c>
      <c r="P87" s="37" t="n">
        <v>433.75</v>
      </c>
      <c r="Q87" s="37" t="n">
        <v>162.5</v>
      </c>
      <c r="R87" s="38" t="n">
        <f aca="false">VLOOKUP(YEAR($O87),$L$9:$M$16,2,0)</f>
        <v>0</v>
      </c>
      <c r="S87" s="38" t="str">
        <f aca="false">IF(R87=1,ROW(R87),"")</f>
        <v/>
      </c>
      <c r="T87" s="39" t="str">
        <f aca="false">IF(R87=0,"",P87*R87)</f>
        <v/>
      </c>
      <c r="U87" s="40" t="str">
        <f aca="false">IF(R87=0,"",Q87*R87)</f>
        <v/>
      </c>
      <c r="V87" s="41" t="str">
        <f aca="false">IF($R87&gt;0,$Q87*$M$4+$M$5,"")</f>
        <v/>
      </c>
    </row>
    <row r="88" customFormat="false" ht="12.75" hidden="false" customHeight="false" outlineLevel="0" collapsed="false">
      <c r="A88" s="42" t="n">
        <f aca="false">'[1]Crude&amp;Prod'!$A98</f>
        <v>39114</v>
      </c>
      <c r="B88" s="43" t="n">
        <f aca="false">'[1]Crude&amp;Prod'!$O98</f>
        <v>164.819931950083</v>
      </c>
      <c r="C88" s="34" t="n">
        <f aca="false">$M$5+$B88*$M$4</f>
        <v>270.367291227793</v>
      </c>
      <c r="O88" s="36" t="n">
        <v>34565</v>
      </c>
      <c r="P88" s="37" t="n">
        <v>444.5</v>
      </c>
      <c r="Q88" s="37" t="n">
        <v>159</v>
      </c>
      <c r="R88" s="38" t="n">
        <f aca="false">VLOOKUP(YEAR($O88),$L$9:$M$16,2,0)</f>
        <v>0</v>
      </c>
      <c r="S88" s="38" t="str">
        <f aca="false">IF(R88=1,ROW(R88),"")</f>
        <v/>
      </c>
      <c r="T88" s="39" t="str">
        <f aca="false">IF(R88=0,"",P88*R88)</f>
        <v/>
      </c>
      <c r="U88" s="40" t="str">
        <f aca="false">IF(R88=0,"",Q88*R88)</f>
        <v/>
      </c>
      <c r="V88" s="41" t="str">
        <f aca="false">IF($R88&gt;0,$Q88*$M$4+$M$5,"")</f>
        <v/>
      </c>
    </row>
    <row r="89" customFormat="false" ht="12.75" hidden="false" customHeight="false" outlineLevel="0" collapsed="false">
      <c r="A89" s="42" t="n">
        <f aca="false">'[1]Crude&amp;Prod'!$A99</f>
        <v>39142</v>
      </c>
      <c r="B89" s="43" t="n">
        <f aca="false">'[1]Crude&amp;Prod'!$O99</f>
        <v>165.290376405234</v>
      </c>
      <c r="C89" s="34" t="n">
        <f aca="false">$M$5+$B89*$M$4</f>
        <v>270.84494930357</v>
      </c>
      <c r="O89" s="36" t="n">
        <v>34572</v>
      </c>
      <c r="P89" s="37" t="n">
        <v>402.5</v>
      </c>
      <c r="Q89" s="37" t="n">
        <v>152</v>
      </c>
      <c r="R89" s="38" t="n">
        <f aca="false">VLOOKUP(YEAR($O89),$L$9:$M$16,2,0)</f>
        <v>0</v>
      </c>
      <c r="S89" s="38" t="str">
        <f aca="false">IF(R89=1,ROW(R89),"")</f>
        <v/>
      </c>
      <c r="T89" s="39" t="str">
        <f aca="false">IF(R89=0,"",P89*R89)</f>
        <v/>
      </c>
      <c r="U89" s="40" t="str">
        <f aca="false">IF(R89=0,"",Q89*R89)</f>
        <v/>
      </c>
      <c r="V89" s="41" t="str">
        <f aca="false">IF($R89&gt;0,$Q89*$M$4+$M$5,"")</f>
        <v/>
      </c>
    </row>
    <row r="90" customFormat="false" ht="12.75" hidden="false" customHeight="false" outlineLevel="0" collapsed="false">
      <c r="A90" s="42" t="n">
        <f aca="false">'[1]Crude&amp;Prod'!$A100</f>
        <v>39173</v>
      </c>
      <c r="B90" s="43" t="n">
        <f aca="false">'[1]Crude&amp;Prod'!$O100</f>
        <v>164.50520580634</v>
      </c>
      <c r="C90" s="34" t="n">
        <f aca="false">$M$5+$B90*$M$4</f>
        <v>270.047739190203</v>
      </c>
      <c r="O90" s="36" t="n">
        <v>34579</v>
      </c>
      <c r="P90" s="37" t="n">
        <v>392.5</v>
      </c>
      <c r="Q90" s="37" t="n">
        <v>157</v>
      </c>
      <c r="R90" s="38" t="n">
        <f aca="false">VLOOKUP(YEAR($O90),$L$9:$M$16,2,0)</f>
        <v>0</v>
      </c>
      <c r="S90" s="38" t="str">
        <f aca="false">IF(R90=1,ROW(R90),"")</f>
        <v/>
      </c>
      <c r="T90" s="39" t="str">
        <f aca="false">IF(R90=0,"",P90*R90)</f>
        <v/>
      </c>
      <c r="U90" s="40" t="str">
        <f aca="false">IF(R90=0,"",Q90*R90)</f>
        <v/>
      </c>
      <c r="V90" s="41" t="str">
        <f aca="false">IF($R90&gt;0,$Q90*$M$4+$M$5,"")</f>
        <v/>
      </c>
    </row>
    <row r="91" customFormat="false" ht="12.75" hidden="false" customHeight="false" outlineLevel="0" collapsed="false">
      <c r="A91" s="42" t="n">
        <f aca="false">'[1]Crude&amp;Prod'!$A101</f>
        <v>39203</v>
      </c>
      <c r="B91" s="43" t="n">
        <f aca="false">'[1]Crude&amp;Prod'!$O101</f>
        <v>165.177615672142</v>
      </c>
      <c r="C91" s="34" t="n">
        <f aca="false">$M$5+$B91*$M$4</f>
        <v>270.730459539258</v>
      </c>
      <c r="O91" s="36" t="n">
        <v>34586</v>
      </c>
      <c r="P91" s="37" t="n">
        <v>389</v>
      </c>
      <c r="Q91" s="37" t="n">
        <v>157.25</v>
      </c>
      <c r="R91" s="38" t="n">
        <f aca="false">VLOOKUP(YEAR($O91),$L$9:$M$16,2,0)</f>
        <v>0</v>
      </c>
      <c r="S91" s="38" t="str">
        <f aca="false">IF(R91=1,ROW(R91),"")</f>
        <v/>
      </c>
      <c r="T91" s="39" t="str">
        <f aca="false">IF(R91=0,"",P91*R91)</f>
        <v/>
      </c>
      <c r="U91" s="40" t="str">
        <f aca="false">IF(R91=0,"",Q91*R91)</f>
        <v/>
      </c>
      <c r="V91" s="41" t="str">
        <f aca="false">IF($R91&gt;0,$Q91*$M$4+$M$5,"")</f>
        <v/>
      </c>
    </row>
    <row r="92" customFormat="false" ht="12.75" hidden="false" customHeight="false" outlineLevel="0" collapsed="false">
      <c r="A92" s="42" t="n">
        <f aca="false">'[1]Crude&amp;Prod'!$A102</f>
        <v>39234</v>
      </c>
      <c r="B92" s="43" t="n">
        <f aca="false">'[1]Crude&amp;Prod'!$O102</f>
        <v>165.444333381057</v>
      </c>
      <c r="C92" s="34" t="n">
        <f aca="false">$M$5+$B92*$M$4</f>
        <v>271.001266998504</v>
      </c>
      <c r="O92" s="36" t="n">
        <v>34593</v>
      </c>
      <c r="P92" s="37" t="n">
        <v>374.5</v>
      </c>
      <c r="Q92" s="37" t="n">
        <v>154.25</v>
      </c>
      <c r="R92" s="38" t="n">
        <f aca="false">VLOOKUP(YEAR($O92),$L$9:$M$16,2,0)</f>
        <v>0</v>
      </c>
      <c r="S92" s="38" t="str">
        <f aca="false">IF(R92=1,ROW(R92),"")</f>
        <v/>
      </c>
      <c r="T92" s="39" t="str">
        <f aca="false">IF(R92=0,"",P92*R92)</f>
        <v/>
      </c>
      <c r="U92" s="40" t="str">
        <f aca="false">IF(R92=0,"",Q92*R92)</f>
        <v/>
      </c>
      <c r="V92" s="41" t="str">
        <f aca="false">IF($R92&gt;0,$Q92*$M$4+$M$5,"")</f>
        <v/>
      </c>
    </row>
    <row r="93" customFormat="false" ht="12.75" hidden="false" customHeight="false" outlineLevel="0" collapsed="false">
      <c r="A93" s="42" t="n">
        <f aca="false">'[1]Crude&amp;Prod'!$A103</f>
        <v>39264</v>
      </c>
      <c r="B93" s="43" t="n">
        <f aca="false">'[1]Crude&amp;Prod'!$O103</f>
        <v>166.260126626897</v>
      </c>
      <c r="C93" s="34" t="n">
        <f aca="false">$M$5+$B93*$M$4</f>
        <v>271.829569315116</v>
      </c>
      <c r="O93" s="36" t="n">
        <v>34600</v>
      </c>
      <c r="P93" s="37" t="n">
        <v>365</v>
      </c>
      <c r="Q93" s="37" t="n">
        <v>155</v>
      </c>
      <c r="R93" s="38" t="n">
        <f aca="false">VLOOKUP(YEAR($O93),$L$9:$M$16,2,0)</f>
        <v>0</v>
      </c>
      <c r="S93" s="38" t="str">
        <f aca="false">IF(R93=1,ROW(R93),"")</f>
        <v/>
      </c>
      <c r="T93" s="39" t="str">
        <f aca="false">IF(R93=0,"",P93*R93)</f>
        <v/>
      </c>
      <c r="U93" s="40" t="str">
        <f aca="false">IF(R93=0,"",Q93*R93)</f>
        <v/>
      </c>
      <c r="V93" s="41" t="str">
        <f aca="false">IF($R93&gt;0,$Q93*$M$4+$M$5,"")</f>
        <v/>
      </c>
    </row>
    <row r="94" customFormat="false" ht="12.75" hidden="false" customHeight="false" outlineLevel="0" collapsed="false">
      <c r="A94" s="42" t="n">
        <f aca="false">'[1]Crude&amp;Prod'!$A104</f>
        <v>39295</v>
      </c>
      <c r="B94" s="43" t="n">
        <f aca="false">'[1]Crude&amp;Prod'!$O104</f>
        <v>166.591625370614</v>
      </c>
      <c r="C94" s="34" t="n">
        <f aca="false">$M$5+$B94*$M$4</f>
        <v>272.166151137502</v>
      </c>
      <c r="O94" s="36" t="n">
        <v>34607</v>
      </c>
      <c r="P94" s="37" t="n">
        <v>374.25</v>
      </c>
      <c r="Q94" s="37" t="n">
        <v>157.5</v>
      </c>
      <c r="R94" s="38" t="n">
        <f aca="false">VLOOKUP(YEAR($O94),$L$9:$M$16,2,0)</f>
        <v>0</v>
      </c>
      <c r="S94" s="38" t="str">
        <f aca="false">IF(R94=1,ROW(R94),"")</f>
        <v/>
      </c>
      <c r="T94" s="39" t="str">
        <f aca="false">IF(R94=0,"",P94*R94)</f>
        <v/>
      </c>
      <c r="U94" s="40" t="str">
        <f aca="false">IF(R94=0,"",Q94*R94)</f>
        <v/>
      </c>
      <c r="V94" s="41" t="str">
        <f aca="false">IF($R94&gt;0,$Q94*$M$4+$M$5,"")</f>
        <v/>
      </c>
    </row>
    <row r="95" customFormat="false" ht="12.75" hidden="false" customHeight="false" outlineLevel="0" collapsed="false">
      <c r="A95" s="42" t="n">
        <f aca="false">'[1]Crude&amp;Prod'!$A105</f>
        <v>39326</v>
      </c>
      <c r="B95" s="43" t="n">
        <f aca="false">'[1]Crude&amp;Prod'!$O105</f>
        <v>167.11662202069</v>
      </c>
      <c r="C95" s="34" t="n">
        <f aca="false">$M$5+$B95*$M$4</f>
        <v>272.699197891307</v>
      </c>
      <c r="O95" s="36" t="n">
        <v>34614</v>
      </c>
      <c r="P95" s="37" t="n">
        <v>366.25</v>
      </c>
      <c r="Q95" s="37" t="n">
        <v>166</v>
      </c>
      <c r="R95" s="38" t="n">
        <f aca="false">VLOOKUP(YEAR($O95),$L$9:$M$16,2,0)</f>
        <v>0</v>
      </c>
      <c r="S95" s="38" t="str">
        <f aca="false">IF(R95=1,ROW(R95),"")</f>
        <v/>
      </c>
      <c r="T95" s="39" t="str">
        <f aca="false">IF(R95=0,"",P95*R95)</f>
        <v/>
      </c>
      <c r="U95" s="40" t="str">
        <f aca="false">IF(R95=0,"",Q95*R95)</f>
        <v/>
      </c>
      <c r="V95" s="41" t="str">
        <f aca="false">IF($R95&gt;0,$Q95*$M$4+$M$5,"")</f>
        <v/>
      </c>
    </row>
    <row r="96" customFormat="false" ht="12.75" hidden="false" customHeight="false" outlineLevel="0" collapsed="false">
      <c r="A96" s="42" t="n">
        <f aca="false">'[1]Crude&amp;Prod'!$A106</f>
        <v>39356</v>
      </c>
      <c r="B96" s="43" t="n">
        <f aca="false">'[1]Crude&amp;Prod'!$O106</f>
        <v>168.183637408834</v>
      </c>
      <c r="C96" s="34" t="n">
        <f aca="false">$M$5+$B96*$M$4</f>
        <v>273.782574497288</v>
      </c>
      <c r="O96" s="36" t="n">
        <v>34621</v>
      </c>
      <c r="P96" s="37" t="n">
        <v>348</v>
      </c>
      <c r="Q96" s="37" t="n">
        <v>167.5</v>
      </c>
      <c r="R96" s="38" t="n">
        <f aca="false">VLOOKUP(YEAR($O96),$L$9:$M$16,2,0)</f>
        <v>0</v>
      </c>
      <c r="S96" s="38" t="str">
        <f aca="false">IF(R96=1,ROW(R96),"")</f>
        <v/>
      </c>
      <c r="T96" s="39" t="str">
        <f aca="false">IF(R96=0,"",P96*R96)</f>
        <v/>
      </c>
      <c r="U96" s="40" t="str">
        <f aca="false">IF(R96=0,"",Q96*R96)</f>
        <v/>
      </c>
      <c r="V96" s="41" t="str">
        <f aca="false">IF($R96&gt;0,$Q96*$M$4+$M$5,"")</f>
        <v/>
      </c>
    </row>
    <row r="97" customFormat="false" ht="12.75" hidden="false" customHeight="false" outlineLevel="0" collapsed="false">
      <c r="A97" s="42" t="n">
        <f aca="false">'[1]Crude&amp;Prod'!$A107</f>
        <v>39387</v>
      </c>
      <c r="B97" s="43" t="n">
        <f aca="false">'[1]Crude&amp;Prod'!$O107</f>
        <v>168.62852714613</v>
      </c>
      <c r="C97" s="34" t="n">
        <f aca="false">$M$5+$B97*$M$4</f>
        <v>274.234286008652</v>
      </c>
      <c r="O97" s="36" t="n">
        <v>34628</v>
      </c>
      <c r="P97" s="37" t="n">
        <v>320.25</v>
      </c>
      <c r="Q97" s="37" t="n">
        <v>167.5</v>
      </c>
      <c r="R97" s="38" t="n">
        <f aca="false">VLOOKUP(YEAR($O97),$L$9:$M$16,2,0)</f>
        <v>0</v>
      </c>
      <c r="S97" s="38" t="str">
        <f aca="false">IF(R97=1,ROW(R97),"")</f>
        <v/>
      </c>
      <c r="T97" s="39" t="str">
        <f aca="false">IF(R97=0,"",P97*R97)</f>
        <v/>
      </c>
      <c r="U97" s="40" t="str">
        <f aca="false">IF(R97=0,"",Q97*R97)</f>
        <v/>
      </c>
      <c r="V97" s="41" t="str">
        <f aca="false">IF($R97&gt;0,$Q97*$M$4+$M$5,"")</f>
        <v/>
      </c>
    </row>
    <row r="98" customFormat="false" ht="12.75" hidden="false" customHeight="false" outlineLevel="0" collapsed="false">
      <c r="A98" s="42" t="n">
        <f aca="false">'[1]Crude&amp;Prod'!$A108</f>
        <v>39417</v>
      </c>
      <c r="B98" s="43" t="n">
        <f aca="false">'[1]Crude&amp;Prod'!$O108</f>
        <v>169.062723167866</v>
      </c>
      <c r="C98" s="34" t="n">
        <f aca="false">$M$5+$B98*$M$4</f>
        <v>274.675139830992</v>
      </c>
      <c r="O98" s="36" t="n">
        <v>34635</v>
      </c>
      <c r="P98" s="37" t="n">
        <v>328.75</v>
      </c>
      <c r="Q98" s="37" t="n">
        <v>168.5</v>
      </c>
      <c r="R98" s="38" t="n">
        <f aca="false">VLOOKUP(YEAR($O98),$L$9:$M$16,2,0)</f>
        <v>0</v>
      </c>
      <c r="S98" s="38" t="str">
        <f aca="false">IF(R98=1,ROW(R98),"")</f>
        <v/>
      </c>
      <c r="T98" s="39" t="str">
        <f aca="false">IF(R98=0,"",P98*R98)</f>
        <v/>
      </c>
      <c r="U98" s="40" t="str">
        <f aca="false">IF(R98=0,"",Q98*R98)</f>
        <v/>
      </c>
      <c r="V98" s="41" t="str">
        <f aca="false">IF($R98&gt;0,$Q98*$M$4+$M$5,"")</f>
        <v/>
      </c>
    </row>
    <row r="99" customFormat="false" ht="12.75" hidden="false" customHeight="false" outlineLevel="0" collapsed="false">
      <c r="A99" s="42" t="n">
        <f aca="false">'[1]Crude&amp;Prod'!$A109</f>
        <v>39448</v>
      </c>
      <c r="B99" s="43" t="n">
        <f aca="false">'[1]Crude&amp;Prod'!$O109</f>
        <v>169.754506289045</v>
      </c>
      <c r="C99" s="34" t="n">
        <f aca="false">$M$5+$B99*$M$4</f>
        <v>275.37753049773</v>
      </c>
      <c r="O99" s="36" t="n">
        <v>34642</v>
      </c>
      <c r="P99" s="37" t="n">
        <v>338</v>
      </c>
      <c r="Q99" s="37" t="n">
        <v>168</v>
      </c>
      <c r="R99" s="38" t="n">
        <f aca="false">VLOOKUP(YEAR($O99),$L$9:$M$16,2,0)</f>
        <v>0</v>
      </c>
      <c r="S99" s="38" t="str">
        <f aca="false">IF(R99=1,ROW(R99),"")</f>
        <v/>
      </c>
      <c r="T99" s="39" t="str">
        <f aca="false">IF(R99=0,"",P99*R99)</f>
        <v/>
      </c>
      <c r="U99" s="40" t="str">
        <f aca="false">IF(R99=0,"",Q99*R99)</f>
        <v/>
      </c>
      <c r="V99" s="41" t="str">
        <f aca="false">IF($R99&gt;0,$Q99*$M$4+$M$5,"")</f>
        <v/>
      </c>
    </row>
    <row r="100" customFormat="false" ht="12.75" hidden="false" customHeight="false" outlineLevel="0" collapsed="false">
      <c r="A100" s="42" t="n">
        <f aca="false">'[1]Crude&amp;Prod'!$A110</f>
        <v>39479</v>
      </c>
      <c r="B100" s="43" t="n">
        <f aca="false">'[1]Crude&amp;Prod'!$O110</f>
        <v>170.159568668361</v>
      </c>
      <c r="C100" s="34" t="n">
        <f aca="false">$M$5+$B100*$M$4</f>
        <v>275.788803953192</v>
      </c>
      <c r="O100" s="36" t="n">
        <v>34649</v>
      </c>
      <c r="P100" s="37" t="n">
        <v>347</v>
      </c>
      <c r="Q100" s="37" t="n">
        <v>169.5</v>
      </c>
      <c r="R100" s="38" t="n">
        <f aca="false">VLOOKUP(YEAR($O100),$L$9:$M$16,2,0)</f>
        <v>0</v>
      </c>
      <c r="S100" s="38" t="str">
        <f aca="false">IF(R100=1,ROW(R100),"")</f>
        <v/>
      </c>
      <c r="T100" s="39" t="str">
        <f aca="false">IF(R100=0,"",P100*R100)</f>
        <v/>
      </c>
      <c r="U100" s="40" t="str">
        <f aca="false">IF(R100=0,"",Q100*R100)</f>
        <v/>
      </c>
      <c r="V100" s="41" t="str">
        <f aca="false">IF($R100&gt;0,$Q100*$M$4+$M$5,"")</f>
        <v/>
      </c>
    </row>
    <row r="101" customFormat="false" ht="12.75" hidden="false" customHeight="false" outlineLevel="0" collapsed="false">
      <c r="A101" s="42" t="n">
        <f aca="false">'[1]Crude&amp;Prod'!$A111</f>
        <v>39508</v>
      </c>
      <c r="B101" s="43" t="n">
        <f aca="false">'[1]Crude&amp;Prod'!$O111</f>
        <v>170.6299693924</v>
      </c>
      <c r="C101" s="34" t="n">
        <f aca="false">$M$5+$B101*$M$4</f>
        <v>276.266417627299</v>
      </c>
      <c r="O101" s="36" t="n">
        <v>34656</v>
      </c>
      <c r="P101" s="37" t="n">
        <v>350.75</v>
      </c>
      <c r="Q101" s="37" t="n">
        <v>173.5</v>
      </c>
      <c r="R101" s="38" t="n">
        <f aca="false">VLOOKUP(YEAR($O101),$L$9:$M$16,2,0)</f>
        <v>0</v>
      </c>
      <c r="S101" s="38" t="str">
        <f aca="false">IF(R101=1,ROW(R101),"")</f>
        <v/>
      </c>
      <c r="T101" s="39" t="str">
        <f aca="false">IF(R101=0,"",P101*R101)</f>
        <v/>
      </c>
      <c r="U101" s="40" t="str">
        <f aca="false">IF(R101=0,"",Q101*R101)</f>
        <v/>
      </c>
      <c r="V101" s="41" t="str">
        <f aca="false">IF($R101&gt;0,$Q101*$M$4+$M$5,"")</f>
        <v/>
      </c>
    </row>
    <row r="102" customFormat="false" ht="12.75" hidden="false" customHeight="false" outlineLevel="0" collapsed="false">
      <c r="A102" s="42" t="n">
        <f aca="false">'[1]Crude&amp;Prod'!$A112</f>
        <v>39539</v>
      </c>
      <c r="B102" s="43" t="n">
        <f aca="false">'[1]Crude&amp;Prod'!$O112</f>
        <v>169.87971186997</v>
      </c>
      <c r="C102" s="34" t="n">
        <f aca="false">$M$5+$B102*$M$4</f>
        <v>275.504655934551</v>
      </c>
      <c r="O102" s="36" t="n">
        <v>34663</v>
      </c>
      <c r="P102" s="37" t="n">
        <v>348.25</v>
      </c>
      <c r="Q102" s="37" t="n">
        <v>178.5</v>
      </c>
      <c r="R102" s="38" t="n">
        <f aca="false">VLOOKUP(YEAR($O102),$L$9:$M$16,2,0)</f>
        <v>0</v>
      </c>
      <c r="S102" s="38" t="str">
        <f aca="false">IF(R102=1,ROW(R102),"")</f>
        <v/>
      </c>
      <c r="T102" s="39" t="str">
        <f aca="false">IF(R102=0,"",P102*R102)</f>
        <v/>
      </c>
      <c r="U102" s="40" t="str">
        <f aca="false">IF(R102=0,"",Q102*R102)</f>
        <v/>
      </c>
      <c r="V102" s="41" t="str">
        <f aca="false">IF($R102&gt;0,$Q102*$M$4+$M$5,"")</f>
        <v/>
      </c>
    </row>
    <row r="103" customFormat="false" ht="12.75" hidden="false" customHeight="false" outlineLevel="0" collapsed="false">
      <c r="A103" s="42" t="n">
        <f aca="false">'[1]Crude&amp;Prod'!$A113</f>
        <v>39569</v>
      </c>
      <c r="B103" s="43" t="n">
        <f aca="false">'[1]Crude&amp;Prod'!$O113</f>
        <v>170.509848441692</v>
      </c>
      <c r="C103" s="34" t="n">
        <f aca="false">$M$5+$B103*$M$4</f>
        <v>276.144454786528</v>
      </c>
      <c r="O103" s="36" t="n">
        <v>34670</v>
      </c>
      <c r="P103" s="37" t="n">
        <v>336.5</v>
      </c>
      <c r="Q103" s="37" t="n">
        <v>176.5</v>
      </c>
      <c r="R103" s="38" t="n">
        <f aca="false">VLOOKUP(YEAR($O103),$L$9:$M$16,2,0)</f>
        <v>0</v>
      </c>
      <c r="S103" s="38" t="str">
        <f aca="false">IF(R103=1,ROW(R103),"")</f>
        <v/>
      </c>
      <c r="T103" s="39" t="str">
        <f aca="false">IF(R103=0,"",P103*R103)</f>
        <v/>
      </c>
      <c r="U103" s="40" t="str">
        <f aca="false">IF(R103=0,"",Q103*R103)</f>
        <v/>
      </c>
      <c r="V103" s="41" t="str">
        <f aca="false">IF($R103&gt;0,$Q103*$M$4+$M$5,"")</f>
        <v/>
      </c>
    </row>
    <row r="104" customFormat="false" ht="12.75" hidden="false" customHeight="false" outlineLevel="0" collapsed="false">
      <c r="A104" s="42" t="n">
        <f aca="false">'[1]Crude&amp;Prod'!$A114</f>
        <v>39600</v>
      </c>
      <c r="B104" s="43" t="n">
        <f aca="false">'[1]Crude&amp;Prod'!$O114</f>
        <v>170.758203955015</v>
      </c>
      <c r="C104" s="34" t="n">
        <f aca="false">$M$5+$B104*$M$4</f>
        <v>276.396618491091</v>
      </c>
      <c r="O104" s="36" t="n">
        <v>34677</v>
      </c>
      <c r="P104" s="37" t="n">
        <v>341</v>
      </c>
      <c r="Q104" s="37" t="n">
        <v>173</v>
      </c>
      <c r="R104" s="38" t="n">
        <f aca="false">VLOOKUP(YEAR($O104),$L$9:$M$16,2,0)</f>
        <v>0</v>
      </c>
      <c r="S104" s="38" t="str">
        <f aca="false">IF(R104=1,ROW(R104),"")</f>
        <v/>
      </c>
      <c r="T104" s="39" t="str">
        <f aca="false">IF(R104=0,"",P104*R104)</f>
        <v/>
      </c>
      <c r="U104" s="40" t="str">
        <f aca="false">IF(R104=0,"",Q104*R104)</f>
        <v/>
      </c>
      <c r="V104" s="41" t="str">
        <f aca="false">IF($R104&gt;0,$Q104*$M$4+$M$5,"")</f>
        <v/>
      </c>
    </row>
    <row r="105" customFormat="false" ht="12.75" hidden="false" customHeight="false" outlineLevel="0" collapsed="false">
      <c r="A105" s="42" t="n">
        <f aca="false">'[1]Crude&amp;Prod'!$A115</f>
        <v>39630</v>
      </c>
      <c r="B105" s="43" t="n">
        <f aca="false">'[1]Crude&amp;Prod'!$O115</f>
        <v>171.634230194444</v>
      </c>
      <c r="C105" s="34" t="n">
        <f aca="false">$M$5+$B105*$M$4</f>
        <v>277.286077391655</v>
      </c>
      <c r="O105" s="36" t="n">
        <v>34684</v>
      </c>
      <c r="P105" s="37" t="n">
        <v>353.75</v>
      </c>
      <c r="Q105" s="37" t="n">
        <v>164.5</v>
      </c>
      <c r="R105" s="38" t="n">
        <f aca="false">VLOOKUP(YEAR($O105),$L$9:$M$16,2,0)</f>
        <v>0</v>
      </c>
      <c r="S105" s="38" t="str">
        <f aca="false">IF(R105=1,ROW(R105),"")</f>
        <v/>
      </c>
      <c r="T105" s="39" t="str">
        <f aca="false">IF(R105=0,"",P105*R105)</f>
        <v/>
      </c>
      <c r="U105" s="40" t="str">
        <f aca="false">IF(R105=0,"",Q105*R105)</f>
        <v/>
      </c>
      <c r="V105" s="41" t="str">
        <f aca="false">IF($R105&gt;0,$Q105*$M$4+$M$5,"")</f>
        <v/>
      </c>
    </row>
    <row r="106" customFormat="false" ht="12.75" hidden="false" customHeight="false" outlineLevel="0" collapsed="false">
      <c r="A106" s="42" t="n">
        <f aca="false">'[1]Crude&amp;Prod'!$A116</f>
        <v>39661</v>
      </c>
      <c r="B106" s="43" t="n">
        <f aca="false">'[1]Crude&amp;Prod'!$O116</f>
        <v>171.892772467861</v>
      </c>
      <c r="C106" s="34" t="n">
        <f aca="false">$M$5+$B106*$M$4</f>
        <v>277.54858405631</v>
      </c>
      <c r="O106" s="36" t="n">
        <v>34691</v>
      </c>
      <c r="P106" s="37" t="n">
        <v>356</v>
      </c>
      <c r="Q106" s="37" t="n">
        <v>159</v>
      </c>
      <c r="R106" s="38" t="n">
        <f aca="false">VLOOKUP(YEAR($O106),$L$9:$M$16,2,0)</f>
        <v>0</v>
      </c>
      <c r="S106" s="38" t="str">
        <f aca="false">IF(R106=1,ROW(R106),"")</f>
        <v/>
      </c>
      <c r="T106" s="39" t="str">
        <f aca="false">IF(R106=0,"",P106*R106)</f>
        <v/>
      </c>
      <c r="U106" s="40" t="str">
        <f aca="false">IF(R106=0,"",Q106*R106)</f>
        <v/>
      </c>
      <c r="V106" s="41" t="str">
        <f aca="false">IF($R106&gt;0,$Q106*$M$4+$M$5,"")</f>
        <v/>
      </c>
    </row>
    <row r="107" customFormat="false" ht="12.75" hidden="false" customHeight="false" outlineLevel="0" collapsed="false">
      <c r="A107" s="42" t="n">
        <f aca="false">'[1]Crude&amp;Prod'!$A117</f>
        <v>39692</v>
      </c>
      <c r="B107" s="43" t="n">
        <f aca="false">'[1]Crude&amp;Prod'!$O117</f>
        <v>172.464994761631</v>
      </c>
      <c r="C107" s="34" t="n">
        <f aca="false">$M$5+$B107*$M$4</f>
        <v>278.129580594298</v>
      </c>
      <c r="O107" s="36" t="n">
        <v>34705</v>
      </c>
      <c r="P107" s="37" t="n">
        <v>373.25</v>
      </c>
      <c r="Q107" s="37" t="n">
        <v>156.5</v>
      </c>
      <c r="R107" s="38" t="n">
        <f aca="false">VLOOKUP(YEAR($O107),$L$9:$M$16,2,0)</f>
        <v>0</v>
      </c>
      <c r="S107" s="38" t="str">
        <f aca="false">IF(R107=1,ROW(R107),"")</f>
        <v/>
      </c>
      <c r="T107" s="39" t="str">
        <f aca="false">IF(R107=0,"",P107*R107)</f>
        <v/>
      </c>
      <c r="U107" s="40" t="str">
        <f aca="false">IF(R107=0,"",Q107*R107)</f>
        <v/>
      </c>
      <c r="V107" s="41" t="str">
        <f aca="false">IF($R107&gt;0,$Q107*$M$4+$M$5,"")</f>
        <v/>
      </c>
    </row>
    <row r="108" customFormat="false" ht="12.75" hidden="false" customHeight="false" outlineLevel="0" collapsed="false">
      <c r="A108" s="42" t="n">
        <f aca="false">'[1]Crude&amp;Prod'!$A118</f>
        <v>39722</v>
      </c>
      <c r="B108" s="43" t="n">
        <f aca="false">'[1]Crude&amp;Prod'!$O118</f>
        <v>173.543634357882</v>
      </c>
      <c r="C108" s="34" t="n">
        <f aca="false">$M$5+$B108*$M$4</f>
        <v>279.224759649677</v>
      </c>
      <c r="O108" s="36" t="n">
        <v>34712</v>
      </c>
      <c r="P108" s="37" t="n">
        <v>375.75</v>
      </c>
      <c r="Q108" s="37" t="n">
        <v>156</v>
      </c>
      <c r="R108" s="38" t="n">
        <f aca="false">VLOOKUP(YEAR($O108),$L$9:$M$16,2,0)</f>
        <v>0</v>
      </c>
      <c r="S108" s="38" t="str">
        <f aca="false">IF(R108=1,ROW(R108),"")</f>
        <v/>
      </c>
      <c r="T108" s="39" t="str">
        <f aca="false">IF(R108=0,"",P108*R108)</f>
        <v/>
      </c>
      <c r="U108" s="40" t="str">
        <f aca="false">IF(R108=0,"",Q108*R108)</f>
        <v/>
      </c>
      <c r="V108" s="41" t="str">
        <f aca="false">IF($R108&gt;0,$Q108*$M$4+$M$5,"")</f>
        <v/>
      </c>
    </row>
    <row r="109" customFormat="false" ht="12.75" hidden="false" customHeight="false" outlineLevel="0" collapsed="false">
      <c r="A109" s="42" t="n">
        <f aca="false">'[1]Crude&amp;Prod'!$A119</f>
        <v>39753</v>
      </c>
      <c r="B109" s="43" t="n">
        <f aca="false">'[1]Crude&amp;Prod'!$O119</f>
        <v>173.938253033423</v>
      </c>
      <c r="C109" s="34" t="n">
        <f aca="false">$M$5+$B109*$M$4</f>
        <v>279.625429261488</v>
      </c>
      <c r="O109" s="36" t="n">
        <v>34719</v>
      </c>
      <c r="P109" s="37" t="n">
        <v>372.25</v>
      </c>
      <c r="Q109" s="37" t="n">
        <v>158.5</v>
      </c>
      <c r="R109" s="38" t="n">
        <f aca="false">VLOOKUP(YEAR($O109),$L$9:$M$16,2,0)</f>
        <v>0</v>
      </c>
      <c r="S109" s="38" t="str">
        <f aca="false">IF(R109=1,ROW(R109),"")</f>
        <v/>
      </c>
      <c r="T109" s="39" t="str">
        <f aca="false">IF(R109=0,"",P109*R109)</f>
        <v/>
      </c>
      <c r="U109" s="40" t="str">
        <f aca="false">IF(R109=0,"",Q109*R109)</f>
        <v/>
      </c>
      <c r="V109" s="41" t="str">
        <f aca="false">IF($R109&gt;0,$Q109*$M$4+$M$5,"")</f>
        <v/>
      </c>
    </row>
    <row r="110" customFormat="false" ht="12.75" hidden="false" customHeight="false" outlineLevel="0" collapsed="false">
      <c r="A110" s="42" t="n">
        <f aca="false">'[1]Crude&amp;Prod'!$A120</f>
        <v>39783</v>
      </c>
      <c r="B110" s="43" t="n">
        <f aca="false">'[1]Crude&amp;Prod'!$O120</f>
        <v>174.410744164148</v>
      </c>
      <c r="C110" s="34" t="n">
        <f aca="false">$M$5+$B110*$M$4</f>
        <v>280.105165395801</v>
      </c>
      <c r="O110" s="36" t="n">
        <v>34726</v>
      </c>
      <c r="P110" s="37" t="n">
        <v>363.25</v>
      </c>
      <c r="Q110" s="37" t="n">
        <v>159</v>
      </c>
      <c r="R110" s="38" t="n">
        <f aca="false">VLOOKUP(YEAR($O110),$L$9:$M$16,2,0)</f>
        <v>0</v>
      </c>
      <c r="S110" s="38" t="str">
        <f aca="false">IF(R110=1,ROW(R110),"")</f>
        <v/>
      </c>
      <c r="T110" s="39" t="str">
        <f aca="false">IF(R110=0,"",P110*R110)</f>
        <v/>
      </c>
      <c r="U110" s="40" t="str">
        <f aca="false">IF(R110=0,"",Q110*R110)</f>
        <v/>
      </c>
      <c r="V110" s="41" t="str">
        <f aca="false">IF($R110&gt;0,$Q110*$M$4+$M$5,"")</f>
        <v/>
      </c>
    </row>
    <row r="111" customFormat="false" ht="12.75" hidden="false" customHeight="false" outlineLevel="0" collapsed="false">
      <c r="A111" s="42" t="n">
        <f aca="false">'[1]Crude&amp;Prod'!$A121</f>
        <v>39814</v>
      </c>
      <c r="B111" s="43" t="n">
        <f aca="false">'[1]Crude&amp;Prod'!$O121</f>
        <v>175.082947301162</v>
      </c>
      <c r="C111" s="34" t="n">
        <f aca="false">$M$5+$B111*$M$4</f>
        <v>280.787675846166</v>
      </c>
      <c r="O111" s="36" t="n">
        <v>34733</v>
      </c>
      <c r="P111" s="37" t="n">
        <v>352.25</v>
      </c>
      <c r="Q111" s="37" t="n">
        <v>158.5</v>
      </c>
      <c r="R111" s="38" t="n">
        <f aca="false">VLOOKUP(YEAR($O111),$L$9:$M$16,2,0)</f>
        <v>0</v>
      </c>
      <c r="S111" s="38" t="str">
        <f aca="false">IF(R111=1,ROW(R111),"")</f>
        <v/>
      </c>
      <c r="T111" s="39" t="str">
        <f aca="false">IF(R111=0,"",P111*R111)</f>
        <v/>
      </c>
      <c r="U111" s="40" t="str">
        <f aca="false">IF(R111=0,"",Q111*R111)</f>
        <v/>
      </c>
      <c r="V111" s="41" t="str">
        <f aca="false">IF($R111&gt;0,$Q111*$M$4+$M$5,"")</f>
        <v/>
      </c>
    </row>
    <row r="112" customFormat="false" ht="12.75" hidden="false" customHeight="false" outlineLevel="0" collapsed="false">
      <c r="A112" s="42" t="n">
        <f aca="false">'[1]Crude&amp;Prod'!$A122</f>
        <v>39845</v>
      </c>
      <c r="B112" s="43" t="n">
        <f aca="false">'[1]Crude&amp;Prod'!$O122</f>
        <v>175.460110937444</v>
      </c>
      <c r="C112" s="34" t="n">
        <f aca="false">$M$5+$B112*$M$4</f>
        <v>281.170622769627</v>
      </c>
      <c r="O112" s="36" t="n">
        <v>34740</v>
      </c>
      <c r="P112" s="37" t="n">
        <v>357</v>
      </c>
      <c r="Q112" s="37" t="n">
        <v>159.5</v>
      </c>
      <c r="R112" s="38" t="n">
        <f aca="false">VLOOKUP(YEAR($O112),$L$9:$M$16,2,0)</f>
        <v>0</v>
      </c>
      <c r="S112" s="38" t="str">
        <f aca="false">IF(R112=1,ROW(R112),"")</f>
        <v/>
      </c>
      <c r="T112" s="39" t="str">
        <f aca="false">IF(R112=0,"",P112*R112)</f>
        <v/>
      </c>
      <c r="U112" s="40" t="str">
        <f aca="false">IF(R112=0,"",Q112*R112)</f>
        <v/>
      </c>
      <c r="V112" s="41" t="str">
        <f aca="false">IF($R112&gt;0,$Q112*$M$4+$M$5,"")</f>
        <v/>
      </c>
    </row>
    <row r="113" customFormat="false" ht="12.75" hidden="false" customHeight="false" outlineLevel="0" collapsed="false">
      <c r="A113" s="42" t="n">
        <f aca="false">'[1]Crude&amp;Prod'!$A123</f>
        <v>39873</v>
      </c>
      <c r="B113" s="43" t="n">
        <f aca="false">'[1]Crude&amp;Prod'!$O123</f>
        <v>175.964960203645</v>
      </c>
      <c r="C113" s="34" t="n">
        <f aca="false">$M$5+$B113*$M$4</f>
        <v>281.683213207052</v>
      </c>
      <c r="O113" s="36" t="n">
        <v>34747</v>
      </c>
      <c r="P113" s="37" t="n">
        <v>334.25</v>
      </c>
      <c r="Q113" s="37" t="n">
        <v>161</v>
      </c>
      <c r="R113" s="38" t="n">
        <f aca="false">VLOOKUP(YEAR($O113),$L$9:$M$16,2,0)</f>
        <v>0</v>
      </c>
      <c r="S113" s="38" t="str">
        <f aca="false">IF(R113=1,ROW(R113),"")</f>
        <v/>
      </c>
      <c r="T113" s="39" t="str">
        <f aca="false">IF(R113=0,"",P113*R113)</f>
        <v/>
      </c>
      <c r="U113" s="40" t="str">
        <f aca="false">IF(R113=0,"",Q113*R113)</f>
        <v/>
      </c>
      <c r="V113" s="41" t="str">
        <f aca="false">IF($R113&gt;0,$Q113*$M$4+$M$5,"")</f>
        <v/>
      </c>
    </row>
    <row r="114" customFormat="false" ht="12.75" hidden="false" customHeight="false" outlineLevel="0" collapsed="false">
      <c r="A114" s="42" t="n">
        <f aca="false">'[1]Crude&amp;Prod'!$A124</f>
        <v>39904</v>
      </c>
      <c r="B114" s="43" t="n">
        <f aca="false">'[1]Crude&amp;Prod'!$O124</f>
        <v>175.218829375751</v>
      </c>
      <c r="C114" s="34" t="n">
        <f aca="false">$M$5+$B114*$M$4</f>
        <v>280.925641486041</v>
      </c>
      <c r="O114" s="36" t="n">
        <v>34754</v>
      </c>
      <c r="P114" s="37" t="n">
        <v>330.5</v>
      </c>
      <c r="Q114" s="37" t="n">
        <v>165.5</v>
      </c>
      <c r="R114" s="38" t="n">
        <f aca="false">VLOOKUP(YEAR($O114),$L$9:$M$16,2,0)</f>
        <v>0</v>
      </c>
      <c r="S114" s="38" t="str">
        <f aca="false">IF(R114=1,ROW(R114),"")</f>
        <v/>
      </c>
      <c r="T114" s="39" t="str">
        <f aca="false">IF(R114=0,"",P114*R114)</f>
        <v/>
      </c>
      <c r="U114" s="40" t="str">
        <f aca="false">IF(R114=0,"",Q114*R114)</f>
        <v/>
      </c>
      <c r="V114" s="41" t="str">
        <f aca="false">IF($R114&gt;0,$Q114*$M$4+$M$5,"")</f>
        <v/>
      </c>
    </row>
    <row r="115" customFormat="false" ht="12.75" hidden="false" customHeight="false" outlineLevel="0" collapsed="false">
      <c r="A115" s="42" t="n">
        <f aca="false">'[1]Crude&amp;Prod'!$A125</f>
        <v>39934</v>
      </c>
      <c r="B115" s="43" t="n">
        <f aca="false">'[1]Crude&amp;Prod'!$O125</f>
        <v>175.845429079897</v>
      </c>
      <c r="C115" s="34" t="n">
        <f aca="false">$M$5+$B115*$M$4</f>
        <v>281.561849237427</v>
      </c>
      <c r="O115" s="36" t="n">
        <v>34761</v>
      </c>
      <c r="P115" s="37" t="n">
        <v>326.25</v>
      </c>
      <c r="Q115" s="37" t="n">
        <v>166.5</v>
      </c>
      <c r="R115" s="38" t="n">
        <f aca="false">VLOOKUP(YEAR($O115),$L$9:$M$16,2,0)</f>
        <v>0</v>
      </c>
      <c r="S115" s="38" t="str">
        <f aca="false">IF(R115=1,ROW(R115),"")</f>
        <v/>
      </c>
      <c r="T115" s="39" t="str">
        <f aca="false">IF(R115=0,"",P115*R115)</f>
        <v/>
      </c>
      <c r="U115" s="40" t="str">
        <f aca="false">IF(R115=0,"",Q115*R115)</f>
        <v/>
      </c>
      <c r="V115" s="41" t="str">
        <f aca="false">IF($R115&gt;0,$Q115*$M$4+$M$5,"")</f>
        <v/>
      </c>
    </row>
    <row r="116" customFormat="false" ht="12.75" hidden="false" customHeight="false" outlineLevel="0" collapsed="false">
      <c r="A116" s="42" t="n">
        <f aca="false">'[1]Crude&amp;Prod'!$A126</f>
        <v>39965</v>
      </c>
      <c r="B116" s="43" t="n">
        <f aca="false">'[1]Crude&amp;Prod'!$O126</f>
        <v>176.112224251602</v>
      </c>
      <c r="C116" s="34" t="n">
        <f aca="false">$M$5+$B116*$M$4</f>
        <v>281.832735347249</v>
      </c>
      <c r="O116" s="36" t="n">
        <v>34768</v>
      </c>
      <c r="P116" s="37" t="n">
        <v>314.5</v>
      </c>
      <c r="Q116" s="37" t="n">
        <v>170</v>
      </c>
      <c r="R116" s="38" t="n">
        <f aca="false">VLOOKUP(YEAR($O116),$L$9:$M$16,2,0)</f>
        <v>0</v>
      </c>
      <c r="S116" s="38" t="str">
        <f aca="false">IF(R116=1,ROW(R116),"")</f>
        <v/>
      </c>
      <c r="T116" s="39" t="str">
        <f aca="false">IF(R116=0,"",P116*R116)</f>
        <v/>
      </c>
      <c r="U116" s="40" t="str">
        <f aca="false">IF(R116=0,"",Q116*R116)</f>
        <v/>
      </c>
      <c r="V116" s="41" t="str">
        <f aca="false">IF($R116&gt;0,$Q116*$M$4+$M$5,"")</f>
        <v/>
      </c>
    </row>
    <row r="117" customFormat="false" ht="12.75" hidden="false" customHeight="false" outlineLevel="0" collapsed="false">
      <c r="A117" s="42" t="n">
        <f aca="false">'[1]Crude&amp;Prod'!$A127</f>
        <v>39995</v>
      </c>
      <c r="B117" s="43" t="n">
        <f aca="false">'[1]Crude&amp;Prod'!$O127</f>
        <v>176.964923980982</v>
      </c>
      <c r="C117" s="34" t="n">
        <f aca="false">$M$5+$B117*$M$4</f>
        <v>282.698510057718</v>
      </c>
      <c r="O117" s="36" t="n">
        <v>34775</v>
      </c>
      <c r="P117" s="37" t="n">
        <v>335.25</v>
      </c>
      <c r="Q117" s="37" t="n">
        <v>169</v>
      </c>
      <c r="R117" s="38" t="n">
        <f aca="false">VLOOKUP(YEAR($O117),$L$9:$M$16,2,0)</f>
        <v>0</v>
      </c>
      <c r="S117" s="38" t="str">
        <f aca="false">IF(R117=1,ROW(R117),"")</f>
        <v/>
      </c>
      <c r="T117" s="39" t="str">
        <f aca="false">IF(R117=0,"",P117*R117)</f>
        <v/>
      </c>
      <c r="U117" s="40" t="str">
        <f aca="false">IF(R117=0,"",Q117*R117)</f>
        <v/>
      </c>
      <c r="V117" s="41" t="str">
        <f aca="false">IF($R117&gt;0,$Q117*$M$4+$M$5,"")</f>
        <v/>
      </c>
    </row>
    <row r="118" customFormat="false" ht="12.75" hidden="false" customHeight="false" outlineLevel="0" collapsed="false">
      <c r="A118" s="42" t="n">
        <f aca="false">'[1]Crude&amp;Prod'!$A128</f>
        <v>40026</v>
      </c>
      <c r="B118" s="43" t="n">
        <f aca="false">'[1]Crude&amp;Prod'!$O128</f>
        <v>177.234756736657</v>
      </c>
      <c r="C118" s="34" t="n">
        <f aca="false">$M$5+$B118*$M$4</f>
        <v>282.972480328695</v>
      </c>
      <c r="O118" s="36" t="n">
        <v>34782</v>
      </c>
      <c r="P118" s="37" t="n">
        <v>342.5</v>
      </c>
      <c r="Q118" s="37" t="n">
        <v>168</v>
      </c>
      <c r="R118" s="38" t="n">
        <f aca="false">VLOOKUP(YEAR($O118),$L$9:$M$16,2,0)</f>
        <v>0</v>
      </c>
      <c r="S118" s="38" t="str">
        <f aca="false">IF(R118=1,ROW(R118),"")</f>
        <v/>
      </c>
      <c r="T118" s="39" t="str">
        <f aca="false">IF(R118=0,"",P118*R118)</f>
        <v/>
      </c>
      <c r="U118" s="40" t="str">
        <f aca="false">IF(R118=0,"",Q118*R118)</f>
        <v/>
      </c>
      <c r="V118" s="41" t="str">
        <f aca="false">IF($R118&gt;0,$Q118*$M$4+$M$5,"")</f>
        <v/>
      </c>
    </row>
    <row r="119" customFormat="false" ht="12.75" hidden="false" customHeight="false" outlineLevel="0" collapsed="false">
      <c r="A119" s="42" t="n">
        <f aca="false">'[1]Crude&amp;Prod'!$A129</f>
        <v>40057</v>
      </c>
      <c r="B119" s="43" t="n">
        <f aca="false">'[1]Crude&amp;Prod'!$O129</f>
        <v>177.825254083089</v>
      </c>
      <c r="C119" s="34" t="n">
        <f aca="false">$M$5+$B119*$M$4</f>
        <v>283.572032142217</v>
      </c>
      <c r="O119" s="36" t="n">
        <v>34789</v>
      </c>
      <c r="P119" s="37" t="n">
        <v>343</v>
      </c>
      <c r="Q119" s="37" t="n">
        <v>166</v>
      </c>
      <c r="R119" s="38" t="n">
        <f aca="false">VLOOKUP(YEAR($O119),$L$9:$M$16,2,0)</f>
        <v>0</v>
      </c>
      <c r="S119" s="38" t="str">
        <f aca="false">IF(R119=1,ROW(R119),"")</f>
        <v/>
      </c>
      <c r="T119" s="39" t="str">
        <f aca="false">IF(R119=0,"",P119*R119)</f>
        <v/>
      </c>
      <c r="U119" s="40" t="str">
        <f aca="false">IF(R119=0,"",Q119*R119)</f>
        <v/>
      </c>
      <c r="V119" s="41" t="str">
        <f aca="false">IF($R119&gt;0,$Q119*$M$4+$M$5,"")</f>
        <v/>
      </c>
    </row>
    <row r="120" customFormat="false" ht="12.75" hidden="false" customHeight="false" outlineLevel="0" collapsed="false">
      <c r="A120" s="42" t="n">
        <f aca="false">'[1]Crude&amp;Prod'!$A130</f>
        <v>40087</v>
      </c>
      <c r="B120" s="43" t="n">
        <f aca="false">'[1]Crude&amp;Prod'!$O130</f>
        <v>178.87067493076</v>
      </c>
      <c r="C120" s="34" t="n">
        <f aca="false">$M$5+$B120*$M$4</f>
        <v>284.633483085058</v>
      </c>
      <c r="O120" s="36" t="n">
        <v>34796</v>
      </c>
      <c r="P120" s="37" t="n">
        <v>347.5</v>
      </c>
      <c r="Q120" s="37" t="n">
        <v>163.5</v>
      </c>
      <c r="R120" s="38" t="n">
        <f aca="false">VLOOKUP(YEAR($O120),$L$9:$M$16,2,0)</f>
        <v>0</v>
      </c>
      <c r="S120" s="38" t="str">
        <f aca="false">IF(R120=1,ROW(R120),"")</f>
        <v/>
      </c>
      <c r="T120" s="39" t="str">
        <f aca="false">IF(R120=0,"",P120*R120)</f>
        <v/>
      </c>
      <c r="U120" s="40" t="str">
        <f aca="false">IF(R120=0,"",Q120*R120)</f>
        <v/>
      </c>
      <c r="V120" s="41" t="str">
        <f aca="false">IF($R120&gt;0,$Q120*$M$4+$M$5,"")</f>
        <v/>
      </c>
    </row>
    <row r="121" customFormat="false" ht="12.75" hidden="false" customHeight="false" outlineLevel="0" collapsed="false">
      <c r="A121" s="42" t="n">
        <f aca="false">'[1]Crude&amp;Prod'!$A131</f>
        <v>40118</v>
      </c>
      <c r="B121" s="43" t="n">
        <f aca="false">'[1]Crude&amp;Prod'!$O131</f>
        <v>179.271630783135</v>
      </c>
      <c r="C121" s="34" t="n">
        <f aca="false">$M$5+$B121*$M$4</f>
        <v>285.040587045621</v>
      </c>
      <c r="O121" s="36" t="n">
        <v>34803</v>
      </c>
      <c r="P121" s="37" t="n">
        <v>352</v>
      </c>
      <c r="Q121" s="37" t="n">
        <v>162.5</v>
      </c>
      <c r="R121" s="38" t="n">
        <f aca="false">VLOOKUP(YEAR($O121),$L$9:$M$16,2,0)</f>
        <v>0</v>
      </c>
      <c r="S121" s="38" t="str">
        <f aca="false">IF(R121=1,ROW(R121),"")</f>
        <v/>
      </c>
      <c r="T121" s="39" t="str">
        <f aca="false">IF(R121=0,"",P121*R121)</f>
        <v/>
      </c>
      <c r="U121" s="40" t="str">
        <f aca="false">IF(R121=0,"",Q121*R121)</f>
        <v/>
      </c>
      <c r="V121" s="41" t="str">
        <f aca="false">IF($R121&gt;0,$Q121*$M$4+$M$5,"")</f>
        <v/>
      </c>
    </row>
    <row r="122" customFormat="false" ht="12.75" hidden="false" customHeight="false" outlineLevel="0" collapsed="false">
      <c r="A122" s="42" t="n">
        <f aca="false">'[1]Crude&amp;Prod'!$A132</f>
        <v>40148</v>
      </c>
      <c r="B122" s="43" t="n">
        <f aca="false">'[1]Crude&amp;Prod'!$O132</f>
        <v>179.774361058891</v>
      </c>
      <c r="C122" s="34" t="n">
        <f aca="false">$M$5+$B122*$M$4</f>
        <v>285.551026000789</v>
      </c>
      <c r="O122" s="36" t="n">
        <v>34810</v>
      </c>
      <c r="P122" s="37" t="n">
        <v>333.5</v>
      </c>
      <c r="Q122" s="37" t="n">
        <v>166</v>
      </c>
      <c r="R122" s="38" t="n">
        <f aca="false">VLOOKUP(YEAR($O122),$L$9:$M$16,2,0)</f>
        <v>0</v>
      </c>
      <c r="S122" s="38" t="str">
        <f aca="false">IF(R122=1,ROW(R122),"")</f>
        <v/>
      </c>
      <c r="T122" s="39" t="str">
        <f aca="false">IF(R122=0,"",P122*R122)</f>
        <v/>
      </c>
      <c r="U122" s="40" t="str">
        <f aca="false">IF(R122=0,"",Q122*R122)</f>
        <v/>
      </c>
      <c r="V122" s="41" t="str">
        <f aca="false">IF($R122&gt;0,$Q122*$M$4+$M$5,"")</f>
        <v/>
      </c>
    </row>
    <row r="123" customFormat="false" ht="12.75" hidden="false" customHeight="false" outlineLevel="0" collapsed="false">
      <c r="A123" s="42" t="n">
        <f aca="false">'[1]Crude&amp;Prod'!$A133</f>
        <v>40179</v>
      </c>
      <c r="B123" s="43" t="n">
        <f aca="false">'[1]Crude&amp;Prod'!$O133</f>
        <v>180.409052925879</v>
      </c>
      <c r="C123" s="34" t="n">
        <f aca="false">$M$5+$B123*$M$4</f>
        <v>286.195449997238</v>
      </c>
      <c r="O123" s="36" t="n">
        <v>34817</v>
      </c>
      <c r="P123" s="37" t="n">
        <v>323</v>
      </c>
      <c r="Q123" s="37" t="n">
        <v>168</v>
      </c>
      <c r="R123" s="38" t="n">
        <f aca="false">VLOOKUP(YEAR($O123),$L$9:$M$16,2,0)</f>
        <v>0</v>
      </c>
      <c r="S123" s="38" t="str">
        <f aca="false">IF(R123=1,ROW(R123),"")</f>
        <v/>
      </c>
      <c r="T123" s="39" t="str">
        <f aca="false">IF(R123=0,"",P123*R123)</f>
        <v/>
      </c>
      <c r="U123" s="40" t="str">
        <f aca="false">IF(R123=0,"",Q123*R123)</f>
        <v/>
      </c>
      <c r="V123" s="41" t="str">
        <f aca="false">IF($R123&gt;0,$Q123*$M$4+$M$5,"")</f>
        <v/>
      </c>
    </row>
    <row r="124" customFormat="false" ht="12.75" hidden="false" customHeight="false" outlineLevel="0" collapsed="false">
      <c r="A124" s="42" t="n">
        <f aca="false">'[1]Crude&amp;Prod'!$A134</f>
        <v>40210</v>
      </c>
      <c r="B124" s="43" t="n">
        <f aca="false">'[1]Crude&amp;Prod'!$O134</f>
        <v>180.803248855655</v>
      </c>
      <c r="C124" s="34" t="n">
        <f aca="false">$M$5+$B124*$M$4</f>
        <v>286.595690381058</v>
      </c>
      <c r="O124" s="36" t="n">
        <v>34824</v>
      </c>
      <c r="P124" s="37" t="n">
        <v>319.5</v>
      </c>
      <c r="Q124" s="37" t="n">
        <v>172</v>
      </c>
      <c r="R124" s="38" t="n">
        <f aca="false">VLOOKUP(YEAR($O124),$L$9:$M$16,2,0)</f>
        <v>0</v>
      </c>
      <c r="S124" s="38" t="str">
        <f aca="false">IF(R124=1,ROW(R124),"")</f>
        <v/>
      </c>
      <c r="T124" s="39" t="str">
        <f aca="false">IF(R124=0,"",P124*R124)</f>
        <v/>
      </c>
      <c r="U124" s="40" t="str">
        <f aca="false">IF(R124=0,"",Q124*R124)</f>
        <v/>
      </c>
      <c r="V124" s="41" t="str">
        <f aca="false">IF($R124&gt;0,$Q124*$M$4+$M$5,"")</f>
        <v/>
      </c>
    </row>
    <row r="125" customFormat="false" ht="12.75" hidden="false" customHeight="false" outlineLevel="0" collapsed="false">
      <c r="A125" s="42" t="n">
        <f aca="false">'[1]Crude&amp;Prod'!$A135</f>
        <v>40238</v>
      </c>
      <c r="B125" s="43" t="n">
        <f aca="false">'[1]Crude&amp;Prod'!$O135</f>
        <v>181.314059074246</v>
      </c>
      <c r="C125" s="34" t="n">
        <f aca="false">$M$5+$B125*$M$4</f>
        <v>287.114333173905</v>
      </c>
      <c r="O125" s="36" t="n">
        <v>34831</v>
      </c>
      <c r="P125" s="37" t="n">
        <v>306</v>
      </c>
      <c r="Q125" s="37" t="n">
        <v>179</v>
      </c>
      <c r="R125" s="38" t="n">
        <f aca="false">VLOOKUP(YEAR($O125),$L$9:$M$16,2,0)</f>
        <v>0</v>
      </c>
      <c r="S125" s="38" t="str">
        <f aca="false">IF(R125=1,ROW(R125),"")</f>
        <v/>
      </c>
      <c r="T125" s="39" t="str">
        <f aca="false">IF(R125=0,"",P125*R125)</f>
        <v/>
      </c>
      <c r="U125" s="40" t="str">
        <f aca="false">IF(R125=0,"",Q125*R125)</f>
        <v/>
      </c>
      <c r="V125" s="41" t="str">
        <f aca="false">IF($R125&gt;0,$Q125*$M$4+$M$5,"")</f>
        <v/>
      </c>
    </row>
    <row r="126" customFormat="false" ht="12.75" hidden="false" customHeight="false" outlineLevel="0" collapsed="false">
      <c r="A126" s="42" t="n">
        <f aca="false">'[1]Crude&amp;Prod'!$A136</f>
        <v>40269</v>
      </c>
      <c r="B126" s="43" t="n">
        <f aca="false">'[1]Crude&amp;Prod'!$O136</f>
        <v>180.561140758287</v>
      </c>
      <c r="C126" s="34" t="n">
        <f aca="false">$M$5+$B126*$M$4</f>
        <v>286.349869888007</v>
      </c>
      <c r="O126" s="36" t="n">
        <v>34838</v>
      </c>
      <c r="P126" s="37" t="n">
        <v>296.25</v>
      </c>
      <c r="Q126" s="37" t="n">
        <v>181</v>
      </c>
      <c r="R126" s="38" t="n">
        <f aca="false">VLOOKUP(YEAR($O126),$L$9:$M$16,2,0)</f>
        <v>0</v>
      </c>
      <c r="S126" s="38" t="str">
        <f aca="false">IF(R126=1,ROW(R126),"")</f>
        <v/>
      </c>
      <c r="T126" s="39" t="str">
        <f aca="false">IF(R126=0,"",P126*R126)</f>
        <v/>
      </c>
      <c r="U126" s="40" t="str">
        <f aca="false">IF(R126=0,"",Q126*R126)</f>
        <v/>
      </c>
      <c r="V126" s="41" t="str">
        <f aca="false">IF($R126&gt;0,$Q126*$M$4+$M$5,"")</f>
        <v/>
      </c>
    </row>
    <row r="127" customFormat="false" ht="12.75" hidden="false" customHeight="false" outlineLevel="0" collapsed="false">
      <c r="A127" s="42" t="n">
        <f aca="false">'[1]Crude&amp;Prod'!$A137</f>
        <v>40299</v>
      </c>
      <c r="B127" s="43" t="n">
        <f aca="false">'[1]Crude&amp;Prod'!$O137</f>
        <v>181.183327823045</v>
      </c>
      <c r="C127" s="34" t="n">
        <f aca="false">$M$5+$B127*$M$4</f>
        <v>286.981597338232</v>
      </c>
      <c r="O127" s="36" t="n">
        <v>34845</v>
      </c>
      <c r="P127" s="37" t="n">
        <v>297</v>
      </c>
      <c r="Q127" s="37" t="n">
        <v>182.5</v>
      </c>
      <c r="R127" s="38" t="n">
        <f aca="false">VLOOKUP(YEAR($O127),$L$9:$M$16,2,0)</f>
        <v>0</v>
      </c>
      <c r="S127" s="38" t="str">
        <f aca="false">IF(R127=1,ROW(R127),"")</f>
        <v/>
      </c>
      <c r="T127" s="39" t="str">
        <f aca="false">IF(R127=0,"",P127*R127)</f>
        <v/>
      </c>
      <c r="U127" s="40" t="str">
        <f aca="false">IF(R127=0,"",Q127*R127)</f>
        <v/>
      </c>
      <c r="V127" s="41" t="str">
        <f aca="false">IF($R127&gt;0,$Q127*$M$4+$M$5,"")</f>
        <v/>
      </c>
    </row>
    <row r="128" customFormat="false" ht="12.75" hidden="false" customHeight="false" outlineLevel="0" collapsed="false">
      <c r="A128" s="42" t="n">
        <f aca="false">'[1]Crude&amp;Prod'!$A138</f>
        <v>40330</v>
      </c>
      <c r="B128" s="43" t="n">
        <f aca="false">'[1]Crude&amp;Prod'!$O138</f>
        <v>181.475888177766</v>
      </c>
      <c r="C128" s="34" t="n">
        <f aca="false">$M$5+$B128*$M$4</f>
        <v>287.27864370482</v>
      </c>
      <c r="O128" s="36" t="n">
        <v>34852</v>
      </c>
      <c r="P128" s="37" t="n">
        <v>293.75</v>
      </c>
      <c r="Q128" s="37" t="n">
        <v>183.5</v>
      </c>
      <c r="R128" s="38" t="n">
        <f aca="false">VLOOKUP(YEAR($O128),$L$9:$M$16,2,0)</f>
        <v>0</v>
      </c>
      <c r="S128" s="38" t="str">
        <f aca="false">IF(R128=1,ROW(R128),"")</f>
        <v/>
      </c>
      <c r="T128" s="39" t="str">
        <f aca="false">IF(R128=0,"",P128*R128)</f>
        <v/>
      </c>
      <c r="U128" s="40" t="str">
        <f aca="false">IF(R128=0,"",Q128*R128)</f>
        <v/>
      </c>
      <c r="V128" s="41" t="str">
        <f aca="false">IF($R128&gt;0,$Q128*$M$4+$M$5,"")</f>
        <v/>
      </c>
    </row>
    <row r="129" customFormat="false" ht="12.75" hidden="false" customHeight="false" outlineLevel="0" collapsed="false">
      <c r="A129" s="42" t="n">
        <f aca="false">'[1]Crude&amp;Prod'!$A139</f>
        <v>40360</v>
      </c>
      <c r="B129" s="43" t="n">
        <f aca="false">'[1]Crude&amp;Prod'!$O139</f>
        <v>182.295219851862</v>
      </c>
      <c r="C129" s="34" t="n">
        <f aca="false">$M$5+$B129*$M$4</f>
        <v>288.110538706634</v>
      </c>
      <c r="O129" s="36" t="n">
        <v>34859</v>
      </c>
      <c r="P129" s="37" t="n">
        <v>297</v>
      </c>
      <c r="Q129" s="37" t="n">
        <v>183.75</v>
      </c>
      <c r="R129" s="38" t="n">
        <f aca="false">VLOOKUP(YEAR($O129),$L$9:$M$16,2,0)</f>
        <v>0</v>
      </c>
      <c r="S129" s="38" t="str">
        <f aca="false">IF(R129=1,ROW(R129),"")</f>
        <v/>
      </c>
      <c r="T129" s="39" t="str">
        <f aca="false">IF(R129=0,"",P129*R129)</f>
        <v/>
      </c>
      <c r="U129" s="40" t="str">
        <f aca="false">IF(R129=0,"",Q129*R129)</f>
        <v/>
      </c>
      <c r="V129" s="41" t="str">
        <f aca="false">IF($R129&gt;0,$Q129*$M$4+$M$5,"")</f>
        <v/>
      </c>
    </row>
    <row r="130" customFormat="false" ht="12.75" hidden="false" customHeight="false" outlineLevel="0" collapsed="false">
      <c r="A130" s="42" t="n">
        <f aca="false">'[1]Crude&amp;Prod'!$A140</f>
        <v>40391</v>
      </c>
      <c r="B130" s="43" t="n">
        <f aca="false">'[1]Crude&amp;Prod'!$O140</f>
        <v>182.570568911327</v>
      </c>
      <c r="C130" s="34" t="n">
        <f aca="false">$M$5+$B130*$M$4</f>
        <v>288.390109866354</v>
      </c>
      <c r="O130" s="36" t="n">
        <v>34866</v>
      </c>
      <c r="P130" s="37" t="n">
        <v>290</v>
      </c>
      <c r="Q130" s="37" t="n">
        <v>180</v>
      </c>
      <c r="R130" s="38" t="n">
        <f aca="false">VLOOKUP(YEAR($O130),$L$9:$M$16,2,0)</f>
        <v>0</v>
      </c>
      <c r="S130" s="38" t="str">
        <f aca="false">IF(R130=1,ROW(R130),"")</f>
        <v/>
      </c>
      <c r="T130" s="39" t="str">
        <f aca="false">IF(R130=0,"",P130*R130)</f>
        <v/>
      </c>
      <c r="U130" s="40" t="str">
        <f aca="false">IF(R130=0,"",Q130*R130)</f>
        <v/>
      </c>
      <c r="V130" s="41" t="str">
        <f aca="false">IF($R130&gt;0,$Q130*$M$4+$M$5,"")</f>
        <v/>
      </c>
    </row>
    <row r="131" customFormat="false" ht="12.75" hidden="false" customHeight="false" outlineLevel="0" collapsed="false">
      <c r="A131" s="42" t="n">
        <f aca="false">'[1]Crude&amp;Prod'!$A141</f>
        <v>40422</v>
      </c>
      <c r="B131" s="43" t="n">
        <f aca="false">'[1]Crude&amp;Prod'!$O141</f>
        <v>183.163687119349</v>
      </c>
      <c r="C131" s="34" t="n">
        <f aca="false">$M$5+$B131*$M$4</f>
        <v>288.992322728785</v>
      </c>
      <c r="O131" s="36" t="n">
        <v>34873</v>
      </c>
      <c r="P131" s="37" t="n">
        <v>282.75</v>
      </c>
      <c r="Q131" s="37" t="n">
        <v>169</v>
      </c>
      <c r="R131" s="38" t="n">
        <f aca="false">VLOOKUP(YEAR($O131),$L$9:$M$16,2,0)</f>
        <v>0</v>
      </c>
      <c r="S131" s="38" t="str">
        <f aca="false">IF(R131=1,ROW(R131),"")</f>
        <v/>
      </c>
      <c r="T131" s="39" t="str">
        <f aca="false">IF(R131=0,"",P131*R131)</f>
        <v/>
      </c>
      <c r="U131" s="40" t="str">
        <f aca="false">IF(R131=0,"",Q131*R131)</f>
        <v/>
      </c>
      <c r="V131" s="41" t="str">
        <f aca="false">IF($R131&gt;0,$Q131*$M$4+$M$5,"")</f>
        <v/>
      </c>
    </row>
    <row r="132" customFormat="false" ht="12.75" hidden="false" customHeight="false" outlineLevel="0" collapsed="false">
      <c r="A132" s="42" t="n">
        <f aca="false">'[1]Crude&amp;Prod'!$A142</f>
        <v>40452</v>
      </c>
      <c r="B132" s="43" t="n">
        <f aca="false">'[1]Crude&amp;Prod'!$O142</f>
        <v>184.199611131171</v>
      </c>
      <c r="C132" s="34" t="n">
        <f aca="false">$M$5+$B132*$M$4</f>
        <v>290.044131214822</v>
      </c>
      <c r="O132" s="36" t="n">
        <v>34880</v>
      </c>
      <c r="P132" s="37" t="n">
        <v>280</v>
      </c>
      <c r="Q132" s="37" t="n">
        <v>164.5</v>
      </c>
      <c r="R132" s="38" t="n">
        <f aca="false">VLOOKUP(YEAR($O132),$L$9:$M$16,2,0)</f>
        <v>0</v>
      </c>
      <c r="S132" s="38" t="str">
        <f aca="false">IF(R132=1,ROW(R132),"")</f>
        <v/>
      </c>
      <c r="T132" s="39" t="str">
        <f aca="false">IF(R132=0,"",P132*R132)</f>
        <v/>
      </c>
      <c r="U132" s="40" t="str">
        <f aca="false">IF(R132=0,"",Q132*R132)</f>
        <v/>
      </c>
      <c r="V132" s="41" t="str">
        <f aca="false">IF($R132&gt;0,$Q132*$M$4+$M$5,"")</f>
        <v/>
      </c>
    </row>
    <row r="133" customFormat="false" ht="12.75" hidden="false" customHeight="false" outlineLevel="0" collapsed="false">
      <c r="A133" s="42" t="n">
        <f aca="false">'[1]Crude&amp;Prod'!$A143</f>
        <v>40483</v>
      </c>
      <c r="B133" s="43" t="n">
        <f aca="false">'[1]Crude&amp;Prod'!$O143</f>
        <v>184.625132542207</v>
      </c>
      <c r="C133" s="34" t="n">
        <f aca="false">$M$5+$B133*$M$4</f>
        <v>290.476177413201</v>
      </c>
      <c r="O133" s="36" t="n">
        <v>34887</v>
      </c>
      <c r="P133" s="37" t="n">
        <v>281.25</v>
      </c>
      <c r="Q133" s="37" t="n">
        <v>157.5</v>
      </c>
      <c r="R133" s="38" t="n">
        <f aca="false">VLOOKUP(YEAR($O133),$L$9:$M$16,2,0)</f>
        <v>0</v>
      </c>
      <c r="S133" s="38" t="str">
        <f aca="false">IF(R133=1,ROW(R133),"")</f>
        <v/>
      </c>
      <c r="T133" s="39" t="str">
        <f aca="false">IF(R133=0,"",P133*R133)</f>
        <v/>
      </c>
      <c r="U133" s="40" t="str">
        <f aca="false">IF(R133=0,"",Q133*R133)</f>
        <v/>
      </c>
      <c r="V133" s="41" t="str">
        <f aca="false">IF($R133&gt;0,$Q133*$M$4+$M$5,"")</f>
        <v/>
      </c>
    </row>
    <row r="134" customFormat="false" ht="12.75" hidden="false" customHeight="false" outlineLevel="0" collapsed="false">
      <c r="A134" s="42" t="n">
        <f aca="false">'[1]Crude&amp;Prod'!$A144</f>
        <v>40513</v>
      </c>
      <c r="B134" s="43" t="n">
        <f aca="false">'[1]Crude&amp;Prod'!$O144</f>
        <v>185.11440375744</v>
      </c>
      <c r="C134" s="34" t="n">
        <f aca="false">$M$5+$B134*$M$4</f>
        <v>290.972950931609</v>
      </c>
      <c r="O134" s="36" t="n">
        <v>34894</v>
      </c>
      <c r="P134" s="37" t="n">
        <v>289.5</v>
      </c>
      <c r="Q134" s="37" t="n">
        <v>148.5</v>
      </c>
      <c r="R134" s="38" t="n">
        <f aca="false">VLOOKUP(YEAR($O134),$L$9:$M$16,2,0)</f>
        <v>0</v>
      </c>
      <c r="S134" s="38" t="str">
        <f aca="false">IF(R134=1,ROW(R134),"")</f>
        <v/>
      </c>
      <c r="T134" s="39" t="str">
        <f aca="false">IF(R134=0,"",P134*R134)</f>
        <v/>
      </c>
      <c r="U134" s="40" t="str">
        <f aca="false">IF(R134=0,"",Q134*R134)</f>
        <v/>
      </c>
      <c r="V134" s="41" t="str">
        <f aca="false">IF($R134&gt;0,$Q134*$M$4+$M$5,"")</f>
        <v/>
      </c>
    </row>
    <row r="135" customFormat="false" ht="12.75" hidden="false" customHeight="false" outlineLevel="0" collapsed="false">
      <c r="A135" s="42" t="n">
        <f aca="false">'[1]Crude&amp;Prod'!$A145</f>
        <v>40544</v>
      </c>
      <c r="B135" s="43" t="n">
        <f aca="false">'[1]Crude&amp;Prod'!$O145</f>
        <v>185.761184212605</v>
      </c>
      <c r="C135" s="34" t="n">
        <f aca="false">$M$5+$B135*$M$4</f>
        <v>291.629648878159</v>
      </c>
      <c r="O135" s="36" t="n">
        <v>34901</v>
      </c>
      <c r="P135" s="37" t="n">
        <v>287.5</v>
      </c>
      <c r="Q135" s="37" t="n">
        <v>145.5</v>
      </c>
      <c r="R135" s="38" t="n">
        <f aca="false">VLOOKUP(YEAR($O135),$L$9:$M$16,2,0)</f>
        <v>0</v>
      </c>
      <c r="S135" s="38" t="str">
        <f aca="false">IF(R135=1,ROW(R135),"")</f>
        <v/>
      </c>
      <c r="T135" s="39" t="str">
        <f aca="false">IF(R135=0,"",P135*R135)</f>
        <v/>
      </c>
      <c r="U135" s="40" t="str">
        <f aca="false">IF(R135=0,"",Q135*R135)</f>
        <v/>
      </c>
      <c r="V135" s="41" t="str">
        <f aca="false">IF($R135&gt;0,$Q135*$M$4+$M$5,"")</f>
        <v/>
      </c>
    </row>
    <row r="136" customFormat="false" ht="12.75" hidden="false" customHeight="false" outlineLevel="0" collapsed="false">
      <c r="A136" s="42" t="n">
        <f aca="false">'[1]Crude&amp;Prod'!$A146</f>
        <v>40575</v>
      </c>
      <c r="B136" s="43" t="n">
        <f aca="false">'[1]Crude&amp;Prod'!$O146</f>
        <v>186.165365787396</v>
      </c>
      <c r="C136" s="34" t="n">
        <f aca="false">$M$5+$B136*$M$4</f>
        <v>292.040028023167</v>
      </c>
      <c r="O136" s="36" t="n">
        <v>34908</v>
      </c>
      <c r="P136" s="37" t="n">
        <v>284.75</v>
      </c>
      <c r="Q136" s="37" t="n">
        <v>145.5</v>
      </c>
      <c r="R136" s="38" t="n">
        <f aca="false">VLOOKUP(YEAR($O136),$L$9:$M$16,2,0)</f>
        <v>0</v>
      </c>
      <c r="S136" s="38" t="str">
        <f aca="false">IF(R136=1,ROW(R136),"")</f>
        <v/>
      </c>
      <c r="T136" s="39" t="str">
        <f aca="false">IF(R136=0,"",P136*R136)</f>
        <v/>
      </c>
      <c r="U136" s="40" t="str">
        <f aca="false">IF(R136=0,"",Q136*R136)</f>
        <v/>
      </c>
      <c r="V136" s="41" t="str">
        <f aca="false">IF($R136&gt;0,$Q136*$M$4+$M$5,"")</f>
        <v/>
      </c>
    </row>
    <row r="137" customFormat="false" ht="12.75" hidden="false" customHeight="false" outlineLevel="0" collapsed="false">
      <c r="A137" s="42" t="n">
        <f aca="false">'[1]Crude&amp;Prod'!$A147</f>
        <v>40603</v>
      </c>
      <c r="B137" s="43" t="n">
        <f aca="false">'[1]Crude&amp;Prod'!$O147</f>
        <v>186.673286016385</v>
      </c>
      <c r="C137" s="34" t="n">
        <f aca="false">$M$5+$B137*$M$4</f>
        <v>292.555736512385</v>
      </c>
      <c r="O137" s="36" t="n">
        <v>34915</v>
      </c>
      <c r="P137" s="37" t="n">
        <v>285.5</v>
      </c>
      <c r="Q137" s="37" t="n">
        <v>147</v>
      </c>
      <c r="R137" s="38" t="n">
        <f aca="false">VLOOKUP(YEAR($O137),$L$9:$M$16,2,0)</f>
        <v>0</v>
      </c>
      <c r="S137" s="38" t="str">
        <f aca="false">IF(R137=1,ROW(R137),"")</f>
        <v/>
      </c>
      <c r="T137" s="39" t="str">
        <f aca="false">IF(R137=0,"",P137*R137)</f>
        <v/>
      </c>
      <c r="U137" s="40" t="str">
        <f aca="false">IF(R137=0,"",Q137*R137)</f>
        <v/>
      </c>
      <c r="V137" s="41" t="str">
        <f aca="false">IF($R137&gt;0,$Q137*$M$4+$M$5,"")</f>
        <v/>
      </c>
    </row>
    <row r="138" customFormat="false" ht="12.75" hidden="false" customHeight="false" outlineLevel="0" collapsed="false">
      <c r="A138" s="42" t="n">
        <f aca="false">'[1]Crude&amp;Prod'!$A148</f>
        <v>40634</v>
      </c>
      <c r="B138" s="43" t="n">
        <f aca="false">'[1]Crude&amp;Prod'!$O148</f>
        <v>185.877569431745</v>
      </c>
      <c r="C138" s="34" t="n">
        <f aca="false">$M$5+$B138*$M$4</f>
        <v>291.747818705043</v>
      </c>
      <c r="O138" s="36" t="n">
        <v>34922</v>
      </c>
      <c r="P138" s="37" t="n">
        <v>292</v>
      </c>
      <c r="Q138" s="37" t="n">
        <v>153.5</v>
      </c>
      <c r="R138" s="38" t="n">
        <f aca="false">VLOOKUP(YEAR($O138),$L$9:$M$16,2,0)</f>
        <v>0</v>
      </c>
      <c r="S138" s="38" t="str">
        <f aca="false">IF(R138=1,ROW(R138),"")</f>
        <v/>
      </c>
      <c r="T138" s="39" t="str">
        <f aca="false">IF(R138=0,"",P138*R138)</f>
        <v/>
      </c>
      <c r="U138" s="40" t="str">
        <f aca="false">IF(R138=0,"",Q138*R138)</f>
        <v/>
      </c>
      <c r="V138" s="41" t="str">
        <f aca="false">IF($R138&gt;0,$Q138*$M$4+$M$5,"")</f>
        <v/>
      </c>
    </row>
    <row r="139" customFormat="false" ht="12.75" hidden="false" customHeight="false" outlineLevel="0" collapsed="false">
      <c r="A139" s="42" t="n">
        <f aca="false">'[1]Crude&amp;Prod'!$A149</f>
        <v>40664</v>
      </c>
      <c r="B139" s="43" t="n">
        <f aca="false">'[1]Crude&amp;Prod'!$O149</f>
        <v>186.516273958395</v>
      </c>
      <c r="C139" s="34" t="n">
        <f aca="false">$M$5+$B139*$M$4</f>
        <v>292.396316889787</v>
      </c>
      <c r="O139" s="36" t="n">
        <v>34929</v>
      </c>
      <c r="P139" s="37" t="n">
        <v>272.5</v>
      </c>
      <c r="Q139" s="37" t="n">
        <v>154</v>
      </c>
      <c r="R139" s="38" t="n">
        <f aca="false">VLOOKUP(YEAR($O139),$L$9:$M$16,2,0)</f>
        <v>0</v>
      </c>
      <c r="S139" s="38" t="str">
        <f aca="false">IF(R139=1,ROW(R139),"")</f>
        <v/>
      </c>
      <c r="T139" s="39" t="str">
        <f aca="false">IF(R139=0,"",P139*R139)</f>
        <v/>
      </c>
      <c r="U139" s="40" t="str">
        <f aca="false">IF(R139=0,"",Q139*R139)</f>
        <v/>
      </c>
      <c r="V139" s="41" t="str">
        <f aca="false">IF($R139&gt;0,$Q139*$M$4+$M$5,"")</f>
        <v/>
      </c>
    </row>
    <row r="140" customFormat="false" ht="12.75" hidden="false" customHeight="false" outlineLevel="0" collapsed="false">
      <c r="A140" s="42" t="n">
        <f aca="false">'[1]Crude&amp;Prod'!$A150</f>
        <v>40695</v>
      </c>
      <c r="B140" s="43" t="n">
        <f aca="false">'[1]Crude&amp;Prod'!$O150</f>
        <v>186.816709580126</v>
      </c>
      <c r="C140" s="34" t="n">
        <f aca="false">$M$5+$B140*$M$4</f>
        <v>292.701359279807</v>
      </c>
      <c r="O140" s="36" t="n">
        <v>34936</v>
      </c>
      <c r="P140" s="37" t="n">
        <v>261.25</v>
      </c>
      <c r="Q140" s="37" t="n">
        <v>155.5</v>
      </c>
      <c r="R140" s="38" t="n">
        <f aca="false">VLOOKUP(YEAR($O140),$L$9:$M$16,2,0)</f>
        <v>0</v>
      </c>
      <c r="S140" s="38" t="str">
        <f aca="false">IF(R140=1,ROW(R140),"")</f>
        <v/>
      </c>
      <c r="T140" s="39" t="str">
        <f aca="false">IF(R140=0,"",P140*R140)</f>
        <v/>
      </c>
      <c r="U140" s="40" t="str">
        <f aca="false">IF(R140=0,"",Q140*R140)</f>
        <v/>
      </c>
      <c r="V140" s="41" t="str">
        <f aca="false">IF($R140&gt;0,$Q140*$M$4+$M$5,"")</f>
        <v/>
      </c>
    </row>
    <row r="141" customFormat="false" ht="12.75" hidden="false" customHeight="false" outlineLevel="0" collapsed="false">
      <c r="A141" s="42" t="n">
        <f aca="false">'[1]Crude&amp;Prod'!$A151</f>
        <v>40725</v>
      </c>
      <c r="B141" s="43" t="n">
        <f aca="false">'[1]Crude&amp;Prod'!$O151</f>
        <v>187.63701798501</v>
      </c>
      <c r="C141" s="34" t="n">
        <f aca="false">$M$5+$B141*$M$4</f>
        <v>293.534245989235</v>
      </c>
      <c r="O141" s="36" t="n">
        <v>34943</v>
      </c>
      <c r="P141" s="37" t="n">
        <v>250.5</v>
      </c>
      <c r="Q141" s="37" t="n">
        <v>156</v>
      </c>
      <c r="R141" s="38" t="n">
        <f aca="false">VLOOKUP(YEAR($O141),$L$9:$M$16,2,0)</f>
        <v>0</v>
      </c>
      <c r="S141" s="38" t="str">
        <f aca="false">IF(R141=1,ROW(R141),"")</f>
        <v/>
      </c>
      <c r="T141" s="39" t="str">
        <f aca="false">IF(R141=0,"",P141*R141)</f>
        <v/>
      </c>
      <c r="U141" s="40" t="str">
        <f aca="false">IF(R141=0,"",Q141*R141)</f>
        <v/>
      </c>
      <c r="V141" s="41" t="str">
        <f aca="false">IF($R141&gt;0,$Q141*$M$4+$M$5,"")</f>
        <v/>
      </c>
    </row>
    <row r="142" customFormat="false" ht="12.75" hidden="false" customHeight="false" outlineLevel="0" collapsed="false">
      <c r="A142" s="42" t="n">
        <f aca="false">'[1]Crude&amp;Prod'!$A152</f>
        <v>40756</v>
      </c>
      <c r="B142" s="43" t="n">
        <f aca="false">'[1]Crude&amp;Prod'!$O152</f>
        <v>187.922930513204</v>
      </c>
      <c r="C142" s="34" t="n">
        <f aca="false">$M$5+$B142*$M$4</f>
        <v>293.824542593993</v>
      </c>
      <c r="O142" s="36" t="n">
        <v>34950</v>
      </c>
      <c r="P142" s="37" t="n">
        <v>250</v>
      </c>
      <c r="Q142" s="37" t="n">
        <v>161.5</v>
      </c>
      <c r="R142" s="38" t="n">
        <f aca="false">VLOOKUP(YEAR($O142),$L$9:$M$16,2,0)</f>
        <v>0</v>
      </c>
      <c r="S142" s="38" t="str">
        <f aca="false">IF(R142=1,ROW(R142),"")</f>
        <v/>
      </c>
      <c r="T142" s="39" t="str">
        <f aca="false">IF(R142=0,"",P142*R142)</f>
        <v/>
      </c>
      <c r="U142" s="40" t="str">
        <f aca="false">IF(R142=0,"",Q142*R142)</f>
        <v/>
      </c>
      <c r="V142" s="41" t="str">
        <f aca="false">IF($R142&gt;0,$Q142*$M$4+$M$5,"")</f>
        <v/>
      </c>
    </row>
    <row r="143" customFormat="false" ht="12.75" hidden="false" customHeight="false" outlineLevel="0" collapsed="false">
      <c r="A143" s="42" t="n">
        <f aca="false">'[1]Crude&amp;Prod'!$A153</f>
        <v>40787</v>
      </c>
      <c r="B143" s="43" t="n">
        <f aca="false">'[1]Crude&amp;Prod'!$O153</f>
        <v>188.503279559156</v>
      </c>
      <c r="C143" s="34" t="n">
        <f aca="false">$M$5+$B143*$M$4</f>
        <v>294.413790496763</v>
      </c>
      <c r="O143" s="36" t="n">
        <v>34957</v>
      </c>
      <c r="P143" s="37" t="n">
        <v>241</v>
      </c>
      <c r="Q143" s="37" t="n">
        <v>166</v>
      </c>
      <c r="R143" s="38" t="n">
        <f aca="false">VLOOKUP(YEAR($O143),$L$9:$M$16,2,0)</f>
        <v>0</v>
      </c>
      <c r="S143" s="38" t="str">
        <f aca="false">IF(R143=1,ROW(R143),"")</f>
        <v/>
      </c>
      <c r="T143" s="39" t="str">
        <f aca="false">IF(R143=0,"",P143*R143)</f>
        <v/>
      </c>
      <c r="U143" s="40" t="str">
        <f aca="false">IF(R143=0,"",Q143*R143)</f>
        <v/>
      </c>
      <c r="V143" s="41" t="str">
        <f aca="false">IF($R143&gt;0,$Q143*$M$4+$M$5,"")</f>
        <v/>
      </c>
    </row>
    <row r="144" customFormat="false" ht="12.75" hidden="false" customHeight="false" outlineLevel="0" collapsed="false">
      <c r="A144" s="42" t="n">
        <f aca="false">'[1]Crude&amp;Prod'!$A154</f>
        <v>40817</v>
      </c>
      <c r="B144" s="43" t="n">
        <f aca="false">'[1]Crude&amp;Prod'!$O154</f>
        <v>189.539981640438</v>
      </c>
      <c r="C144" s="34" t="n">
        <f aca="false">$M$5+$B144*$M$4</f>
        <v>295.466388982888</v>
      </c>
      <c r="O144" s="36" t="n">
        <v>34964</v>
      </c>
      <c r="P144" s="37" t="n">
        <v>234.5</v>
      </c>
      <c r="Q144" s="37" t="n">
        <v>159</v>
      </c>
      <c r="R144" s="38" t="n">
        <f aca="false">VLOOKUP(YEAR($O144),$L$9:$M$16,2,0)</f>
        <v>0</v>
      </c>
      <c r="S144" s="38" t="str">
        <f aca="false">IF(R144=1,ROW(R144),"")</f>
        <v/>
      </c>
      <c r="T144" s="39" t="str">
        <f aca="false">IF(R144=0,"",P144*R144)</f>
        <v/>
      </c>
      <c r="U144" s="40" t="str">
        <f aca="false">IF(R144=0,"",Q144*R144)</f>
        <v/>
      </c>
      <c r="V144" s="41" t="str">
        <f aca="false">IF($R144&gt;0,$Q144*$M$4+$M$5,"")</f>
        <v/>
      </c>
    </row>
    <row r="145" customFormat="false" ht="12.75" hidden="false" customHeight="false" outlineLevel="0" collapsed="false">
      <c r="A145" s="42" t="n">
        <f aca="false">'[1]Crude&amp;Prod'!$A155</f>
        <v>40848</v>
      </c>
      <c r="B145" s="43" t="n">
        <f aca="false">'[1]Crude&amp;Prod'!$O155</f>
        <v>189.986736663272</v>
      </c>
      <c r="C145" s="34" t="n">
        <f aca="false">$M$5+$B145*$M$4</f>
        <v>295.919994381387</v>
      </c>
      <c r="O145" s="36" t="n">
        <v>34971</v>
      </c>
      <c r="P145" s="37" t="n">
        <v>229.25</v>
      </c>
      <c r="Q145" s="37" t="n">
        <v>152</v>
      </c>
      <c r="R145" s="38" t="n">
        <f aca="false">VLOOKUP(YEAR($O145),$L$9:$M$16,2,0)</f>
        <v>0</v>
      </c>
      <c r="S145" s="38" t="str">
        <f aca="false">IF(R145=1,ROW(R145),"")</f>
        <v/>
      </c>
      <c r="T145" s="39" t="str">
        <f aca="false">IF(R145=0,"",P145*R145)</f>
        <v/>
      </c>
      <c r="U145" s="40" t="str">
        <f aca="false">IF(R145=0,"",Q145*R145)</f>
        <v/>
      </c>
      <c r="V145" s="41" t="str">
        <f aca="false">IF($R145&gt;0,$Q145*$M$4+$M$5,"")</f>
        <v/>
      </c>
    </row>
    <row r="146" customFormat="false" ht="12.75" hidden="false" customHeight="false" outlineLevel="0" collapsed="false">
      <c r="A146" s="42" t="n">
        <f aca="false">'[1]Crude&amp;Prod'!$A156</f>
        <v>40878</v>
      </c>
      <c r="B146" s="43" t="n">
        <f aca="false">'[1]Crude&amp;Prod'!$O156</f>
        <v>190.440387780607</v>
      </c>
      <c r="C146" s="34" t="n">
        <f aca="false">$M$5+$B146*$M$4</f>
        <v>296.380601616539</v>
      </c>
      <c r="O146" s="36" t="n">
        <v>34978</v>
      </c>
      <c r="P146" s="37" t="n">
        <v>212</v>
      </c>
      <c r="Q146" s="37" t="n">
        <v>148.5</v>
      </c>
      <c r="R146" s="38" t="n">
        <f aca="false">VLOOKUP(YEAR($O146),$L$9:$M$16,2,0)</f>
        <v>0</v>
      </c>
      <c r="S146" s="38" t="str">
        <f aca="false">IF(R146=1,ROW(R146),"")</f>
        <v/>
      </c>
      <c r="T146" s="39" t="str">
        <f aca="false">IF(R146=0,"",P146*R146)</f>
        <v/>
      </c>
      <c r="U146" s="40" t="str">
        <f aca="false">IF(R146=0,"",Q146*R146)</f>
        <v/>
      </c>
      <c r="V146" s="41" t="str">
        <f aca="false">IF($R146&gt;0,$Q146*$M$4+$M$5,"")</f>
        <v/>
      </c>
    </row>
    <row r="147" customFormat="false" ht="12.75" hidden="false" customHeight="false" outlineLevel="0" collapsed="false">
      <c r="A147" s="42" t="n">
        <f aca="false">'[1]Crude&amp;Prod'!$A157</f>
        <v>40909</v>
      </c>
      <c r="B147" s="43" t="n">
        <f aca="false">'[1]Crude&amp;Prod'!$O157</f>
        <v>191.093450637374</v>
      </c>
      <c r="C147" s="34" t="n">
        <f aca="false">$M$5+$B147*$M$4</f>
        <v>297.043678296704</v>
      </c>
      <c r="O147" s="36" t="n">
        <v>34985</v>
      </c>
      <c r="P147" s="37" t="n">
        <v>207.5</v>
      </c>
      <c r="Q147" s="37" t="n">
        <v>148</v>
      </c>
      <c r="R147" s="38" t="n">
        <f aca="false">VLOOKUP(YEAR($O147),$L$9:$M$16,2,0)</f>
        <v>0</v>
      </c>
      <c r="S147" s="38" t="str">
        <f aca="false">IF(R147=1,ROW(R147),"")</f>
        <v/>
      </c>
      <c r="T147" s="39" t="str">
        <f aca="false">IF(R147=0,"",P147*R147)</f>
        <v/>
      </c>
      <c r="U147" s="40" t="str">
        <f aca="false">IF(R147=0,"",Q147*R147)</f>
        <v/>
      </c>
      <c r="V147" s="41" t="str">
        <f aca="false">IF($R147&gt;0,$Q147*$M$4+$M$5,"")</f>
        <v/>
      </c>
    </row>
    <row r="148" customFormat="false" ht="12.75" hidden="false" customHeight="false" outlineLevel="0" collapsed="false">
      <c r="A148" s="42" t="n">
        <f aca="false">'[1]Crude&amp;Prod'!$A158</f>
        <v>40940</v>
      </c>
      <c r="B148" s="43" t="n">
        <f aca="false">'[1]Crude&amp;Prod'!$O158</f>
        <v>191.522287437099</v>
      </c>
      <c r="C148" s="34" t="n">
        <f aca="false">$M$5+$B148*$M$4</f>
        <v>297.479090720713</v>
      </c>
      <c r="O148" s="36" t="n">
        <v>34992</v>
      </c>
      <c r="P148" s="37" t="n">
        <v>211.75</v>
      </c>
      <c r="Q148" s="37" t="n">
        <v>149</v>
      </c>
      <c r="R148" s="38" t="n">
        <f aca="false">VLOOKUP(YEAR($O148),$L$9:$M$16,2,0)</f>
        <v>0</v>
      </c>
      <c r="S148" s="38" t="str">
        <f aca="false">IF(R148=1,ROW(R148),"")</f>
        <v/>
      </c>
      <c r="T148" s="39" t="str">
        <f aca="false">IF(R148=0,"",P148*R148)</f>
        <v/>
      </c>
      <c r="U148" s="40" t="str">
        <f aca="false">IF(R148=0,"",Q148*R148)</f>
        <v/>
      </c>
      <c r="V148" s="41" t="str">
        <f aca="false">IF($R148&gt;0,$Q148*$M$4+$M$5,"")</f>
        <v/>
      </c>
    </row>
    <row r="149" customFormat="false" ht="12.75" hidden="false" customHeight="false" outlineLevel="0" collapsed="false">
      <c r="A149" s="42" t="n">
        <f aca="false">'[1]Crude&amp;Prod'!$A159</f>
        <v>40969</v>
      </c>
      <c r="B149" s="43" t="n">
        <f aca="false">'[1]Crude&amp;Prod'!$O159</f>
        <v>191.999538499388</v>
      </c>
      <c r="C149" s="34" t="n">
        <f aca="false">$M$5+$B149*$M$4</f>
        <v>297.963659773614</v>
      </c>
      <c r="O149" s="36" t="n">
        <v>34999</v>
      </c>
      <c r="P149" s="37" t="n">
        <v>203</v>
      </c>
      <c r="Q149" s="37" t="n">
        <v>151.5</v>
      </c>
      <c r="R149" s="38" t="n">
        <f aca="false">VLOOKUP(YEAR($O149),$L$9:$M$16,2,0)</f>
        <v>0</v>
      </c>
      <c r="S149" s="38" t="str">
        <f aca="false">IF(R149=1,ROW(R149),"")</f>
        <v/>
      </c>
      <c r="T149" s="39" t="str">
        <f aca="false">IF(R149=0,"",P149*R149)</f>
        <v/>
      </c>
      <c r="U149" s="40" t="str">
        <f aca="false">IF(R149=0,"",Q149*R149)</f>
        <v/>
      </c>
      <c r="V149" s="41" t="str">
        <f aca="false">IF($R149&gt;0,$Q149*$M$4+$M$5,"")</f>
        <v/>
      </c>
    </row>
    <row r="150" customFormat="false" ht="12.75" hidden="false" customHeight="false" outlineLevel="0" collapsed="false">
      <c r="A150" s="42" t="n">
        <f aca="false">'[1]Crude&amp;Prod'!$A160</f>
        <v>41000</v>
      </c>
      <c r="B150" s="43" t="n">
        <f aca="false">'[1]Crude&amp;Prod'!$O160</f>
        <v>191.196876629837</v>
      </c>
      <c r="C150" s="34" t="n">
        <f aca="false">$M$5+$B150*$M$4</f>
        <v>297.14869018494</v>
      </c>
      <c r="O150" s="36" t="n">
        <v>35006</v>
      </c>
      <c r="P150" s="37" t="n">
        <v>192.75</v>
      </c>
      <c r="Q150" s="37" t="n">
        <v>152</v>
      </c>
      <c r="R150" s="38" t="n">
        <f aca="false">VLOOKUP(YEAR($O150),$L$9:$M$16,2,0)</f>
        <v>0</v>
      </c>
      <c r="S150" s="38" t="str">
        <f aca="false">IF(R150=1,ROW(R150),"")</f>
        <v/>
      </c>
      <c r="T150" s="39" t="str">
        <f aca="false">IF(R150=0,"",P150*R150)</f>
        <v/>
      </c>
      <c r="U150" s="40" t="str">
        <f aca="false">IF(R150=0,"",Q150*R150)</f>
        <v/>
      </c>
      <c r="V150" s="41" t="str">
        <f aca="false">IF($R150&gt;0,$Q150*$M$4+$M$5,"")</f>
        <v/>
      </c>
    </row>
    <row r="151" customFormat="false" ht="12.75" hidden="false" customHeight="false" outlineLevel="0" collapsed="false">
      <c r="A151" s="42" t="n">
        <f aca="false">'[1]Crude&amp;Prod'!$A161</f>
        <v>41030</v>
      </c>
      <c r="B151" s="43" t="n">
        <f aca="false">'[1]Crude&amp;Prod'!$O161</f>
        <v>191.884022730991</v>
      </c>
      <c r="C151" s="34" t="n">
        <f aca="false">$M$5+$B151*$M$4</f>
        <v>297.846372729309</v>
      </c>
      <c r="O151" s="36" t="n">
        <v>35013</v>
      </c>
      <c r="P151" s="37" t="n">
        <v>200.5</v>
      </c>
      <c r="Q151" s="37" t="n">
        <v>150</v>
      </c>
      <c r="R151" s="38" t="n">
        <f aca="false">VLOOKUP(YEAR($O151),$L$9:$M$16,2,0)</f>
        <v>0</v>
      </c>
      <c r="S151" s="38" t="str">
        <f aca="false">IF(R151=1,ROW(R151),"")</f>
        <v/>
      </c>
      <c r="T151" s="39" t="str">
        <f aca="false">IF(R151=0,"",P151*R151)</f>
        <v/>
      </c>
      <c r="U151" s="40" t="str">
        <f aca="false">IF(R151=0,"",Q151*R151)</f>
        <v/>
      </c>
      <c r="V151" s="41" t="str">
        <f aca="false">IF($R151&gt;0,$Q151*$M$4+$M$5,"")</f>
        <v/>
      </c>
    </row>
    <row r="152" customFormat="false" ht="12.75" hidden="false" customHeight="false" outlineLevel="0" collapsed="false">
      <c r="A152" s="42" t="n">
        <f aca="false">'[1]Crude&amp;Prod'!$A162</f>
        <v>41061</v>
      </c>
      <c r="B152" s="43" t="n">
        <f aca="false">'[1]Crude&amp;Prod'!$O162</f>
        <v>192.138508782104</v>
      </c>
      <c r="C152" s="34" t="n">
        <f aca="false">$M$5+$B152*$M$4</f>
        <v>298.104760975053</v>
      </c>
      <c r="O152" s="36" t="n">
        <v>35020</v>
      </c>
      <c r="P152" s="37" t="n">
        <v>214.25</v>
      </c>
      <c r="Q152" s="37" t="n">
        <v>147</v>
      </c>
      <c r="R152" s="38" t="n">
        <f aca="false">VLOOKUP(YEAR($O152),$L$9:$M$16,2,0)</f>
        <v>0</v>
      </c>
      <c r="S152" s="38" t="str">
        <f aca="false">IF(R152=1,ROW(R152),"")</f>
        <v/>
      </c>
      <c r="T152" s="39" t="str">
        <f aca="false">IF(R152=0,"",P152*R152)</f>
        <v/>
      </c>
      <c r="U152" s="40" t="str">
        <f aca="false">IF(R152=0,"",Q152*R152)</f>
        <v/>
      </c>
      <c r="V152" s="41" t="str">
        <f aca="false">IF($R152&gt;0,$Q152*$M$4+$M$5,"")</f>
        <v/>
      </c>
    </row>
    <row r="153" customFormat="false" ht="12.75" hidden="false" customHeight="false" outlineLevel="0" collapsed="false">
      <c r="A153" s="42" t="n">
        <f aca="false">'[1]Crude&amp;Prod'!$A163</f>
        <v>41091</v>
      </c>
      <c r="B153" s="43" t="n">
        <f aca="false">'[1]Crude&amp;Prod'!$O163</f>
        <v>192.964980459359</v>
      </c>
      <c r="C153" s="34" t="n">
        <f aca="false">$M$5+$B153*$M$4</f>
        <v>298.943905462182</v>
      </c>
      <c r="O153" s="36" t="n">
        <v>35027</v>
      </c>
      <c r="P153" s="37" t="n">
        <v>212.75</v>
      </c>
      <c r="Q153" s="37" t="n">
        <v>148</v>
      </c>
      <c r="R153" s="38" t="n">
        <f aca="false">VLOOKUP(YEAR($O153),$L$9:$M$16,2,0)</f>
        <v>0</v>
      </c>
      <c r="S153" s="38" t="str">
        <f aca="false">IF(R153=1,ROW(R153),"")</f>
        <v/>
      </c>
      <c r="T153" s="39" t="str">
        <f aca="false">IF(R153=0,"",P153*R153)</f>
        <v/>
      </c>
      <c r="U153" s="40" t="str">
        <f aca="false">IF(R153=0,"",Q153*R153)</f>
        <v/>
      </c>
      <c r="V153" s="41" t="str">
        <f aca="false">IF($R153&gt;0,$Q153*$M$4+$M$5,"")</f>
        <v/>
      </c>
    </row>
    <row r="154" customFormat="false" ht="12.75" hidden="false" customHeight="false" outlineLevel="0" collapsed="false">
      <c r="A154" s="42" t="n">
        <f aca="false">'[1]Crude&amp;Prod'!$A164</f>
        <v>41122</v>
      </c>
      <c r="B154" s="43" t="n">
        <f aca="false">'[1]Crude&amp;Prod'!$O164</f>
        <v>193.287891653337</v>
      </c>
      <c r="C154" s="34" t="n">
        <f aca="false">$M$5+$B154*$M$4</f>
        <v>299.27176805653</v>
      </c>
      <c r="O154" s="36" t="n">
        <v>35034</v>
      </c>
      <c r="P154" s="37" t="n">
        <v>236.25</v>
      </c>
      <c r="Q154" s="37" t="n">
        <v>150.5</v>
      </c>
      <c r="R154" s="38" t="n">
        <f aca="false">VLOOKUP(YEAR($O154),$L$9:$M$16,2,0)</f>
        <v>0</v>
      </c>
      <c r="S154" s="38" t="str">
        <f aca="false">IF(R154=1,ROW(R154),"")</f>
        <v/>
      </c>
      <c r="T154" s="39" t="str">
        <f aca="false">IF(R154=0,"",P154*R154)</f>
        <v/>
      </c>
      <c r="U154" s="40" t="str">
        <f aca="false">IF(R154=0,"",Q154*R154)</f>
        <v/>
      </c>
      <c r="V154" s="41" t="str">
        <f aca="false">IF($R154&gt;0,$Q154*$M$4+$M$5,"")</f>
        <v/>
      </c>
    </row>
    <row r="155" customFormat="false" ht="12.75" hidden="false" customHeight="false" outlineLevel="0" collapsed="false">
      <c r="A155" s="42" t="n">
        <f aca="false">'[1]Crude&amp;Prod'!$A165</f>
        <v>41153</v>
      </c>
      <c r="B155" s="43" t="n">
        <f aca="false">'[1]Crude&amp;Prod'!$O165</f>
        <v>193.820355737968</v>
      </c>
      <c r="C155" s="34" t="n">
        <f aca="false">$M$5+$B155*$M$4</f>
        <v>299.81239674776</v>
      </c>
      <c r="O155" s="36" t="n">
        <v>35041</v>
      </c>
      <c r="P155" s="37" t="n">
        <v>259.25</v>
      </c>
      <c r="Q155" s="37" t="n">
        <v>155</v>
      </c>
      <c r="R155" s="38" t="n">
        <f aca="false">VLOOKUP(YEAR($O155),$L$9:$M$16,2,0)</f>
        <v>0</v>
      </c>
      <c r="S155" s="38" t="str">
        <f aca="false">IF(R155=1,ROW(R155),"")</f>
        <v/>
      </c>
      <c r="T155" s="39" t="str">
        <f aca="false">IF(R155=0,"",P155*R155)</f>
        <v/>
      </c>
      <c r="U155" s="40" t="str">
        <f aca="false">IF(R155=0,"",Q155*R155)</f>
        <v/>
      </c>
      <c r="V155" s="41" t="str">
        <f aca="false">IF($R155&gt;0,$Q155*$M$4+$M$5,"")</f>
        <v/>
      </c>
    </row>
    <row r="156" customFormat="false" ht="12.75" hidden="false" customHeight="false" outlineLevel="0" collapsed="false">
      <c r="A156" s="42" t="n">
        <f aca="false">'[1]Crude&amp;Prod'!$A166</f>
        <v>41183</v>
      </c>
      <c r="B156" s="43" t="n">
        <f aca="false">'[1]Crude&amp;Prod'!$O166</f>
        <v>194.880765318621</v>
      </c>
      <c r="C156" s="34" t="n">
        <f aca="false">$M$5+$B156*$M$4</f>
        <v>300.889066255249</v>
      </c>
      <c r="O156" s="36" t="n">
        <v>35048</v>
      </c>
      <c r="P156" s="37" t="n">
        <v>257.25</v>
      </c>
      <c r="Q156" s="37" t="n">
        <v>156</v>
      </c>
      <c r="R156" s="38" t="n">
        <f aca="false">VLOOKUP(YEAR($O156),$L$9:$M$16,2,0)</f>
        <v>0</v>
      </c>
      <c r="S156" s="38" t="str">
        <f aca="false">IF(R156=1,ROW(R156),"")</f>
        <v/>
      </c>
      <c r="T156" s="39" t="str">
        <f aca="false">IF(R156=0,"",P156*R156)</f>
        <v/>
      </c>
      <c r="U156" s="40" t="str">
        <f aca="false">IF(R156=0,"",Q156*R156)</f>
        <v/>
      </c>
      <c r="V156" s="41" t="str">
        <f aca="false">IF($R156&gt;0,$Q156*$M$4+$M$5,"")</f>
        <v/>
      </c>
    </row>
    <row r="157" customFormat="false" ht="12.75" hidden="false" customHeight="false" outlineLevel="0" collapsed="false">
      <c r="A157" s="42" t="n">
        <f aca="false">'[1]Crude&amp;Prod'!$A167</f>
        <v>41214</v>
      </c>
      <c r="B157" s="43" t="n">
        <f aca="false">'[1]Crude&amp;Prod'!$O167</f>
        <v>195.330920554642</v>
      </c>
      <c r="C157" s="34" t="n">
        <f aca="false">$M$5+$B157*$M$4</f>
        <v>301.346124004542</v>
      </c>
      <c r="O157" s="36" t="n">
        <v>35055</v>
      </c>
      <c r="P157" s="37" t="n">
        <v>257.5</v>
      </c>
      <c r="Q157" s="37" t="n">
        <v>156.5</v>
      </c>
      <c r="R157" s="38" t="n">
        <f aca="false">VLOOKUP(YEAR($O157),$L$9:$M$16,2,0)</f>
        <v>0</v>
      </c>
      <c r="S157" s="38" t="str">
        <f aca="false">IF(R157=1,ROW(R157),"")</f>
        <v/>
      </c>
      <c r="T157" s="39" t="str">
        <f aca="false">IF(R157=0,"",P157*R157)</f>
        <v/>
      </c>
      <c r="U157" s="40" t="str">
        <f aca="false">IF(R157=0,"",Q157*R157)</f>
        <v/>
      </c>
      <c r="V157" s="41" t="str">
        <f aca="false">IF($R157&gt;0,$Q157*$M$4+$M$5,"")</f>
        <v/>
      </c>
    </row>
    <row r="158" customFormat="false" ht="12.75" hidden="false" customHeight="false" outlineLevel="0" collapsed="false">
      <c r="A158" s="42" t="n">
        <f aca="false">'[1]Crude&amp;Prod'!$A168</f>
        <v>41244</v>
      </c>
      <c r="B158" s="43" t="n">
        <f aca="false">'[1]Crude&amp;Prod'!$O168</f>
        <v>195.75930401285</v>
      </c>
      <c r="C158" s="34" t="n">
        <f aca="false">$M$5+$B158*$M$4</f>
        <v>301.781076135663</v>
      </c>
      <c r="O158" s="36" t="n">
        <v>35069</v>
      </c>
      <c r="P158" s="37" t="n">
        <v>266.75</v>
      </c>
      <c r="Q158" s="37" t="n">
        <v>165.5</v>
      </c>
      <c r="R158" s="38" t="n">
        <f aca="false">VLOOKUP(YEAR($O158),$L$9:$M$16,2,0)</f>
        <v>1</v>
      </c>
      <c r="S158" s="38" t="n">
        <f aca="false">IF(R158=1,ROW(R158),"")</f>
        <v>158</v>
      </c>
      <c r="T158" s="39" t="n">
        <f aca="false">IF(R158=0,"",P158*R158)</f>
        <v>266.75</v>
      </c>
      <c r="U158" s="40" t="n">
        <f aca="false">IF(R158=0,"",Q158*R158)</f>
        <v>165.5</v>
      </c>
      <c r="V158" s="41" t="n">
        <f aca="false">IF($R158&gt;0,$Q158*$M$4+$M$5,"")</f>
        <v>271.057787188716</v>
      </c>
    </row>
    <row r="159" customFormat="false" ht="12.75" hidden="false" customHeight="false" outlineLevel="0" collapsed="false">
      <c r="A159" s="42" t="n">
        <f aca="false">'[1]Crude&amp;Prod'!$A169</f>
        <v>41275</v>
      </c>
      <c r="B159" s="43" t="n">
        <f aca="false">'[1]Crude&amp;Prod'!$O169</f>
        <v>0</v>
      </c>
      <c r="C159" s="34" t="n">
        <f aca="false">$M$5+$B159*$M$4</f>
        <v>103.020071629879</v>
      </c>
      <c r="O159" s="36" t="n">
        <v>35076</v>
      </c>
      <c r="P159" s="37" t="n">
        <v>268.5</v>
      </c>
      <c r="Q159" s="37" t="n">
        <v>170</v>
      </c>
      <c r="R159" s="38" t="n">
        <f aca="false">VLOOKUP(YEAR($O159),$L$9:$M$16,2,0)</f>
        <v>1</v>
      </c>
      <c r="S159" s="38" t="n">
        <f aca="false">IF(R159=1,ROW(R159),"")</f>
        <v>159</v>
      </c>
      <c r="T159" s="39" t="n">
        <f aca="false">IF(R159=0,"",P159*R159)</f>
        <v>268.5</v>
      </c>
      <c r="U159" s="40" t="n">
        <f aca="false">IF(R159=0,"",Q159*R159)</f>
        <v>170</v>
      </c>
      <c r="V159" s="41" t="n">
        <f aca="false">IF($R159&gt;0,$Q159*$M$4+$M$5,"")</f>
        <v>275.62678851811</v>
      </c>
    </row>
    <row r="160" customFormat="false" ht="12.75" hidden="false" customHeight="false" outlineLevel="0" collapsed="false">
      <c r="A160" s="42" t="n">
        <f aca="false">'[1]Crude&amp;Prod'!$A170</f>
        <v>41306</v>
      </c>
      <c r="B160" s="43" t="n">
        <f aca="false">'[1]Crude&amp;Prod'!$O170</f>
        <v>0</v>
      </c>
      <c r="C160" s="34" t="n">
        <f aca="false">$M$5+$B160*$M$4</f>
        <v>103.020071629879</v>
      </c>
      <c r="O160" s="36" t="n">
        <v>35083</v>
      </c>
      <c r="P160" s="37" t="n">
        <v>264.75</v>
      </c>
      <c r="Q160" s="37" t="n">
        <v>164.5</v>
      </c>
      <c r="R160" s="38" t="n">
        <f aca="false">VLOOKUP(YEAR($O160),$L$9:$M$16,2,0)</f>
        <v>1</v>
      </c>
      <c r="S160" s="38" t="n">
        <f aca="false">IF(R160=1,ROW(R160),"")</f>
        <v>160</v>
      </c>
      <c r="T160" s="39" t="n">
        <f aca="false">IF(R160=0,"",P160*R160)</f>
        <v>264.75</v>
      </c>
      <c r="U160" s="40" t="n">
        <f aca="false">IF(R160=0,"",Q160*R160)</f>
        <v>164.5</v>
      </c>
      <c r="V160" s="41" t="n">
        <f aca="false">IF($R160&gt;0,$Q160*$M$4+$M$5,"")</f>
        <v>270.042453559962</v>
      </c>
    </row>
    <row r="161" customFormat="false" ht="12.75" hidden="false" customHeight="false" outlineLevel="0" collapsed="false">
      <c r="A161" s="42" t="n">
        <f aca="false">'[1]Crude&amp;Prod'!$A171</f>
        <v>41334</v>
      </c>
      <c r="B161" s="43" t="n">
        <f aca="false">'[1]Crude&amp;Prod'!$O171</f>
        <v>0</v>
      </c>
      <c r="C161" s="34" t="n">
        <f aca="false">$M$5+$B161*$M$4</f>
        <v>103.020071629879</v>
      </c>
      <c r="O161" s="36" t="n">
        <v>35090</v>
      </c>
      <c r="P161" s="37" t="n">
        <v>265.25</v>
      </c>
      <c r="Q161" s="37" t="n">
        <v>164.5</v>
      </c>
      <c r="R161" s="38" t="n">
        <f aca="false">VLOOKUP(YEAR($O161),$L$9:$M$16,2,0)</f>
        <v>1</v>
      </c>
      <c r="S161" s="38" t="n">
        <f aca="false">IF(R161=1,ROW(R161),"")</f>
        <v>161</v>
      </c>
      <c r="T161" s="39" t="n">
        <f aca="false">IF(R161=0,"",P161*R161)</f>
        <v>265.25</v>
      </c>
      <c r="U161" s="40" t="n">
        <f aca="false">IF(R161=0,"",Q161*R161)</f>
        <v>164.5</v>
      </c>
      <c r="V161" s="41" t="n">
        <f aca="false">IF($R161&gt;0,$Q161*$M$4+$M$5,"")</f>
        <v>270.042453559962</v>
      </c>
    </row>
    <row r="162" customFormat="false" ht="12.75" hidden="false" customHeight="false" outlineLevel="0" collapsed="false">
      <c r="A162" s="42" t="n">
        <f aca="false">'[1]Crude&amp;Prod'!$A172</f>
        <v>41365</v>
      </c>
      <c r="B162" s="43" t="n">
        <f aca="false">'[1]Crude&amp;Prod'!$O172</f>
        <v>0</v>
      </c>
      <c r="C162" s="34" t="n">
        <f aca="false">$M$5+$B162*$M$4</f>
        <v>103.020071629879</v>
      </c>
      <c r="O162" s="36" t="n">
        <v>35097</v>
      </c>
      <c r="P162" s="37" t="n">
        <v>246.25</v>
      </c>
      <c r="Q162" s="37" t="n">
        <v>166</v>
      </c>
      <c r="R162" s="38" t="n">
        <f aca="false">VLOOKUP(YEAR($O162),$L$9:$M$16,2,0)</f>
        <v>1</v>
      </c>
      <c r="S162" s="38" t="n">
        <f aca="false">IF(R162=1,ROW(R162),"")</f>
        <v>162</v>
      </c>
      <c r="T162" s="39" t="n">
        <f aca="false">IF(R162=0,"",P162*R162)</f>
        <v>246.25</v>
      </c>
      <c r="U162" s="40" t="n">
        <f aca="false">IF(R162=0,"",Q162*R162)</f>
        <v>166</v>
      </c>
      <c r="V162" s="41" t="n">
        <f aca="false">IF($R162&gt;0,$Q162*$M$4+$M$5,"")</f>
        <v>271.565454003093</v>
      </c>
    </row>
    <row r="163" customFormat="false" ht="12.75" hidden="false" customHeight="false" outlineLevel="0" collapsed="false">
      <c r="A163" s="42" t="n">
        <f aca="false">'[1]Crude&amp;Prod'!$A173</f>
        <v>41395</v>
      </c>
      <c r="B163" s="43" t="n">
        <f aca="false">'[1]Crude&amp;Prod'!$O173</f>
        <v>0</v>
      </c>
      <c r="C163" s="34" t="n">
        <f aca="false">$M$5+$B163*$M$4</f>
        <v>103.020071629879</v>
      </c>
      <c r="O163" s="36" t="n">
        <v>35104</v>
      </c>
      <c r="P163" s="37" t="n">
        <v>236.5</v>
      </c>
      <c r="Q163" s="37" t="n">
        <v>162</v>
      </c>
      <c r="R163" s="38" t="n">
        <f aca="false">VLOOKUP(YEAR($O163),$L$9:$M$16,2,0)</f>
        <v>1</v>
      </c>
      <c r="S163" s="38" t="n">
        <f aca="false">IF(R163=1,ROW(R163),"")</f>
        <v>163</v>
      </c>
      <c r="T163" s="39" t="n">
        <f aca="false">IF(R163=0,"",P163*R163)</f>
        <v>236.5</v>
      </c>
      <c r="U163" s="40" t="n">
        <f aca="false">IF(R163=0,"",Q163*R163)</f>
        <v>162</v>
      </c>
      <c r="V163" s="41" t="n">
        <f aca="false">IF($R163&gt;0,$Q163*$M$4+$M$5,"")</f>
        <v>267.504119488076</v>
      </c>
    </row>
    <row r="164" customFormat="false" ht="12.75" hidden="false" customHeight="false" outlineLevel="0" collapsed="false">
      <c r="A164" s="42" t="n">
        <f aca="false">'[1]Crude&amp;Prod'!$A174</f>
        <v>41426</v>
      </c>
      <c r="B164" s="43" t="n">
        <f aca="false">'[1]Crude&amp;Prod'!$O174</f>
        <v>0</v>
      </c>
      <c r="C164" s="34" t="n">
        <f aca="false">$M$5+$B164*$M$4</f>
        <v>103.020071629879</v>
      </c>
      <c r="O164" s="36" t="n">
        <v>35111</v>
      </c>
      <c r="P164" s="37" t="n">
        <v>239.5</v>
      </c>
      <c r="Q164" s="37" t="n">
        <v>164.5</v>
      </c>
      <c r="R164" s="38" t="n">
        <f aca="false">VLOOKUP(YEAR($O164),$L$9:$M$16,2,0)</f>
        <v>1</v>
      </c>
      <c r="S164" s="38" t="n">
        <f aca="false">IF(R164=1,ROW(R164),"")</f>
        <v>164</v>
      </c>
      <c r="T164" s="39" t="n">
        <f aca="false">IF(R164=0,"",P164*R164)</f>
        <v>239.5</v>
      </c>
      <c r="U164" s="40" t="n">
        <f aca="false">IF(R164=0,"",Q164*R164)</f>
        <v>164.5</v>
      </c>
      <c r="V164" s="41" t="n">
        <f aca="false">IF($R164&gt;0,$Q164*$M$4+$M$5,"")</f>
        <v>270.042453559962</v>
      </c>
    </row>
    <row r="165" customFormat="false" ht="12.75" hidden="false" customHeight="false" outlineLevel="0" collapsed="false">
      <c r="A165" s="42" t="n">
        <f aca="false">'[1]Crude&amp;Prod'!$A175</f>
        <v>41456</v>
      </c>
      <c r="B165" s="43" t="n">
        <f aca="false">'[1]Crude&amp;Prod'!$O175</f>
        <v>0</v>
      </c>
      <c r="C165" s="34" t="n">
        <f aca="false">$M$5+$B165*$M$4</f>
        <v>103.020071629879</v>
      </c>
      <c r="O165" s="36" t="n">
        <v>35118</v>
      </c>
      <c r="P165" s="37" t="n">
        <v>243.75</v>
      </c>
      <c r="Q165" s="37" t="n">
        <v>169</v>
      </c>
      <c r="R165" s="38" t="n">
        <f aca="false">VLOOKUP(YEAR($O165),$L$9:$M$16,2,0)</f>
        <v>1</v>
      </c>
      <c r="S165" s="38" t="n">
        <f aca="false">IF(R165=1,ROW(R165),"")</f>
        <v>165</v>
      </c>
      <c r="T165" s="39" t="n">
        <f aca="false">IF(R165=0,"",P165*R165)</f>
        <v>243.75</v>
      </c>
      <c r="U165" s="40" t="n">
        <f aca="false">IF(R165=0,"",Q165*R165)</f>
        <v>169</v>
      </c>
      <c r="V165" s="41" t="n">
        <f aca="false">IF($R165&gt;0,$Q165*$M$4+$M$5,"")</f>
        <v>274.611454889356</v>
      </c>
    </row>
    <row r="166" customFormat="false" ht="12.75" hidden="false" customHeight="false" outlineLevel="0" collapsed="false">
      <c r="A166" s="42" t="n">
        <f aca="false">'[1]Crude&amp;Prod'!$A176</f>
        <v>41487</v>
      </c>
      <c r="B166" s="43" t="n">
        <f aca="false">'[1]Crude&amp;Prod'!$O176</f>
        <v>0</v>
      </c>
      <c r="C166" s="34" t="n">
        <f aca="false">$M$5+$B166*$M$4</f>
        <v>103.020071629879</v>
      </c>
      <c r="O166" s="36" t="n">
        <v>35125</v>
      </c>
      <c r="P166" s="37" t="n">
        <v>248</v>
      </c>
      <c r="Q166" s="37" t="n">
        <v>168</v>
      </c>
      <c r="R166" s="38" t="n">
        <f aca="false">VLOOKUP(YEAR($O166),$L$9:$M$16,2,0)</f>
        <v>1</v>
      </c>
      <c r="S166" s="38" t="n">
        <f aca="false">IF(R166=1,ROW(R166),"")</f>
        <v>166</v>
      </c>
      <c r="T166" s="39" t="n">
        <f aca="false">IF(R166=0,"",P166*R166)</f>
        <v>248</v>
      </c>
      <c r="U166" s="40" t="n">
        <f aca="false">IF(R166=0,"",Q166*R166)</f>
        <v>168</v>
      </c>
      <c r="V166" s="41" t="n">
        <f aca="false">IF($R166&gt;0,$Q166*$M$4+$M$5,"")</f>
        <v>273.596121260602</v>
      </c>
    </row>
    <row r="167" customFormat="false" ht="12.75" hidden="false" customHeight="false" outlineLevel="0" collapsed="false">
      <c r="A167" s="42" t="n">
        <f aca="false">'[1]Crude&amp;Prod'!$A177</f>
        <v>41518</v>
      </c>
      <c r="B167" s="43" t="n">
        <f aca="false">'[1]Crude&amp;Prod'!$O177</f>
        <v>0</v>
      </c>
      <c r="C167" s="34" t="n">
        <f aca="false">$M$5+$B167*$M$4</f>
        <v>103.020071629879</v>
      </c>
      <c r="O167" s="36" t="n">
        <v>35132</v>
      </c>
      <c r="P167" s="37" t="n">
        <v>248.5</v>
      </c>
      <c r="Q167" s="37" t="n">
        <v>167.5</v>
      </c>
      <c r="R167" s="38" t="n">
        <f aca="false">VLOOKUP(YEAR($O167),$L$9:$M$16,2,0)</f>
        <v>1</v>
      </c>
      <c r="S167" s="38" t="n">
        <f aca="false">IF(R167=1,ROW(R167),"")</f>
        <v>167</v>
      </c>
      <c r="T167" s="39" t="n">
        <f aca="false">IF(R167=0,"",P167*R167)</f>
        <v>248.5</v>
      </c>
      <c r="U167" s="40" t="n">
        <f aca="false">IF(R167=0,"",Q167*R167)</f>
        <v>167.5</v>
      </c>
      <c r="V167" s="41" t="n">
        <f aca="false">IF($R167&gt;0,$Q167*$M$4+$M$5,"")</f>
        <v>273.088454446224</v>
      </c>
    </row>
    <row r="168" customFormat="false" ht="12.75" hidden="false" customHeight="false" outlineLevel="0" collapsed="false">
      <c r="A168" s="42" t="n">
        <f aca="false">'[1]Crude&amp;Prod'!$A178</f>
        <v>41548</v>
      </c>
      <c r="B168" s="43" t="n">
        <f aca="false">'[1]Crude&amp;Prod'!$O178</f>
        <v>0</v>
      </c>
      <c r="C168" s="34" t="n">
        <f aca="false">$M$5+$B168*$M$4</f>
        <v>103.020071629879</v>
      </c>
      <c r="O168" s="36" t="n">
        <v>35139</v>
      </c>
      <c r="P168" s="37" t="n">
        <v>251.5</v>
      </c>
      <c r="Q168" s="37" t="n">
        <v>169.5</v>
      </c>
      <c r="R168" s="38" t="n">
        <f aca="false">VLOOKUP(YEAR($O168),$L$9:$M$16,2,0)</f>
        <v>1</v>
      </c>
      <c r="S168" s="38" t="n">
        <f aca="false">IF(R168=1,ROW(R168),"")</f>
        <v>168</v>
      </c>
      <c r="T168" s="39" t="n">
        <f aca="false">IF(R168=0,"",P168*R168)</f>
        <v>251.5</v>
      </c>
      <c r="U168" s="40" t="n">
        <f aca="false">IF(R168=0,"",Q168*R168)</f>
        <v>169.5</v>
      </c>
      <c r="V168" s="41" t="n">
        <f aca="false">IF($R168&gt;0,$Q168*$M$4+$M$5,"")</f>
        <v>275.119121703733</v>
      </c>
    </row>
    <row r="169" customFormat="false" ht="12.75" hidden="false" customHeight="false" outlineLevel="0" collapsed="false">
      <c r="A169" s="42" t="n">
        <f aca="false">'[1]Crude&amp;Prod'!$A179</f>
        <v>41579</v>
      </c>
      <c r="B169" s="43" t="n">
        <f aca="false">'[1]Crude&amp;Prod'!$O179</f>
        <v>0</v>
      </c>
      <c r="C169" s="34" t="n">
        <f aca="false">$M$5+$B169*$M$4</f>
        <v>103.020071629879</v>
      </c>
      <c r="O169" s="36" t="n">
        <v>35146</v>
      </c>
      <c r="P169" s="37" t="n">
        <v>255.5</v>
      </c>
      <c r="Q169" s="37" t="n">
        <v>170.5</v>
      </c>
      <c r="R169" s="38" t="n">
        <f aca="false">VLOOKUP(YEAR($O169),$L$9:$M$16,2,0)</f>
        <v>1</v>
      </c>
      <c r="S169" s="38" t="n">
        <f aca="false">IF(R169=1,ROW(R169),"")</f>
        <v>169</v>
      </c>
      <c r="T169" s="39" t="n">
        <f aca="false">IF(R169=0,"",P169*R169)</f>
        <v>255.5</v>
      </c>
      <c r="U169" s="40" t="n">
        <f aca="false">IF(R169=0,"",Q169*R169)</f>
        <v>170.5</v>
      </c>
      <c r="V169" s="41" t="n">
        <f aca="false">IF($R169&gt;0,$Q169*$M$4+$M$5,"")</f>
        <v>276.134455332487</v>
      </c>
    </row>
    <row r="170" customFormat="false" ht="12.75" hidden="false" customHeight="false" outlineLevel="0" collapsed="false">
      <c r="A170" s="56" t="n">
        <f aca="false">'[1]Crude&amp;Prod'!$A180</f>
        <v>41609</v>
      </c>
      <c r="B170" s="57" t="n">
        <f aca="false">'[1]Crude&amp;Prod'!$O180</f>
        <v>0</v>
      </c>
      <c r="C170" s="58" t="n">
        <f aca="false">$M$5+$B170*$M$4</f>
        <v>103.020071629879</v>
      </c>
      <c r="O170" s="36" t="n">
        <v>35153</v>
      </c>
      <c r="P170" s="37" t="n">
        <v>259</v>
      </c>
      <c r="Q170" s="37" t="n">
        <v>179.5</v>
      </c>
      <c r="R170" s="38" t="n">
        <f aca="false">VLOOKUP(YEAR($O170),$L$9:$M$16,2,0)</f>
        <v>1</v>
      </c>
      <c r="S170" s="38" t="n">
        <f aca="false">IF(R170=1,ROW(R170),"")</f>
        <v>170</v>
      </c>
      <c r="T170" s="39" t="n">
        <f aca="false">IF(R170=0,"",P170*R170)</f>
        <v>259</v>
      </c>
      <c r="U170" s="40" t="n">
        <f aca="false">IF(R170=0,"",Q170*R170)</f>
        <v>179.5</v>
      </c>
      <c r="V170" s="41" t="n">
        <f aca="false">IF($R170&gt;0,$Q170*$M$4+$M$5,"")</f>
        <v>285.272457991276</v>
      </c>
    </row>
    <row r="171" customFormat="false" ht="12.75" hidden="false" customHeight="false" outlineLevel="0" collapsed="false">
      <c r="A171" s="59"/>
      <c r="B171" s="60"/>
      <c r="O171" s="36" t="n">
        <v>35160</v>
      </c>
      <c r="P171" s="37" t="n">
        <v>256.75</v>
      </c>
      <c r="Q171" s="37" t="n">
        <v>189</v>
      </c>
      <c r="R171" s="38" t="n">
        <f aca="false">VLOOKUP(YEAR($O171),$L$9:$M$16,2,0)</f>
        <v>1</v>
      </c>
      <c r="S171" s="38" t="n">
        <f aca="false">IF(R171=1,ROW(R171),"")</f>
        <v>171</v>
      </c>
      <c r="T171" s="39" t="n">
        <f aca="false">IF(R171=0,"",P171*R171)</f>
        <v>256.75</v>
      </c>
      <c r="U171" s="40" t="n">
        <f aca="false">IF(R171=0,"",Q171*R171)</f>
        <v>189</v>
      </c>
      <c r="V171" s="41" t="n">
        <f aca="false">IF($R171&gt;0,$Q171*$M$4+$M$5,"")</f>
        <v>294.918127464442</v>
      </c>
    </row>
    <row r="172" customFormat="false" ht="12.75" hidden="false" customHeight="false" outlineLevel="0" collapsed="false">
      <c r="A172" s="59"/>
      <c r="B172" s="60"/>
      <c r="O172" s="36" t="n">
        <v>35167</v>
      </c>
      <c r="P172" s="37" t="n">
        <v>263.25</v>
      </c>
      <c r="Q172" s="37" t="n">
        <v>201.5</v>
      </c>
      <c r="R172" s="38" t="n">
        <f aca="false">VLOOKUP(YEAR($O172),$L$9:$M$16,2,0)</f>
        <v>1</v>
      </c>
      <c r="S172" s="38" t="n">
        <f aca="false">IF(R172=1,ROW(R172),"")</f>
        <v>172</v>
      </c>
      <c r="T172" s="39" t="n">
        <f aca="false">IF(R172=0,"",P172*R172)</f>
        <v>263.25</v>
      </c>
      <c r="U172" s="40" t="n">
        <f aca="false">IF(R172=0,"",Q172*R172)</f>
        <v>201.5</v>
      </c>
      <c r="V172" s="41" t="n">
        <f aca="false">IF($R172&gt;0,$Q172*$M$4+$M$5,"")</f>
        <v>307.609797823871</v>
      </c>
    </row>
    <row r="173" customFormat="false" ht="12.75" hidden="false" customHeight="false" outlineLevel="0" collapsed="false">
      <c r="A173" s="59"/>
      <c r="B173" s="60"/>
      <c r="O173" s="36" t="n">
        <v>35174</v>
      </c>
      <c r="P173" s="37" t="n">
        <v>257.75</v>
      </c>
      <c r="Q173" s="37" t="n">
        <v>196.5</v>
      </c>
      <c r="R173" s="38" t="n">
        <f aca="false">VLOOKUP(YEAR($O173),$L$9:$M$16,2,0)</f>
        <v>1</v>
      </c>
      <c r="S173" s="38" t="n">
        <f aca="false">IF(R173=1,ROW(R173),"")</f>
        <v>173</v>
      </c>
      <c r="T173" s="39" t="n">
        <f aca="false">IF(R173=0,"",P173*R173)</f>
        <v>257.75</v>
      </c>
      <c r="U173" s="40" t="n">
        <f aca="false">IF(R173=0,"",Q173*R173)</f>
        <v>196.5</v>
      </c>
      <c r="V173" s="41" t="n">
        <f aca="false">IF($R173&gt;0,$Q173*$M$4+$M$5,"")</f>
        <v>302.533129680099</v>
      </c>
    </row>
    <row r="174" customFormat="false" ht="12.75" hidden="false" customHeight="false" outlineLevel="0" collapsed="false">
      <c r="A174" s="59"/>
      <c r="B174" s="60"/>
      <c r="O174" s="36" t="n">
        <v>35181</v>
      </c>
      <c r="P174" s="37" t="n">
        <v>261</v>
      </c>
      <c r="Q174" s="37" t="n">
        <v>192.5</v>
      </c>
      <c r="R174" s="38" t="n">
        <f aca="false">VLOOKUP(YEAR($O174),$L$9:$M$16,2,0)</f>
        <v>1</v>
      </c>
      <c r="S174" s="38" t="n">
        <f aca="false">IF(R174=1,ROW(R174),"")</f>
        <v>174</v>
      </c>
      <c r="T174" s="39" t="n">
        <f aca="false">IF(R174=0,"",P174*R174)</f>
        <v>261</v>
      </c>
      <c r="U174" s="40" t="n">
        <f aca="false">IF(R174=0,"",Q174*R174)</f>
        <v>192.5</v>
      </c>
      <c r="V174" s="41" t="n">
        <f aca="false">IF($R174&gt;0,$Q174*$M$4+$M$5,"")</f>
        <v>298.471795165082</v>
      </c>
    </row>
    <row r="175" customFormat="false" ht="12.75" hidden="false" customHeight="false" outlineLevel="0" collapsed="false">
      <c r="A175" s="59"/>
      <c r="B175" s="60"/>
      <c r="O175" s="36" t="n">
        <v>35188</v>
      </c>
      <c r="P175" s="37" t="n">
        <v>262.75</v>
      </c>
      <c r="Q175" s="37" t="n">
        <v>189.5</v>
      </c>
      <c r="R175" s="38" t="n">
        <f aca="false">VLOOKUP(YEAR($O175),$L$9:$M$16,2,0)</f>
        <v>1</v>
      </c>
      <c r="S175" s="38" t="n">
        <f aca="false">IF(R175=1,ROW(R175),"")</f>
        <v>175</v>
      </c>
      <c r="T175" s="39" t="n">
        <f aca="false">IF(R175=0,"",P175*R175)</f>
        <v>262.75</v>
      </c>
      <c r="U175" s="40" t="n">
        <f aca="false">IF(R175=0,"",Q175*R175)</f>
        <v>189.5</v>
      </c>
      <c r="V175" s="41" t="n">
        <f aca="false">IF($R175&gt;0,$Q175*$M$4+$M$5,"")</f>
        <v>295.425794278819</v>
      </c>
    </row>
    <row r="176" customFormat="false" ht="12.75" hidden="false" customHeight="false" outlineLevel="0" collapsed="false">
      <c r="A176" s="59"/>
      <c r="B176" s="60"/>
      <c r="O176" s="36" t="n">
        <v>35195</v>
      </c>
      <c r="P176" s="37" t="n">
        <v>262</v>
      </c>
      <c r="Q176" s="37" t="n">
        <v>186</v>
      </c>
      <c r="R176" s="38" t="n">
        <f aca="false">VLOOKUP(YEAR($O176),$L$9:$M$16,2,0)</f>
        <v>1</v>
      </c>
      <c r="S176" s="38" t="n">
        <f aca="false">IF(R176=1,ROW(R176),"")</f>
        <v>176</v>
      </c>
      <c r="T176" s="39" t="n">
        <f aca="false">IF(R176=0,"",P176*R176)</f>
        <v>262</v>
      </c>
      <c r="U176" s="40" t="n">
        <f aca="false">IF(R176=0,"",Q176*R176)</f>
        <v>186</v>
      </c>
      <c r="V176" s="41" t="n">
        <f aca="false">IF($R176&gt;0,$Q176*$M$4+$M$5,"")</f>
        <v>291.872126578179</v>
      </c>
    </row>
    <row r="177" customFormat="false" ht="12.75" hidden="false" customHeight="false" outlineLevel="0" collapsed="false">
      <c r="A177" s="59"/>
      <c r="B177" s="60"/>
      <c r="O177" s="36" t="n">
        <v>35202</v>
      </c>
      <c r="P177" s="37" t="n">
        <v>260.75</v>
      </c>
      <c r="Q177" s="37" t="n">
        <v>186</v>
      </c>
      <c r="R177" s="38" t="n">
        <f aca="false">VLOOKUP(YEAR($O177),$L$9:$M$16,2,0)</f>
        <v>1</v>
      </c>
      <c r="S177" s="38" t="n">
        <f aca="false">IF(R177=1,ROW(R177),"")</f>
        <v>177</v>
      </c>
      <c r="T177" s="39" t="n">
        <f aca="false">IF(R177=0,"",P177*R177)</f>
        <v>260.75</v>
      </c>
      <c r="U177" s="40" t="n">
        <f aca="false">IF(R177=0,"",Q177*R177)</f>
        <v>186</v>
      </c>
      <c r="V177" s="41" t="n">
        <f aca="false">IF($R177&gt;0,$Q177*$M$4+$M$5,"")</f>
        <v>291.872126578179</v>
      </c>
    </row>
    <row r="178" customFormat="false" ht="12.75" hidden="false" customHeight="false" outlineLevel="0" collapsed="false">
      <c r="A178" s="59"/>
      <c r="B178" s="60"/>
      <c r="O178" s="36" t="n">
        <v>35209</v>
      </c>
      <c r="P178" s="37" t="n">
        <v>259.75</v>
      </c>
      <c r="Q178" s="37" t="n">
        <v>186.5</v>
      </c>
      <c r="R178" s="38" t="n">
        <f aca="false">VLOOKUP(YEAR($O178),$L$9:$M$16,2,0)</f>
        <v>1</v>
      </c>
      <c r="S178" s="38" t="n">
        <f aca="false">IF(R178=1,ROW(R178),"")</f>
        <v>178</v>
      </c>
      <c r="T178" s="39" t="n">
        <f aca="false">IF(R178=0,"",P178*R178)</f>
        <v>259.75</v>
      </c>
      <c r="U178" s="40" t="n">
        <f aca="false">IF(R178=0,"",Q178*R178)</f>
        <v>186.5</v>
      </c>
      <c r="V178" s="41" t="n">
        <f aca="false">IF($R178&gt;0,$Q178*$M$4+$M$5,"")</f>
        <v>292.379793392556</v>
      </c>
    </row>
    <row r="179" customFormat="false" ht="12.75" hidden="false" customHeight="false" outlineLevel="0" collapsed="false">
      <c r="A179" s="59"/>
      <c r="B179" s="60"/>
      <c r="O179" s="36" t="n">
        <v>35216</v>
      </c>
      <c r="P179" s="37" t="n">
        <v>267.5</v>
      </c>
      <c r="Q179" s="37" t="n">
        <v>183</v>
      </c>
      <c r="R179" s="38" t="n">
        <f aca="false">VLOOKUP(YEAR($O179),$L$9:$M$16,2,0)</f>
        <v>1</v>
      </c>
      <c r="S179" s="38" t="n">
        <f aca="false">IF(R179=1,ROW(R179),"")</f>
        <v>179</v>
      </c>
      <c r="T179" s="39" t="n">
        <f aca="false">IF(R179=0,"",P179*R179)</f>
        <v>267.5</v>
      </c>
      <c r="U179" s="40" t="n">
        <f aca="false">IF(R179=0,"",Q179*R179)</f>
        <v>183</v>
      </c>
      <c r="V179" s="41" t="n">
        <f aca="false">IF($R179&gt;0,$Q179*$M$4+$M$5,"")</f>
        <v>288.826125691916</v>
      </c>
    </row>
    <row r="180" customFormat="false" ht="12.75" hidden="false" customHeight="false" outlineLevel="0" collapsed="false">
      <c r="A180" s="59"/>
      <c r="B180" s="60"/>
      <c r="O180" s="36" t="n">
        <v>35223</v>
      </c>
      <c r="P180" s="37" t="n">
        <v>262.75</v>
      </c>
      <c r="Q180" s="37" t="n">
        <v>173</v>
      </c>
      <c r="R180" s="38" t="n">
        <f aca="false">VLOOKUP(YEAR($O180),$L$9:$M$16,2,0)</f>
        <v>1</v>
      </c>
      <c r="S180" s="38" t="n">
        <f aca="false">IF(R180=1,ROW(R180),"")</f>
        <v>180</v>
      </c>
      <c r="T180" s="39" t="n">
        <f aca="false">IF(R180=0,"",P180*R180)</f>
        <v>262.75</v>
      </c>
      <c r="U180" s="40" t="n">
        <f aca="false">IF(R180=0,"",Q180*R180)</f>
        <v>173</v>
      </c>
      <c r="V180" s="41" t="n">
        <f aca="false">IF($R180&gt;0,$Q180*$M$4+$M$5,"")</f>
        <v>278.672789404373</v>
      </c>
    </row>
    <row r="181" customFormat="false" ht="12.75" hidden="false" customHeight="false" outlineLevel="0" collapsed="false">
      <c r="A181" s="59"/>
      <c r="B181" s="60"/>
      <c r="O181" s="36" t="n">
        <v>35230</v>
      </c>
      <c r="P181" s="37" t="n">
        <v>269.75</v>
      </c>
      <c r="Q181" s="37" t="n">
        <v>170</v>
      </c>
      <c r="R181" s="38" t="n">
        <f aca="false">VLOOKUP(YEAR($O181),$L$9:$M$16,2,0)</f>
        <v>1</v>
      </c>
      <c r="S181" s="38" t="n">
        <f aca="false">IF(R181=1,ROW(R181),"")</f>
        <v>181</v>
      </c>
      <c r="T181" s="39" t="n">
        <f aca="false">IF(R181=0,"",P181*R181)</f>
        <v>269.75</v>
      </c>
      <c r="U181" s="40" t="n">
        <f aca="false">IF(R181=0,"",Q181*R181)</f>
        <v>170</v>
      </c>
      <c r="V181" s="41" t="n">
        <f aca="false">IF($R181&gt;0,$Q181*$M$4+$M$5,"")</f>
        <v>275.62678851811</v>
      </c>
    </row>
    <row r="182" customFormat="false" ht="12.75" hidden="false" customHeight="false" outlineLevel="0" collapsed="false">
      <c r="A182" s="59"/>
      <c r="B182" s="60"/>
      <c r="O182" s="36" t="n">
        <v>35237</v>
      </c>
      <c r="P182" s="37" t="n">
        <v>273</v>
      </c>
      <c r="Q182" s="37" t="n">
        <v>169.25</v>
      </c>
      <c r="R182" s="38" t="n">
        <f aca="false">VLOOKUP(YEAR($O182),$L$9:$M$16,2,0)</f>
        <v>1</v>
      </c>
      <c r="S182" s="38" t="n">
        <f aca="false">IF(R182=1,ROW(R182),"")</f>
        <v>182</v>
      </c>
      <c r="T182" s="39" t="n">
        <f aca="false">IF(R182=0,"",P182*R182)</f>
        <v>273</v>
      </c>
      <c r="U182" s="40" t="n">
        <f aca="false">IF(R182=0,"",Q182*R182)</f>
        <v>169.25</v>
      </c>
      <c r="V182" s="41" t="n">
        <f aca="false">IF($R182&gt;0,$Q182*$M$4+$M$5,"")</f>
        <v>274.865288296544</v>
      </c>
    </row>
    <row r="183" customFormat="false" ht="12.75" hidden="false" customHeight="false" outlineLevel="0" collapsed="false">
      <c r="A183" s="59"/>
      <c r="B183" s="60"/>
      <c r="O183" s="36" t="n">
        <v>35244</v>
      </c>
      <c r="P183" s="37" t="n">
        <v>280</v>
      </c>
      <c r="Q183" s="37" t="n">
        <v>171</v>
      </c>
      <c r="R183" s="38" t="n">
        <f aca="false">VLOOKUP(YEAR($O183),$L$9:$M$16,2,0)</f>
        <v>1</v>
      </c>
      <c r="S183" s="38" t="n">
        <f aca="false">IF(R183=1,ROW(R183),"")</f>
        <v>183</v>
      </c>
      <c r="T183" s="39" t="n">
        <f aca="false">IF(R183=0,"",P183*R183)</f>
        <v>280</v>
      </c>
      <c r="U183" s="40" t="n">
        <f aca="false">IF(R183=0,"",Q183*R183)</f>
        <v>171</v>
      </c>
      <c r="V183" s="41" t="n">
        <f aca="false">IF($R183&gt;0,$Q183*$M$4+$M$5,"")</f>
        <v>276.642122146864</v>
      </c>
    </row>
    <row r="184" customFormat="false" ht="12.75" hidden="false" customHeight="false" outlineLevel="0" collapsed="false">
      <c r="A184" s="59"/>
      <c r="B184" s="60"/>
      <c r="O184" s="36" t="n">
        <v>35251</v>
      </c>
      <c r="P184" s="37" t="n">
        <v>278.25</v>
      </c>
      <c r="Q184" s="37" t="n">
        <v>179.25</v>
      </c>
      <c r="R184" s="38" t="n">
        <f aca="false">VLOOKUP(YEAR($O184),$L$9:$M$16,2,0)</f>
        <v>1</v>
      </c>
      <c r="S184" s="38" t="n">
        <f aca="false">IF(R184=1,ROW(R184),"")</f>
        <v>184</v>
      </c>
      <c r="T184" s="39" t="n">
        <f aca="false">IF(R184=0,"",P184*R184)</f>
        <v>278.25</v>
      </c>
      <c r="U184" s="40" t="n">
        <f aca="false">IF(R184=0,"",Q184*R184)</f>
        <v>179.25</v>
      </c>
      <c r="V184" s="41" t="n">
        <f aca="false">IF($R184&gt;0,$Q184*$M$4+$M$5,"")</f>
        <v>285.018624584087</v>
      </c>
    </row>
    <row r="185" customFormat="false" ht="12.75" hidden="false" customHeight="false" outlineLevel="0" collapsed="false">
      <c r="A185" s="59"/>
      <c r="B185" s="60"/>
      <c r="O185" s="36" t="n">
        <v>35258</v>
      </c>
      <c r="P185" s="37" t="n">
        <v>277.75</v>
      </c>
      <c r="Q185" s="37" t="n">
        <v>183.5</v>
      </c>
      <c r="R185" s="38" t="n">
        <f aca="false">VLOOKUP(YEAR($O185),$L$9:$M$16,2,0)</f>
        <v>1</v>
      </c>
      <c r="S185" s="38" t="n">
        <f aca="false">IF(R185=1,ROW(R185),"")</f>
        <v>185</v>
      </c>
      <c r="T185" s="39" t="n">
        <f aca="false">IF(R185=0,"",P185*R185)</f>
        <v>277.75</v>
      </c>
      <c r="U185" s="40" t="n">
        <f aca="false">IF(R185=0,"",Q185*R185)</f>
        <v>183.5</v>
      </c>
      <c r="V185" s="41" t="n">
        <f aca="false">IF($R185&gt;0,$Q185*$M$4+$M$5,"")</f>
        <v>289.333792506293</v>
      </c>
    </row>
    <row r="186" customFormat="false" ht="12.75" hidden="false" customHeight="false" outlineLevel="0" collapsed="false">
      <c r="A186" s="59"/>
      <c r="B186" s="60"/>
      <c r="O186" s="36" t="n">
        <v>35265</v>
      </c>
      <c r="P186" s="37" t="n">
        <v>290</v>
      </c>
      <c r="Q186" s="37" t="n">
        <v>186.5</v>
      </c>
      <c r="R186" s="38" t="n">
        <f aca="false">VLOOKUP(YEAR($O186),$L$9:$M$16,2,0)</f>
        <v>1</v>
      </c>
      <c r="S186" s="38" t="n">
        <f aca="false">IF(R186=1,ROW(R186),"")</f>
        <v>186</v>
      </c>
      <c r="T186" s="39" t="n">
        <f aca="false">IF(R186=0,"",P186*R186)</f>
        <v>290</v>
      </c>
      <c r="U186" s="40" t="n">
        <f aca="false">IF(R186=0,"",Q186*R186)</f>
        <v>186.5</v>
      </c>
      <c r="V186" s="41" t="n">
        <f aca="false">IF($R186&gt;0,$Q186*$M$4+$M$5,"")</f>
        <v>292.379793392556</v>
      </c>
    </row>
    <row r="187" customFormat="false" ht="12.75" hidden="false" customHeight="false" outlineLevel="0" collapsed="false">
      <c r="A187" s="59"/>
      <c r="B187" s="60"/>
      <c r="O187" s="36" t="n">
        <v>35272</v>
      </c>
      <c r="P187" s="37" t="n">
        <v>295</v>
      </c>
      <c r="Q187" s="37" t="n">
        <v>188.5</v>
      </c>
      <c r="R187" s="38" t="n">
        <f aca="false">VLOOKUP(YEAR($O187),$L$9:$M$16,2,0)</f>
        <v>1</v>
      </c>
      <c r="S187" s="38" t="n">
        <f aca="false">IF(R187=1,ROW(R187),"")</f>
        <v>187</v>
      </c>
      <c r="T187" s="39" t="n">
        <f aca="false">IF(R187=0,"",P187*R187)</f>
        <v>295</v>
      </c>
      <c r="U187" s="40" t="n">
        <f aca="false">IF(R187=0,"",Q187*R187)</f>
        <v>188.5</v>
      </c>
      <c r="V187" s="41" t="n">
        <f aca="false">IF($R187&gt;0,$Q187*$M$4+$M$5,"")</f>
        <v>294.410460650065</v>
      </c>
    </row>
    <row r="188" customFormat="false" ht="12.75" hidden="false" customHeight="false" outlineLevel="0" collapsed="false">
      <c r="A188" s="59"/>
      <c r="B188" s="60"/>
      <c r="O188" s="36" t="n">
        <v>35279</v>
      </c>
      <c r="P188" s="37" t="n">
        <v>310.75</v>
      </c>
      <c r="Q188" s="37" t="n">
        <v>186.5</v>
      </c>
      <c r="R188" s="38" t="n">
        <f aca="false">VLOOKUP(YEAR($O188),$L$9:$M$16,2,0)</f>
        <v>1</v>
      </c>
      <c r="S188" s="38" t="n">
        <f aca="false">IF(R188=1,ROW(R188),"")</f>
        <v>188</v>
      </c>
      <c r="T188" s="39" t="n">
        <f aca="false">IF(R188=0,"",P188*R188)</f>
        <v>310.75</v>
      </c>
      <c r="U188" s="40" t="n">
        <f aca="false">IF(R188=0,"",Q188*R188)</f>
        <v>186.5</v>
      </c>
      <c r="V188" s="41" t="n">
        <f aca="false">IF($R188&gt;0,$Q188*$M$4+$M$5,"")</f>
        <v>292.379793392556</v>
      </c>
    </row>
    <row r="189" customFormat="false" ht="12.75" hidden="false" customHeight="false" outlineLevel="0" collapsed="false">
      <c r="A189" s="59"/>
      <c r="B189" s="60"/>
      <c r="O189" s="36" t="n">
        <v>35286</v>
      </c>
      <c r="P189" s="37" t="n">
        <v>314.5</v>
      </c>
      <c r="Q189" s="37" t="n">
        <v>187.5</v>
      </c>
      <c r="R189" s="38" t="n">
        <f aca="false">VLOOKUP(YEAR($O189),$L$9:$M$16,2,0)</f>
        <v>1</v>
      </c>
      <c r="S189" s="38" t="n">
        <f aca="false">IF(R189=1,ROW(R189),"")</f>
        <v>189</v>
      </c>
      <c r="T189" s="39" t="n">
        <f aca="false">IF(R189=0,"",P189*R189)</f>
        <v>314.5</v>
      </c>
      <c r="U189" s="40" t="n">
        <f aca="false">IF(R189=0,"",Q189*R189)</f>
        <v>187.5</v>
      </c>
      <c r="V189" s="41" t="n">
        <f aca="false">IF($R189&gt;0,$Q189*$M$4+$M$5,"")</f>
        <v>293.39512702131</v>
      </c>
    </row>
    <row r="190" customFormat="false" ht="12.75" hidden="false" customHeight="false" outlineLevel="0" collapsed="false">
      <c r="A190" s="59"/>
      <c r="B190" s="60"/>
      <c r="O190" s="36" t="n">
        <v>35293</v>
      </c>
      <c r="P190" s="37" t="n">
        <v>331.75</v>
      </c>
      <c r="Q190" s="37" t="n">
        <v>187.5</v>
      </c>
      <c r="R190" s="38" t="n">
        <f aca="false">VLOOKUP(YEAR($O190),$L$9:$M$16,2,0)</f>
        <v>1</v>
      </c>
      <c r="S190" s="38" t="n">
        <f aca="false">IF(R190=1,ROW(R190),"")</f>
        <v>190</v>
      </c>
      <c r="T190" s="39" t="n">
        <f aca="false">IF(R190=0,"",P190*R190)</f>
        <v>331.75</v>
      </c>
      <c r="U190" s="40" t="n">
        <f aca="false">IF(R190=0,"",Q190*R190)</f>
        <v>187.5</v>
      </c>
      <c r="V190" s="41" t="n">
        <f aca="false">IF($R190&gt;0,$Q190*$M$4+$M$5,"")</f>
        <v>293.39512702131</v>
      </c>
    </row>
    <row r="191" customFormat="false" ht="12.75" hidden="false" customHeight="false" outlineLevel="0" collapsed="false">
      <c r="A191" s="59"/>
      <c r="B191" s="60"/>
      <c r="O191" s="36" t="n">
        <v>35300</v>
      </c>
      <c r="P191" s="37" t="n">
        <v>345.75</v>
      </c>
      <c r="Q191" s="37" t="n">
        <v>190.5</v>
      </c>
      <c r="R191" s="38" t="n">
        <f aca="false">VLOOKUP(YEAR($O191),$L$9:$M$16,2,0)</f>
        <v>1</v>
      </c>
      <c r="S191" s="38" t="n">
        <f aca="false">IF(R191=1,ROW(R191),"")</f>
        <v>191</v>
      </c>
      <c r="T191" s="39" t="n">
        <f aca="false">IF(R191=0,"",P191*R191)</f>
        <v>345.75</v>
      </c>
      <c r="U191" s="40" t="n">
        <f aca="false">IF(R191=0,"",Q191*R191)</f>
        <v>190.5</v>
      </c>
      <c r="V191" s="41" t="n">
        <f aca="false">IF($R191&gt;0,$Q191*$M$4+$M$5,"")</f>
        <v>296.441127907573</v>
      </c>
    </row>
    <row r="192" customFormat="false" ht="12.75" hidden="false" customHeight="false" outlineLevel="0" collapsed="false">
      <c r="O192" s="36" t="n">
        <v>35307</v>
      </c>
      <c r="P192" s="37" t="n">
        <v>319.75</v>
      </c>
      <c r="Q192" s="37" t="n">
        <v>192</v>
      </c>
      <c r="R192" s="38" t="n">
        <f aca="false">VLOOKUP(YEAR($O192),$L$9:$M$16,2,0)</f>
        <v>1</v>
      </c>
      <c r="S192" s="38" t="n">
        <f aca="false">IF(R192=1,ROW(R192),"")</f>
        <v>192</v>
      </c>
      <c r="T192" s="39" t="n">
        <f aca="false">IF(R192=0,"",P192*R192)</f>
        <v>319.75</v>
      </c>
      <c r="U192" s="40" t="n">
        <f aca="false">IF(R192=0,"",Q192*R192)</f>
        <v>192</v>
      </c>
      <c r="V192" s="41" t="n">
        <f aca="false">IF($R192&gt;0,$Q192*$M$4+$M$5,"")</f>
        <v>297.964128350705</v>
      </c>
    </row>
    <row r="193" customFormat="false" ht="12.75" hidden="false" customHeight="false" outlineLevel="0" collapsed="false">
      <c r="O193" s="36" t="n">
        <v>35314</v>
      </c>
      <c r="P193" s="37" t="n">
        <v>312.75</v>
      </c>
      <c r="Q193" s="37" t="n">
        <v>199</v>
      </c>
      <c r="R193" s="38" t="n">
        <f aca="false">VLOOKUP(YEAR($O193),$L$9:$M$16,2,0)</f>
        <v>1</v>
      </c>
      <c r="S193" s="38" t="n">
        <f aca="false">IF(R193=1,ROW(R193),"")</f>
        <v>193</v>
      </c>
      <c r="T193" s="39" t="n">
        <f aca="false">IF(R193=0,"",P193*R193)</f>
        <v>312.75</v>
      </c>
      <c r="U193" s="40" t="n">
        <f aca="false">IF(R193=0,"",Q193*R193)</f>
        <v>199</v>
      </c>
      <c r="V193" s="41" t="n">
        <f aca="false">IF($R193&gt;0,$Q193*$M$4+$M$5,"")</f>
        <v>305.071463751985</v>
      </c>
    </row>
    <row r="194" customFormat="false" ht="12.75" hidden="false" customHeight="false" outlineLevel="0" collapsed="false">
      <c r="O194" s="36" t="n">
        <v>35321</v>
      </c>
      <c r="P194" s="37" t="n">
        <v>305</v>
      </c>
      <c r="Q194" s="37" t="n">
        <v>202</v>
      </c>
      <c r="R194" s="38" t="n">
        <f aca="false">VLOOKUP(YEAR($O194),$L$9:$M$16,2,0)</f>
        <v>1</v>
      </c>
      <c r="S194" s="38" t="n">
        <f aca="false">IF(R194=1,ROW(R194),"")</f>
        <v>194</v>
      </c>
      <c r="T194" s="39" t="n">
        <f aca="false">IF(R194=0,"",P194*R194)</f>
        <v>305</v>
      </c>
      <c r="U194" s="40" t="n">
        <f aca="false">IF(R194=0,"",Q194*R194)</f>
        <v>202</v>
      </c>
      <c r="V194" s="41" t="n">
        <f aca="false">IF($R194&gt;0,$Q194*$M$4+$M$5,"")</f>
        <v>308.117464638248</v>
      </c>
    </row>
    <row r="195" customFormat="false" ht="12.75" hidden="false" customHeight="false" outlineLevel="0" collapsed="false">
      <c r="O195" s="36" t="n">
        <v>35328</v>
      </c>
      <c r="P195" s="37" t="n">
        <v>303.25</v>
      </c>
      <c r="Q195" s="37" t="n">
        <v>205</v>
      </c>
      <c r="R195" s="38" t="n">
        <f aca="false">VLOOKUP(YEAR($O195),$L$9:$M$16,2,0)</f>
        <v>1</v>
      </c>
      <c r="S195" s="38" t="n">
        <f aca="false">IF(R195=1,ROW(R195),"")</f>
        <v>195</v>
      </c>
      <c r="T195" s="39" t="n">
        <f aca="false">IF(R195=0,"",P195*R195)</f>
        <v>303.25</v>
      </c>
      <c r="U195" s="40" t="n">
        <f aca="false">IF(R195=0,"",Q195*R195)</f>
        <v>205</v>
      </c>
      <c r="V195" s="41" t="n">
        <f aca="false">IF($R195&gt;0,$Q195*$M$4+$M$5,"")</f>
        <v>311.163465524511</v>
      </c>
    </row>
    <row r="196" customFormat="false" ht="12.75" hidden="false" customHeight="false" outlineLevel="0" collapsed="false">
      <c r="O196" s="36" t="n">
        <v>35335</v>
      </c>
      <c r="P196" s="37" t="n">
        <v>295.5</v>
      </c>
      <c r="Q196" s="37" t="n">
        <v>212</v>
      </c>
      <c r="R196" s="38" t="n">
        <f aca="false">VLOOKUP(YEAR($O196),$L$9:$M$16,2,0)</f>
        <v>1</v>
      </c>
      <c r="S196" s="38" t="n">
        <f aca="false">IF(R196=1,ROW(R196),"")</f>
        <v>196</v>
      </c>
      <c r="T196" s="39" t="n">
        <f aca="false">IF(R196=0,"",P196*R196)</f>
        <v>295.5</v>
      </c>
      <c r="U196" s="40" t="n">
        <f aca="false">IF(R196=0,"",Q196*R196)</f>
        <v>212</v>
      </c>
      <c r="V196" s="41" t="n">
        <f aca="false">IF($R196&gt;0,$Q196*$M$4+$M$5,"")</f>
        <v>318.270800925791</v>
      </c>
    </row>
    <row r="197" customFormat="false" ht="12.75" hidden="false" customHeight="false" outlineLevel="0" collapsed="false">
      <c r="O197" s="36" t="n">
        <v>35342</v>
      </c>
      <c r="P197" s="37" t="n">
        <v>296.75</v>
      </c>
      <c r="Q197" s="37" t="n">
        <v>217.5</v>
      </c>
      <c r="R197" s="38" t="n">
        <f aca="false">VLOOKUP(YEAR($O197),$L$9:$M$16,2,0)</f>
        <v>1</v>
      </c>
      <c r="S197" s="38" t="n">
        <f aca="false">IF(R197=1,ROW(R197),"")</f>
        <v>197</v>
      </c>
      <c r="T197" s="39" t="n">
        <f aca="false">IF(R197=0,"",P197*R197)</f>
        <v>296.75</v>
      </c>
      <c r="U197" s="40" t="n">
        <f aca="false">IF(R197=0,"",Q197*R197)</f>
        <v>217.5</v>
      </c>
      <c r="V197" s="41" t="n">
        <f aca="false">IF($R197&gt;0,$Q197*$M$4+$M$5,"")</f>
        <v>323.85513588394</v>
      </c>
    </row>
    <row r="198" customFormat="false" ht="12.75" hidden="false" customHeight="false" outlineLevel="0" collapsed="false">
      <c r="O198" s="36" t="n">
        <v>35349</v>
      </c>
      <c r="P198" s="37" t="n">
        <v>302.5</v>
      </c>
      <c r="Q198" s="37" t="n">
        <v>223.5</v>
      </c>
      <c r="R198" s="38" t="n">
        <f aca="false">VLOOKUP(YEAR($O198),$L$9:$M$16,2,0)</f>
        <v>1</v>
      </c>
      <c r="S198" s="38" t="n">
        <f aca="false">IF(R198=1,ROW(R198),"")</f>
        <v>198</v>
      </c>
      <c r="T198" s="39" t="n">
        <f aca="false">IF(R198=0,"",P198*R198)</f>
        <v>302.5</v>
      </c>
      <c r="U198" s="40" t="n">
        <f aca="false">IF(R198=0,"",Q198*R198)</f>
        <v>223.5</v>
      </c>
      <c r="V198" s="41" t="n">
        <f aca="false">IF($R198&gt;0,$Q198*$M$4+$M$5,"")</f>
        <v>329.947137656465</v>
      </c>
    </row>
    <row r="199" customFormat="false" ht="12.75" hidden="false" customHeight="false" outlineLevel="0" collapsed="false">
      <c r="O199" s="36" t="n">
        <v>35356</v>
      </c>
      <c r="P199" s="37" t="n">
        <v>294.25</v>
      </c>
      <c r="Q199" s="37" t="n">
        <v>226</v>
      </c>
      <c r="R199" s="38" t="n">
        <f aca="false">VLOOKUP(YEAR($O199),$L$9:$M$16,2,0)</f>
        <v>1</v>
      </c>
      <c r="S199" s="38" t="n">
        <f aca="false">IF(R199=1,ROW(R199),"")</f>
        <v>199</v>
      </c>
      <c r="T199" s="39" t="n">
        <f aca="false">IF(R199=0,"",P199*R199)</f>
        <v>294.25</v>
      </c>
      <c r="U199" s="40" t="n">
        <f aca="false">IF(R199=0,"",Q199*R199)</f>
        <v>226</v>
      </c>
      <c r="V199" s="41" t="n">
        <f aca="false">IF($R199&gt;0,$Q199*$M$4+$M$5,"")</f>
        <v>332.485471728351</v>
      </c>
    </row>
    <row r="200" customFormat="false" ht="12.75" hidden="false" customHeight="false" outlineLevel="0" collapsed="false">
      <c r="O200" s="36" t="n">
        <v>35363</v>
      </c>
      <c r="P200" s="37" t="n">
        <v>298.75</v>
      </c>
      <c r="Q200" s="37" t="n">
        <v>221.5</v>
      </c>
      <c r="R200" s="38" t="n">
        <f aca="false">VLOOKUP(YEAR($O200),$L$9:$M$16,2,0)</f>
        <v>1</v>
      </c>
      <c r="S200" s="38" t="n">
        <f aca="false">IF(R200=1,ROW(R200),"")</f>
        <v>200</v>
      </c>
      <c r="T200" s="39" t="n">
        <f aca="false">IF(R200=0,"",P200*R200)</f>
        <v>298.75</v>
      </c>
      <c r="U200" s="40" t="n">
        <f aca="false">IF(R200=0,"",Q200*R200)</f>
        <v>221.5</v>
      </c>
      <c r="V200" s="41" t="n">
        <f aca="false">IF($R200&gt;0,$Q200*$M$4+$M$5,"")</f>
        <v>327.916470398957</v>
      </c>
    </row>
    <row r="201" customFormat="false" ht="12.75" hidden="false" customHeight="false" outlineLevel="0" collapsed="false">
      <c r="O201" s="36" t="n">
        <v>35370</v>
      </c>
      <c r="P201" s="37" t="n">
        <v>296.25</v>
      </c>
      <c r="Q201" s="37" t="n">
        <v>220</v>
      </c>
      <c r="R201" s="38" t="n">
        <f aca="false">VLOOKUP(YEAR($O201),$L$9:$M$16,2,0)</f>
        <v>1</v>
      </c>
      <c r="S201" s="38" t="n">
        <f aca="false">IF(R201=1,ROW(R201),"")</f>
        <v>201</v>
      </c>
      <c r="T201" s="39" t="n">
        <f aca="false">IF(R201=0,"",P201*R201)</f>
        <v>296.25</v>
      </c>
      <c r="U201" s="40" t="n">
        <f aca="false">IF(R201=0,"",Q201*R201)</f>
        <v>220</v>
      </c>
      <c r="V201" s="41" t="n">
        <f aca="false">IF($R201&gt;0,$Q201*$M$4+$M$5,"")</f>
        <v>326.393469955825</v>
      </c>
    </row>
    <row r="202" customFormat="false" ht="12.75" hidden="false" customHeight="false" outlineLevel="0" collapsed="false">
      <c r="O202" s="36" t="n">
        <v>35377</v>
      </c>
      <c r="P202" s="37" t="n">
        <v>296.5</v>
      </c>
      <c r="Q202" s="37" t="n">
        <v>216</v>
      </c>
      <c r="R202" s="38" t="n">
        <f aca="false">VLOOKUP(YEAR($O202),$L$9:$M$16,2,0)</f>
        <v>1</v>
      </c>
      <c r="S202" s="38" t="n">
        <f aca="false">IF(R202=1,ROW(R202),"")</f>
        <v>202</v>
      </c>
      <c r="T202" s="39" t="n">
        <f aca="false">IF(R202=0,"",P202*R202)</f>
        <v>296.5</v>
      </c>
      <c r="U202" s="40" t="n">
        <f aca="false">IF(R202=0,"",Q202*R202)</f>
        <v>216</v>
      </c>
      <c r="V202" s="41" t="n">
        <f aca="false">IF($R202&gt;0,$Q202*$M$4+$M$5,"")</f>
        <v>322.332135440808</v>
      </c>
    </row>
    <row r="203" customFormat="false" ht="12.75" hidden="false" customHeight="false" outlineLevel="0" collapsed="false">
      <c r="O203" s="36" t="n">
        <v>35384</v>
      </c>
      <c r="P203" s="37" t="n">
        <v>300.25</v>
      </c>
      <c r="Q203" s="37" t="n">
        <v>222</v>
      </c>
      <c r="R203" s="38" t="n">
        <f aca="false">VLOOKUP(YEAR($O203),$L$9:$M$16,2,0)</f>
        <v>1</v>
      </c>
      <c r="S203" s="38" t="n">
        <f aca="false">IF(R203=1,ROW(R203),"")</f>
        <v>203</v>
      </c>
      <c r="T203" s="39" t="n">
        <f aca="false">IF(R203=0,"",P203*R203)</f>
        <v>300.25</v>
      </c>
      <c r="U203" s="40" t="n">
        <f aca="false">IF(R203=0,"",Q203*R203)</f>
        <v>222</v>
      </c>
      <c r="V203" s="41" t="n">
        <f aca="false">IF($R203&gt;0,$Q203*$M$4+$M$5,"")</f>
        <v>328.424137213334</v>
      </c>
    </row>
    <row r="204" customFormat="false" ht="12.75" hidden="false" customHeight="false" outlineLevel="0" collapsed="false">
      <c r="O204" s="36" t="n">
        <v>35391</v>
      </c>
      <c r="P204" s="37" t="n">
        <v>302</v>
      </c>
      <c r="Q204" s="37" t="n">
        <v>222</v>
      </c>
      <c r="R204" s="38" t="n">
        <f aca="false">VLOOKUP(YEAR($O204),$L$9:$M$16,2,0)</f>
        <v>1</v>
      </c>
      <c r="S204" s="38" t="n">
        <f aca="false">IF(R204=1,ROW(R204),"")</f>
        <v>204</v>
      </c>
      <c r="T204" s="39" t="n">
        <f aca="false">IF(R204=0,"",P204*R204)</f>
        <v>302</v>
      </c>
      <c r="U204" s="40" t="n">
        <f aca="false">IF(R204=0,"",Q204*R204)</f>
        <v>222</v>
      </c>
      <c r="V204" s="41" t="n">
        <f aca="false">IF($R204&gt;0,$Q204*$M$4+$M$5,"")</f>
        <v>328.424137213334</v>
      </c>
    </row>
    <row r="205" customFormat="false" ht="12.75" hidden="false" customHeight="false" outlineLevel="0" collapsed="false">
      <c r="O205" s="36" t="n">
        <v>35398</v>
      </c>
      <c r="P205" s="37" t="n">
        <v>310.25</v>
      </c>
      <c r="Q205" s="37" t="n">
        <v>221.5</v>
      </c>
      <c r="R205" s="38" t="n">
        <f aca="false">VLOOKUP(YEAR($O205),$L$9:$M$16,2,0)</f>
        <v>1</v>
      </c>
      <c r="S205" s="38" t="n">
        <f aca="false">IF(R205=1,ROW(R205),"")</f>
        <v>205</v>
      </c>
      <c r="T205" s="39" t="n">
        <f aca="false">IF(R205=0,"",P205*R205)</f>
        <v>310.25</v>
      </c>
      <c r="U205" s="40" t="n">
        <f aca="false">IF(R205=0,"",Q205*R205)</f>
        <v>221.5</v>
      </c>
      <c r="V205" s="41" t="n">
        <f aca="false">IF($R205&gt;0,$Q205*$M$4+$M$5,"")</f>
        <v>327.916470398957</v>
      </c>
    </row>
    <row r="206" customFormat="false" ht="12.75" hidden="false" customHeight="false" outlineLevel="0" collapsed="false">
      <c r="O206" s="36" t="n">
        <v>35405</v>
      </c>
      <c r="P206" s="37" t="n">
        <v>310.5</v>
      </c>
      <c r="Q206" s="37" t="n">
        <v>225.5</v>
      </c>
      <c r="R206" s="38" t="n">
        <f aca="false">VLOOKUP(YEAR($O206),$L$9:$M$16,2,0)</f>
        <v>1</v>
      </c>
      <c r="S206" s="38" t="n">
        <f aca="false">IF(R206=1,ROW(R206),"")</f>
        <v>206</v>
      </c>
      <c r="T206" s="39" t="n">
        <f aca="false">IF(R206=0,"",P206*R206)</f>
        <v>310.5</v>
      </c>
      <c r="U206" s="40" t="n">
        <f aca="false">IF(R206=0,"",Q206*R206)</f>
        <v>225.5</v>
      </c>
      <c r="V206" s="41" t="n">
        <f aca="false">IF($R206&gt;0,$Q206*$M$4+$M$5,"")</f>
        <v>331.977804913974</v>
      </c>
    </row>
    <row r="207" customFormat="false" ht="12.75" hidden="false" customHeight="false" outlineLevel="0" collapsed="false">
      <c r="O207" s="36" t="n">
        <v>35412</v>
      </c>
      <c r="P207" s="37" t="n">
        <v>309.5</v>
      </c>
      <c r="Q207" s="37" t="n">
        <v>220.5</v>
      </c>
      <c r="R207" s="38" t="n">
        <f aca="false">VLOOKUP(YEAR($O207),$L$9:$M$16,2,0)</f>
        <v>1</v>
      </c>
      <c r="S207" s="38" t="n">
        <f aca="false">IF(R207=1,ROW(R207),"")</f>
        <v>207</v>
      </c>
      <c r="T207" s="39" t="n">
        <f aca="false">IF(R207=0,"",P207*R207)</f>
        <v>309.5</v>
      </c>
      <c r="U207" s="40" t="n">
        <f aca="false">IF(R207=0,"",Q207*R207)</f>
        <v>220.5</v>
      </c>
      <c r="V207" s="41" t="n">
        <f aca="false">IF($R207&gt;0,$Q207*$M$4+$M$5,"")</f>
        <v>326.901136770202</v>
      </c>
    </row>
    <row r="208" customFormat="false" ht="12.75" hidden="false" customHeight="false" outlineLevel="0" collapsed="false">
      <c r="O208" s="36" t="n">
        <v>35419</v>
      </c>
      <c r="P208" s="37" t="n">
        <v>324</v>
      </c>
      <c r="Q208" s="37" t="n">
        <v>216.5</v>
      </c>
      <c r="R208" s="38" t="n">
        <f aca="false">VLOOKUP(YEAR($O208),$L$9:$M$16,2,0)</f>
        <v>1</v>
      </c>
      <c r="S208" s="38" t="n">
        <f aca="false">IF(R208=1,ROW(R208),"")</f>
        <v>208</v>
      </c>
      <c r="T208" s="39" t="n">
        <f aca="false">IF(R208=0,"",P208*R208)</f>
        <v>324</v>
      </c>
      <c r="U208" s="40" t="n">
        <f aca="false">IF(R208=0,"",Q208*R208)</f>
        <v>216.5</v>
      </c>
      <c r="V208" s="41" t="n">
        <f aca="false">IF($R208&gt;0,$Q208*$M$4+$M$5,"")</f>
        <v>322.839802255185</v>
      </c>
    </row>
    <row r="209" customFormat="false" ht="12.75" hidden="false" customHeight="false" outlineLevel="0" collapsed="false">
      <c r="O209" s="36" t="n">
        <v>35433</v>
      </c>
      <c r="P209" s="37" t="n">
        <v>336.5</v>
      </c>
      <c r="Q209" s="37" t="n">
        <v>214.5</v>
      </c>
      <c r="R209" s="38" t="n">
        <f aca="false">VLOOKUP(YEAR($O209),$L$9:$M$16,2,0)</f>
        <v>1</v>
      </c>
      <c r="S209" s="38" t="n">
        <f aca="false">IF(R209=1,ROW(R209),"")</f>
        <v>209</v>
      </c>
      <c r="T209" s="39" t="n">
        <f aca="false">IF(R209=0,"",P209*R209)</f>
        <v>336.5</v>
      </c>
      <c r="U209" s="40" t="n">
        <f aca="false">IF(R209=0,"",Q209*R209)</f>
        <v>214.5</v>
      </c>
      <c r="V209" s="41" t="n">
        <f aca="false">IF($R209&gt;0,$Q209*$M$4+$M$5,"")</f>
        <v>320.809134997677</v>
      </c>
    </row>
    <row r="210" customFormat="false" ht="12.75" hidden="false" customHeight="false" outlineLevel="0" collapsed="false">
      <c r="O210" s="36" t="n">
        <v>35440</v>
      </c>
      <c r="P210" s="37" t="n">
        <v>334.25</v>
      </c>
      <c r="Q210" s="37" t="n">
        <v>224.5</v>
      </c>
      <c r="R210" s="38" t="n">
        <f aca="false">VLOOKUP(YEAR($O210),$L$9:$M$16,2,0)</f>
        <v>1</v>
      </c>
      <c r="S210" s="38" t="n">
        <f aca="false">IF(R210=1,ROW(R210),"")</f>
        <v>210</v>
      </c>
      <c r="T210" s="39" t="n">
        <f aca="false">IF(R210=0,"",P210*R210)</f>
        <v>334.25</v>
      </c>
      <c r="U210" s="40" t="n">
        <f aca="false">IF(R210=0,"",Q210*R210)</f>
        <v>224.5</v>
      </c>
      <c r="V210" s="41" t="n">
        <f aca="false">IF($R210&gt;0,$Q210*$M$4+$M$5,"")</f>
        <v>330.96247128522</v>
      </c>
    </row>
    <row r="211" customFormat="false" ht="12.75" hidden="false" customHeight="false" outlineLevel="0" collapsed="false">
      <c r="O211" s="36" t="n">
        <v>35447</v>
      </c>
      <c r="P211" s="37" t="n">
        <v>334.25</v>
      </c>
      <c r="Q211" s="37" t="n">
        <v>221.5</v>
      </c>
      <c r="R211" s="38" t="n">
        <f aca="false">VLOOKUP(YEAR($O211),$L$9:$M$16,2,0)</f>
        <v>1</v>
      </c>
      <c r="S211" s="38" t="n">
        <f aca="false">IF(R211=1,ROW(R211),"")</f>
        <v>211</v>
      </c>
      <c r="T211" s="39" t="n">
        <f aca="false">IF(R211=0,"",P211*R211)</f>
        <v>334.25</v>
      </c>
      <c r="U211" s="40" t="n">
        <f aca="false">IF(R211=0,"",Q211*R211)</f>
        <v>221.5</v>
      </c>
      <c r="V211" s="41" t="n">
        <f aca="false">IF($R211&gt;0,$Q211*$M$4+$M$5,"")</f>
        <v>327.916470398957</v>
      </c>
    </row>
    <row r="212" customFormat="false" ht="12.75" hidden="false" customHeight="false" outlineLevel="0" collapsed="false">
      <c r="O212" s="36" t="n">
        <v>35454</v>
      </c>
      <c r="P212" s="37" t="n">
        <v>341.75</v>
      </c>
      <c r="Q212" s="37" t="n">
        <v>217.5</v>
      </c>
      <c r="R212" s="38" t="n">
        <f aca="false">VLOOKUP(YEAR($O212),$L$9:$M$16,2,0)</f>
        <v>1</v>
      </c>
      <c r="S212" s="38" t="n">
        <f aca="false">IF(R212=1,ROW(R212),"")</f>
        <v>212</v>
      </c>
      <c r="T212" s="39" t="n">
        <f aca="false">IF(R212=0,"",P212*R212)</f>
        <v>341.75</v>
      </c>
      <c r="U212" s="40" t="n">
        <f aca="false">IF(R212=0,"",Q212*R212)</f>
        <v>217.5</v>
      </c>
      <c r="V212" s="41" t="n">
        <f aca="false">IF($R212&gt;0,$Q212*$M$4+$M$5,"")</f>
        <v>323.85513588394</v>
      </c>
    </row>
    <row r="213" customFormat="false" ht="12.75" hidden="false" customHeight="false" outlineLevel="0" collapsed="false">
      <c r="O213" s="36" t="n">
        <v>35461</v>
      </c>
      <c r="P213" s="37" t="n">
        <v>342.75</v>
      </c>
      <c r="Q213" s="37" t="n">
        <v>219.5</v>
      </c>
      <c r="R213" s="38" t="n">
        <f aca="false">VLOOKUP(YEAR($O213),$L$9:$M$16,2,0)</f>
        <v>1</v>
      </c>
      <c r="S213" s="38" t="n">
        <f aca="false">IF(R213=1,ROW(R213),"")</f>
        <v>213</v>
      </c>
      <c r="T213" s="39" t="n">
        <f aca="false">IF(R213=0,"",P213*R213)</f>
        <v>342.75</v>
      </c>
      <c r="U213" s="40" t="n">
        <f aca="false">IF(R213=0,"",Q213*R213)</f>
        <v>219.5</v>
      </c>
      <c r="V213" s="41" t="n">
        <f aca="false">IF($R213&gt;0,$Q213*$M$4+$M$5,"")</f>
        <v>325.885803141448</v>
      </c>
    </row>
    <row r="214" customFormat="false" ht="12.75" hidden="false" customHeight="false" outlineLevel="0" collapsed="false">
      <c r="O214" s="36" t="n">
        <v>35468</v>
      </c>
      <c r="P214" s="37" t="n">
        <v>333.25</v>
      </c>
      <c r="Q214" s="37" t="n">
        <v>222.5</v>
      </c>
      <c r="R214" s="38" t="n">
        <f aca="false">VLOOKUP(YEAR($O214),$L$9:$M$16,2,0)</f>
        <v>1</v>
      </c>
      <c r="S214" s="38" t="n">
        <f aca="false">IF(R214=1,ROW(R214),"")</f>
        <v>214</v>
      </c>
      <c r="T214" s="39" t="n">
        <f aca="false">IF(R214=0,"",P214*R214)</f>
        <v>333.25</v>
      </c>
      <c r="U214" s="40" t="n">
        <f aca="false">IF(R214=0,"",Q214*R214)</f>
        <v>222.5</v>
      </c>
      <c r="V214" s="41" t="n">
        <f aca="false">IF($R214&gt;0,$Q214*$M$4+$M$5,"")</f>
        <v>328.931804027711</v>
      </c>
    </row>
    <row r="215" customFormat="false" ht="12.75" hidden="false" customHeight="false" outlineLevel="0" collapsed="false">
      <c r="O215" s="36" t="n">
        <v>35475</v>
      </c>
      <c r="P215" s="37" t="n">
        <v>325.75</v>
      </c>
      <c r="Q215" s="37" t="n">
        <v>218.5</v>
      </c>
      <c r="R215" s="38" t="n">
        <f aca="false">VLOOKUP(YEAR($O215),$L$9:$M$16,2,0)</f>
        <v>1</v>
      </c>
      <c r="S215" s="38" t="n">
        <f aca="false">IF(R215=1,ROW(R215),"")</f>
        <v>215</v>
      </c>
      <c r="T215" s="39" t="n">
        <f aca="false">IF(R215=0,"",P215*R215)</f>
        <v>325.75</v>
      </c>
      <c r="U215" s="40" t="n">
        <f aca="false">IF(R215=0,"",Q215*R215)</f>
        <v>218.5</v>
      </c>
      <c r="V215" s="41" t="n">
        <f aca="false">IF($R215&gt;0,$Q215*$M$4+$M$5,"")</f>
        <v>324.870469512694</v>
      </c>
    </row>
    <row r="216" customFormat="false" ht="12.75" hidden="false" customHeight="false" outlineLevel="0" collapsed="false">
      <c r="O216" s="36" t="n">
        <v>35482</v>
      </c>
      <c r="P216" s="37" t="n">
        <v>329</v>
      </c>
      <c r="Q216" s="37" t="n">
        <v>212</v>
      </c>
      <c r="R216" s="38" t="n">
        <f aca="false">VLOOKUP(YEAR($O216),$L$9:$M$16,2,0)</f>
        <v>1</v>
      </c>
      <c r="S216" s="38" t="n">
        <f aca="false">IF(R216=1,ROW(R216),"")</f>
        <v>216</v>
      </c>
      <c r="T216" s="39" t="n">
        <f aca="false">IF(R216=0,"",P216*R216)</f>
        <v>329</v>
      </c>
      <c r="U216" s="40" t="n">
        <f aca="false">IF(R216=0,"",Q216*R216)</f>
        <v>212</v>
      </c>
      <c r="V216" s="41" t="n">
        <f aca="false">IF($R216&gt;0,$Q216*$M$4+$M$5,"")</f>
        <v>318.270800925791</v>
      </c>
    </row>
    <row r="217" customFormat="false" ht="12.75" hidden="false" customHeight="false" outlineLevel="0" collapsed="false">
      <c r="O217" s="36" t="n">
        <v>35489</v>
      </c>
      <c r="P217" s="37" t="n">
        <v>327.25</v>
      </c>
      <c r="Q217" s="37" t="n">
        <v>197.5</v>
      </c>
      <c r="R217" s="38" t="n">
        <f aca="false">VLOOKUP(YEAR($O217),$L$9:$M$16,2,0)</f>
        <v>1</v>
      </c>
      <c r="S217" s="38" t="n">
        <f aca="false">IF(R217=1,ROW(R217),"")</f>
        <v>217</v>
      </c>
      <c r="T217" s="39" t="n">
        <f aca="false">IF(R217=0,"",P217*R217)</f>
        <v>327.25</v>
      </c>
      <c r="U217" s="40" t="n">
        <f aca="false">IF(R217=0,"",Q217*R217)</f>
        <v>197.5</v>
      </c>
      <c r="V217" s="41" t="n">
        <f aca="false">IF($R217&gt;0,$Q217*$M$4+$M$5,"")</f>
        <v>303.548463308853</v>
      </c>
    </row>
    <row r="218" customFormat="false" ht="12.75" hidden="false" customHeight="false" outlineLevel="0" collapsed="false">
      <c r="O218" s="36" t="n">
        <v>35496</v>
      </c>
      <c r="P218" s="37" t="n">
        <v>333</v>
      </c>
      <c r="Q218" s="37" t="n">
        <v>186.25</v>
      </c>
      <c r="R218" s="38" t="n">
        <f aca="false">VLOOKUP(YEAR($O218),$L$9:$M$16,2,0)</f>
        <v>1</v>
      </c>
      <c r="S218" s="38" t="n">
        <f aca="false">IF(R218=1,ROW(R218),"")</f>
        <v>218</v>
      </c>
      <c r="T218" s="39" t="n">
        <f aca="false">IF(R218=0,"",P218*R218)</f>
        <v>333</v>
      </c>
      <c r="U218" s="40" t="n">
        <f aca="false">IF(R218=0,"",Q218*R218)</f>
        <v>186.25</v>
      </c>
      <c r="V218" s="41" t="n">
        <f aca="false">IF($R218&gt;0,$Q218*$M$4+$M$5,"")</f>
        <v>292.125959985368</v>
      </c>
    </row>
    <row r="219" customFormat="false" ht="12.75" hidden="false" customHeight="false" outlineLevel="0" collapsed="false">
      <c r="O219" s="36" t="n">
        <v>35503</v>
      </c>
      <c r="P219" s="37" t="n">
        <v>348</v>
      </c>
      <c r="Q219" s="37" t="n">
        <v>193.5</v>
      </c>
      <c r="R219" s="38" t="n">
        <f aca="false">VLOOKUP(YEAR($O219),$L$9:$M$16,2,0)</f>
        <v>1</v>
      </c>
      <c r="S219" s="38" t="n">
        <f aca="false">IF(R219=1,ROW(R219),"")</f>
        <v>219</v>
      </c>
      <c r="T219" s="39" t="n">
        <f aca="false">IF(R219=0,"",P219*R219)</f>
        <v>348</v>
      </c>
      <c r="U219" s="40" t="n">
        <f aca="false">IF(R219=0,"",Q219*R219)</f>
        <v>193.5</v>
      </c>
      <c r="V219" s="41" t="n">
        <f aca="false">IF($R219&gt;0,$Q219*$M$4+$M$5,"")</f>
        <v>299.487128793836</v>
      </c>
    </row>
    <row r="220" customFormat="false" ht="12.75" hidden="false" customHeight="false" outlineLevel="0" collapsed="false">
      <c r="O220" s="36" t="n">
        <v>35510</v>
      </c>
      <c r="P220" s="37" t="n">
        <v>355.5</v>
      </c>
      <c r="Q220" s="37" t="n">
        <v>194.5</v>
      </c>
      <c r="R220" s="38" t="n">
        <f aca="false">VLOOKUP(YEAR($O220),$L$9:$M$16,2,0)</f>
        <v>1</v>
      </c>
      <c r="S220" s="38" t="n">
        <f aca="false">IF(R220=1,ROW(R220),"")</f>
        <v>220</v>
      </c>
      <c r="T220" s="39" t="n">
        <f aca="false">IF(R220=0,"",P220*R220)</f>
        <v>355.5</v>
      </c>
      <c r="U220" s="40" t="n">
        <f aca="false">IF(R220=0,"",Q220*R220)</f>
        <v>194.5</v>
      </c>
      <c r="V220" s="41" t="n">
        <f aca="false">IF($R220&gt;0,$Q220*$M$4+$M$5,"")</f>
        <v>300.502462422591</v>
      </c>
    </row>
    <row r="221" customFormat="false" ht="12.75" hidden="false" customHeight="false" outlineLevel="0" collapsed="false">
      <c r="O221" s="36" t="n">
        <v>35517</v>
      </c>
      <c r="P221" s="37" t="n">
        <v>360</v>
      </c>
      <c r="Q221" s="37" t="n">
        <v>189</v>
      </c>
      <c r="R221" s="38" t="n">
        <f aca="false">VLOOKUP(YEAR($O221),$L$9:$M$16,2,0)</f>
        <v>1</v>
      </c>
      <c r="S221" s="38" t="n">
        <f aca="false">IF(R221=1,ROW(R221),"")</f>
        <v>221</v>
      </c>
      <c r="T221" s="39" t="n">
        <f aca="false">IF(R221=0,"",P221*R221)</f>
        <v>360</v>
      </c>
      <c r="U221" s="40" t="n">
        <f aca="false">IF(R221=0,"",Q221*R221)</f>
        <v>189</v>
      </c>
      <c r="V221" s="41" t="n">
        <f aca="false">IF($R221&gt;0,$Q221*$M$4+$M$5,"")</f>
        <v>294.918127464442</v>
      </c>
    </row>
    <row r="222" customFormat="false" ht="12.75" hidden="false" customHeight="false" outlineLevel="0" collapsed="false">
      <c r="O222" s="36" t="n">
        <v>35524</v>
      </c>
      <c r="P222" s="37" t="n">
        <v>345</v>
      </c>
      <c r="Q222" s="37" t="n">
        <v>183.5</v>
      </c>
      <c r="R222" s="38" t="n">
        <f aca="false">VLOOKUP(YEAR($O222),$L$9:$M$16,2,0)</f>
        <v>1</v>
      </c>
      <c r="S222" s="38" t="n">
        <f aca="false">IF(R222=1,ROW(R222),"")</f>
        <v>222</v>
      </c>
      <c r="T222" s="39" t="n">
        <f aca="false">IF(R222=0,"",P222*R222)</f>
        <v>345</v>
      </c>
      <c r="U222" s="40" t="n">
        <f aca="false">IF(R222=0,"",Q222*R222)</f>
        <v>183.5</v>
      </c>
      <c r="V222" s="41" t="n">
        <f aca="false">IF($R222&gt;0,$Q222*$M$4+$M$5,"")</f>
        <v>289.333792506293</v>
      </c>
    </row>
    <row r="223" customFormat="false" ht="12.75" hidden="false" customHeight="false" outlineLevel="0" collapsed="false">
      <c r="O223" s="36" t="n">
        <v>35531</v>
      </c>
      <c r="P223" s="37" t="n">
        <v>326</v>
      </c>
      <c r="Q223" s="37" t="n">
        <v>181</v>
      </c>
      <c r="R223" s="38" t="n">
        <f aca="false">VLOOKUP(YEAR($O223),$L$9:$M$16,2,0)</f>
        <v>1</v>
      </c>
      <c r="S223" s="38" t="n">
        <f aca="false">IF(R223=1,ROW(R223),"")</f>
        <v>223</v>
      </c>
      <c r="T223" s="39" t="n">
        <f aca="false">IF(R223=0,"",P223*R223)</f>
        <v>326</v>
      </c>
      <c r="U223" s="40" t="n">
        <f aca="false">IF(R223=0,"",Q223*R223)</f>
        <v>181</v>
      </c>
      <c r="V223" s="41" t="n">
        <f aca="false">IF($R223&gt;0,$Q223*$M$4+$M$5,"")</f>
        <v>286.795458434407</v>
      </c>
    </row>
    <row r="224" customFormat="false" ht="12.75" hidden="false" customHeight="false" outlineLevel="0" collapsed="false">
      <c r="O224" s="36" t="n">
        <v>35538</v>
      </c>
      <c r="P224" s="37" t="n">
        <v>323.5</v>
      </c>
      <c r="Q224" s="37" t="n">
        <v>171.5</v>
      </c>
      <c r="R224" s="38" t="n">
        <f aca="false">VLOOKUP(YEAR($O224),$L$9:$M$16,2,0)</f>
        <v>1</v>
      </c>
      <c r="S224" s="38" t="n">
        <f aca="false">IF(R224=1,ROW(R224),"")</f>
        <v>224</v>
      </c>
      <c r="T224" s="39" t="n">
        <f aca="false">IF(R224=0,"",P224*R224)</f>
        <v>323.5</v>
      </c>
      <c r="U224" s="40" t="n">
        <f aca="false">IF(R224=0,"",Q224*R224)</f>
        <v>171.5</v>
      </c>
      <c r="V224" s="41" t="n">
        <f aca="false">IF($R224&gt;0,$Q224*$M$4+$M$5,"")</f>
        <v>277.149788961242</v>
      </c>
    </row>
    <row r="225" customFormat="false" ht="12.75" hidden="false" customHeight="false" outlineLevel="0" collapsed="false">
      <c r="O225" s="36" t="n">
        <v>35545</v>
      </c>
      <c r="P225" s="37" t="n">
        <v>310.5</v>
      </c>
      <c r="Q225" s="37" t="n">
        <v>169</v>
      </c>
      <c r="R225" s="38" t="n">
        <f aca="false">VLOOKUP(YEAR($O225),$L$9:$M$16,2,0)</f>
        <v>1</v>
      </c>
      <c r="S225" s="38" t="n">
        <f aca="false">IF(R225=1,ROW(R225),"")</f>
        <v>225</v>
      </c>
      <c r="T225" s="39" t="n">
        <f aca="false">IF(R225=0,"",P225*R225)</f>
        <v>310.5</v>
      </c>
      <c r="U225" s="40" t="n">
        <f aca="false">IF(R225=0,"",Q225*R225)</f>
        <v>169</v>
      </c>
      <c r="V225" s="41" t="n">
        <f aca="false">IF($R225&gt;0,$Q225*$M$4+$M$5,"")</f>
        <v>274.611454889356</v>
      </c>
    </row>
    <row r="226" customFormat="false" ht="12.75" hidden="false" customHeight="false" outlineLevel="0" collapsed="false">
      <c r="O226" s="36" t="n">
        <v>35552</v>
      </c>
      <c r="P226" s="37" t="n">
        <v>310.25</v>
      </c>
      <c r="Q226" s="37" t="n">
        <v>170</v>
      </c>
      <c r="R226" s="38" t="n">
        <f aca="false">VLOOKUP(YEAR($O226),$L$9:$M$16,2,0)</f>
        <v>1</v>
      </c>
      <c r="S226" s="38" t="n">
        <f aca="false">IF(R226=1,ROW(R226),"")</f>
        <v>226</v>
      </c>
      <c r="T226" s="39" t="n">
        <f aca="false">IF(R226=0,"",P226*R226)</f>
        <v>310.25</v>
      </c>
      <c r="U226" s="40" t="n">
        <f aca="false">IF(R226=0,"",Q226*R226)</f>
        <v>170</v>
      </c>
      <c r="V226" s="41" t="n">
        <f aca="false">IF($R226&gt;0,$Q226*$M$4+$M$5,"")</f>
        <v>275.62678851811</v>
      </c>
    </row>
    <row r="227" customFormat="false" ht="12.75" hidden="false" customHeight="false" outlineLevel="0" collapsed="false">
      <c r="O227" s="36" t="n">
        <v>35559</v>
      </c>
      <c r="P227" s="37" t="n">
        <v>313.25</v>
      </c>
      <c r="Q227" s="37" t="n">
        <v>169</v>
      </c>
      <c r="R227" s="38" t="n">
        <f aca="false">VLOOKUP(YEAR($O227),$L$9:$M$16,2,0)</f>
        <v>1</v>
      </c>
      <c r="S227" s="38" t="n">
        <f aca="false">IF(R227=1,ROW(R227),"")</f>
        <v>227</v>
      </c>
      <c r="T227" s="39" t="n">
        <f aca="false">IF(R227=0,"",P227*R227)</f>
        <v>313.25</v>
      </c>
      <c r="U227" s="40" t="n">
        <f aca="false">IF(R227=0,"",Q227*R227)</f>
        <v>169</v>
      </c>
      <c r="V227" s="41" t="n">
        <f aca="false">IF($R227&gt;0,$Q227*$M$4+$M$5,"")</f>
        <v>274.611454889356</v>
      </c>
    </row>
    <row r="228" customFormat="false" ht="12.75" hidden="false" customHeight="false" outlineLevel="0" collapsed="false">
      <c r="O228" s="36" t="n">
        <v>35566</v>
      </c>
      <c r="P228" s="37" t="n">
        <v>311.75</v>
      </c>
      <c r="Q228" s="37" t="n">
        <v>174</v>
      </c>
      <c r="R228" s="38" t="n">
        <f aca="false">VLOOKUP(YEAR($O228),$L$9:$M$16,2,0)</f>
        <v>1</v>
      </c>
      <c r="S228" s="38" t="n">
        <f aca="false">IF(R228=1,ROW(R228),"")</f>
        <v>228</v>
      </c>
      <c r="T228" s="39" t="n">
        <f aca="false">IF(R228=0,"",P228*R228)</f>
        <v>311.75</v>
      </c>
      <c r="U228" s="40" t="n">
        <f aca="false">IF(R228=0,"",Q228*R228)</f>
        <v>174</v>
      </c>
      <c r="V228" s="41" t="n">
        <f aca="false">IF($R228&gt;0,$Q228*$M$4+$M$5,"")</f>
        <v>279.688123033127</v>
      </c>
    </row>
    <row r="229" customFormat="false" ht="12.75" hidden="false" customHeight="false" outlineLevel="0" collapsed="false">
      <c r="O229" s="36" t="n">
        <v>35573</v>
      </c>
      <c r="P229" s="37" t="n">
        <v>297</v>
      </c>
      <c r="Q229" s="37" t="n">
        <v>184</v>
      </c>
      <c r="R229" s="38" t="n">
        <f aca="false">VLOOKUP(YEAR($O229),$L$9:$M$16,2,0)</f>
        <v>1</v>
      </c>
      <c r="S229" s="38" t="n">
        <f aca="false">IF(R229=1,ROW(R229),"")</f>
        <v>229</v>
      </c>
      <c r="T229" s="39" t="n">
        <f aca="false">IF(R229=0,"",P229*R229)</f>
        <v>297</v>
      </c>
      <c r="U229" s="40" t="n">
        <f aca="false">IF(R229=0,"",Q229*R229)</f>
        <v>184</v>
      </c>
      <c r="V229" s="41" t="n">
        <f aca="false">IF($R229&gt;0,$Q229*$M$4+$M$5,"")</f>
        <v>289.84145932067</v>
      </c>
    </row>
    <row r="230" customFormat="false" ht="12.75" hidden="false" customHeight="false" outlineLevel="0" collapsed="false">
      <c r="O230" s="36" t="n">
        <v>35580</v>
      </c>
      <c r="P230" s="37" t="n">
        <v>279.75</v>
      </c>
      <c r="Q230" s="37" t="n">
        <v>182</v>
      </c>
      <c r="R230" s="38" t="n">
        <f aca="false">VLOOKUP(YEAR($O230),$L$9:$M$16,2,0)</f>
        <v>1</v>
      </c>
      <c r="S230" s="38" t="n">
        <f aca="false">IF(R230=1,ROW(R230),"")</f>
        <v>230</v>
      </c>
      <c r="T230" s="39" t="n">
        <f aca="false">IF(R230=0,"",P230*R230)</f>
        <v>279.75</v>
      </c>
      <c r="U230" s="40" t="n">
        <f aca="false">IF(R230=0,"",Q230*R230)</f>
        <v>182</v>
      </c>
      <c r="V230" s="41" t="n">
        <f aca="false">IF($R230&gt;0,$Q230*$M$4+$M$5,"")</f>
        <v>287.810792063162</v>
      </c>
    </row>
    <row r="231" customFormat="false" ht="12.75" hidden="false" customHeight="false" outlineLevel="0" collapsed="false">
      <c r="O231" s="36" t="n">
        <v>35587</v>
      </c>
      <c r="P231" s="37" t="n">
        <v>263.75</v>
      </c>
      <c r="Q231" s="37" t="n">
        <v>180</v>
      </c>
      <c r="R231" s="38" t="n">
        <f aca="false">VLOOKUP(YEAR($O231),$L$9:$M$16,2,0)</f>
        <v>1</v>
      </c>
      <c r="S231" s="38" t="n">
        <f aca="false">IF(R231=1,ROW(R231),"")</f>
        <v>231</v>
      </c>
      <c r="T231" s="39" t="n">
        <f aca="false">IF(R231=0,"",P231*R231)</f>
        <v>263.75</v>
      </c>
      <c r="U231" s="40" t="n">
        <f aca="false">IF(R231=0,"",Q231*R231)</f>
        <v>180</v>
      </c>
      <c r="V231" s="41" t="n">
        <f aca="false">IF($R231&gt;0,$Q231*$M$4+$M$5,"")</f>
        <v>285.780124805653</v>
      </c>
    </row>
    <row r="232" customFormat="false" ht="12.75" hidden="false" customHeight="false" outlineLevel="0" collapsed="false">
      <c r="O232" s="36" t="n">
        <v>35594</v>
      </c>
      <c r="P232" s="37" t="n">
        <v>269.75</v>
      </c>
      <c r="Q232" s="37" t="n">
        <v>178.5</v>
      </c>
      <c r="R232" s="38" t="n">
        <f aca="false">VLOOKUP(YEAR($O232),$L$9:$M$16,2,0)</f>
        <v>1</v>
      </c>
      <c r="S232" s="38" t="n">
        <f aca="false">IF(R232=1,ROW(R232),"")</f>
        <v>232</v>
      </c>
      <c r="T232" s="39" t="n">
        <f aca="false">IF(R232=0,"",P232*R232)</f>
        <v>269.75</v>
      </c>
      <c r="U232" s="40" t="n">
        <f aca="false">IF(R232=0,"",Q232*R232)</f>
        <v>178.5</v>
      </c>
      <c r="V232" s="41" t="n">
        <f aca="false">IF($R232&gt;0,$Q232*$M$4+$M$5,"")</f>
        <v>284.257124362522</v>
      </c>
    </row>
    <row r="233" customFormat="false" ht="12.75" hidden="false" customHeight="false" outlineLevel="0" collapsed="false">
      <c r="O233" s="36" t="n">
        <v>35601</v>
      </c>
      <c r="P233" s="37" t="n">
        <v>269.25</v>
      </c>
      <c r="Q233" s="37" t="n">
        <v>177</v>
      </c>
      <c r="R233" s="38" t="n">
        <f aca="false">VLOOKUP(YEAR($O233),$L$9:$M$16,2,0)</f>
        <v>1</v>
      </c>
      <c r="S233" s="38" t="n">
        <f aca="false">IF(R233=1,ROW(R233),"")</f>
        <v>233</v>
      </c>
      <c r="T233" s="39" t="n">
        <f aca="false">IF(R233=0,"",P233*R233)</f>
        <v>269.25</v>
      </c>
      <c r="U233" s="40" t="n">
        <f aca="false">IF(R233=0,"",Q233*R233)</f>
        <v>177</v>
      </c>
      <c r="V233" s="41" t="n">
        <f aca="false">IF($R233&gt;0,$Q233*$M$4+$M$5,"")</f>
        <v>282.73412391939</v>
      </c>
    </row>
    <row r="234" customFormat="false" ht="12.75" hidden="false" customHeight="false" outlineLevel="0" collapsed="false">
      <c r="O234" s="36" t="n">
        <v>35608</v>
      </c>
      <c r="P234" s="37" t="n">
        <v>270.75</v>
      </c>
      <c r="Q234" s="37" t="n">
        <v>171</v>
      </c>
      <c r="R234" s="38" t="n">
        <f aca="false">VLOOKUP(YEAR($O234),$L$9:$M$16,2,0)</f>
        <v>1</v>
      </c>
      <c r="S234" s="38" t="n">
        <f aca="false">IF(R234=1,ROW(R234),"")</f>
        <v>234</v>
      </c>
      <c r="T234" s="39" t="n">
        <f aca="false">IF(R234=0,"",P234*R234)</f>
        <v>270.75</v>
      </c>
      <c r="U234" s="40" t="n">
        <f aca="false">IF(R234=0,"",Q234*R234)</f>
        <v>171</v>
      </c>
      <c r="V234" s="41" t="n">
        <f aca="false">IF($R234&gt;0,$Q234*$M$4+$M$5,"")</f>
        <v>276.642122146864</v>
      </c>
    </row>
    <row r="235" customFormat="false" ht="12.75" hidden="false" customHeight="false" outlineLevel="0" collapsed="false">
      <c r="O235" s="36" t="n">
        <v>35615</v>
      </c>
      <c r="P235" s="37" t="n">
        <v>276.5</v>
      </c>
      <c r="Q235" s="37" t="n">
        <v>170.5</v>
      </c>
      <c r="R235" s="38" t="n">
        <f aca="false">VLOOKUP(YEAR($O235),$L$9:$M$16,2,0)</f>
        <v>1</v>
      </c>
      <c r="S235" s="38" t="n">
        <f aca="false">IF(R235=1,ROW(R235),"")</f>
        <v>235</v>
      </c>
      <c r="T235" s="39" t="n">
        <f aca="false">IF(R235=0,"",P235*R235)</f>
        <v>276.5</v>
      </c>
      <c r="U235" s="40" t="n">
        <f aca="false">IF(R235=0,"",Q235*R235)</f>
        <v>170.5</v>
      </c>
      <c r="V235" s="41" t="n">
        <f aca="false">IF($R235&gt;0,$Q235*$M$4+$M$5,"")</f>
        <v>276.134455332487</v>
      </c>
    </row>
    <row r="236" customFormat="false" ht="12.75" hidden="false" customHeight="false" outlineLevel="0" collapsed="false">
      <c r="O236" s="36" t="n">
        <v>35622</v>
      </c>
      <c r="P236" s="37" t="n">
        <v>279</v>
      </c>
      <c r="Q236" s="37" t="n">
        <v>171</v>
      </c>
      <c r="R236" s="38" t="n">
        <f aca="false">VLOOKUP(YEAR($O236),$L$9:$M$16,2,0)</f>
        <v>1</v>
      </c>
      <c r="S236" s="38" t="n">
        <f aca="false">IF(R236=1,ROW(R236),"")</f>
        <v>236</v>
      </c>
      <c r="T236" s="39" t="n">
        <f aca="false">IF(R236=0,"",P236*R236)</f>
        <v>279</v>
      </c>
      <c r="U236" s="40" t="n">
        <f aca="false">IF(R236=0,"",Q236*R236)</f>
        <v>171</v>
      </c>
      <c r="V236" s="41" t="n">
        <f aca="false">IF($R236&gt;0,$Q236*$M$4+$M$5,"")</f>
        <v>276.642122146864</v>
      </c>
    </row>
    <row r="237" customFormat="false" ht="12.75" hidden="false" customHeight="false" outlineLevel="0" collapsed="false">
      <c r="O237" s="36" t="n">
        <v>35629</v>
      </c>
      <c r="P237" s="37" t="n">
        <v>280.75</v>
      </c>
      <c r="Q237" s="37" t="n">
        <v>179</v>
      </c>
      <c r="R237" s="38" t="n">
        <f aca="false">VLOOKUP(YEAR($O237),$L$9:$M$16,2,0)</f>
        <v>1</v>
      </c>
      <c r="S237" s="38" t="n">
        <f aca="false">IF(R237=1,ROW(R237),"")</f>
        <v>237</v>
      </c>
      <c r="T237" s="39" t="n">
        <f aca="false">IF(R237=0,"",P237*R237)</f>
        <v>280.75</v>
      </c>
      <c r="U237" s="40" t="n">
        <f aca="false">IF(R237=0,"",Q237*R237)</f>
        <v>179</v>
      </c>
      <c r="V237" s="41" t="n">
        <f aca="false">IF($R237&gt;0,$Q237*$M$4+$M$5,"")</f>
        <v>284.764791176899</v>
      </c>
    </row>
    <row r="238" customFormat="false" ht="12.75" hidden="false" customHeight="false" outlineLevel="0" collapsed="false">
      <c r="O238" s="36" t="n">
        <v>35636</v>
      </c>
      <c r="P238" s="37" t="n">
        <v>280.5</v>
      </c>
      <c r="Q238" s="37" t="n">
        <v>184</v>
      </c>
      <c r="R238" s="38" t="n">
        <f aca="false">VLOOKUP(YEAR($O238),$L$9:$M$16,2,0)</f>
        <v>1</v>
      </c>
      <c r="S238" s="38" t="n">
        <f aca="false">IF(R238=1,ROW(R238),"")</f>
        <v>238</v>
      </c>
      <c r="T238" s="39" t="n">
        <f aca="false">IF(R238=0,"",P238*R238)</f>
        <v>280.5</v>
      </c>
      <c r="U238" s="40" t="n">
        <f aca="false">IF(R238=0,"",Q238*R238)</f>
        <v>184</v>
      </c>
      <c r="V238" s="41" t="n">
        <f aca="false">IF($R238&gt;0,$Q238*$M$4+$M$5,"")</f>
        <v>289.84145932067</v>
      </c>
    </row>
    <row r="239" customFormat="false" ht="12.75" hidden="false" customHeight="false" outlineLevel="0" collapsed="false">
      <c r="O239" s="36" t="n">
        <v>35643</v>
      </c>
      <c r="P239" s="37" t="n">
        <v>284.75</v>
      </c>
      <c r="Q239" s="37" t="n">
        <v>187.5</v>
      </c>
      <c r="R239" s="38" t="n">
        <f aca="false">VLOOKUP(YEAR($O239),$L$9:$M$16,2,0)</f>
        <v>1</v>
      </c>
      <c r="S239" s="38" t="n">
        <f aca="false">IF(R239=1,ROW(R239),"")</f>
        <v>239</v>
      </c>
      <c r="T239" s="39" t="n">
        <f aca="false">IF(R239=0,"",P239*R239)</f>
        <v>284.75</v>
      </c>
      <c r="U239" s="40" t="n">
        <f aca="false">IF(R239=0,"",Q239*R239)</f>
        <v>187.5</v>
      </c>
      <c r="V239" s="41" t="n">
        <f aca="false">IF($R239&gt;0,$Q239*$M$4+$M$5,"")</f>
        <v>293.39512702131</v>
      </c>
    </row>
    <row r="240" customFormat="false" ht="12.75" hidden="false" customHeight="false" outlineLevel="0" collapsed="false">
      <c r="O240" s="36" t="n">
        <v>35650</v>
      </c>
      <c r="P240" s="37" t="n">
        <v>301.5</v>
      </c>
      <c r="Q240" s="37" t="n">
        <v>190</v>
      </c>
      <c r="R240" s="38" t="n">
        <f aca="false">VLOOKUP(YEAR($O240),$L$9:$M$16,2,0)</f>
        <v>1</v>
      </c>
      <c r="S240" s="38" t="n">
        <f aca="false">IF(R240=1,ROW(R240),"")</f>
        <v>240</v>
      </c>
      <c r="T240" s="39" t="n">
        <f aca="false">IF(R240=0,"",P240*R240)</f>
        <v>301.5</v>
      </c>
      <c r="U240" s="40" t="n">
        <f aca="false">IF(R240=0,"",Q240*R240)</f>
        <v>190</v>
      </c>
      <c r="V240" s="41" t="n">
        <f aca="false">IF($R240&gt;0,$Q240*$M$4+$M$5,"")</f>
        <v>295.933461093196</v>
      </c>
    </row>
    <row r="241" customFormat="false" ht="12.75" hidden="false" customHeight="false" outlineLevel="0" collapsed="false">
      <c r="O241" s="36" t="n">
        <v>35657</v>
      </c>
      <c r="P241" s="37" t="n">
        <v>323.75</v>
      </c>
      <c r="Q241" s="37" t="n">
        <v>190.5</v>
      </c>
      <c r="R241" s="38" t="n">
        <f aca="false">VLOOKUP(YEAR($O241),$L$9:$M$16,2,0)</f>
        <v>1</v>
      </c>
      <c r="S241" s="38" t="n">
        <f aca="false">IF(R241=1,ROW(R241),"")</f>
        <v>241</v>
      </c>
      <c r="T241" s="39" t="n">
        <f aca="false">IF(R241=0,"",P241*R241)</f>
        <v>323.75</v>
      </c>
      <c r="U241" s="40" t="n">
        <f aca="false">IF(R241=0,"",Q241*R241)</f>
        <v>190.5</v>
      </c>
      <c r="V241" s="41" t="n">
        <f aca="false">IF($R241&gt;0,$Q241*$M$4+$M$5,"")</f>
        <v>296.441127907573</v>
      </c>
    </row>
    <row r="242" customFormat="false" ht="12.75" hidden="false" customHeight="false" outlineLevel="0" collapsed="false">
      <c r="O242" s="36" t="n">
        <v>35664</v>
      </c>
      <c r="P242" s="37" t="n">
        <v>322.75</v>
      </c>
      <c r="Q242" s="37" t="n">
        <v>186</v>
      </c>
      <c r="R242" s="38" t="n">
        <f aca="false">VLOOKUP(YEAR($O242),$L$9:$M$16,2,0)</f>
        <v>1</v>
      </c>
      <c r="S242" s="38" t="n">
        <f aca="false">IF(R242=1,ROW(R242),"")</f>
        <v>242</v>
      </c>
      <c r="T242" s="39" t="n">
        <f aca="false">IF(R242=0,"",P242*R242)</f>
        <v>322.75</v>
      </c>
      <c r="U242" s="40" t="n">
        <f aca="false">IF(R242=0,"",Q242*R242)</f>
        <v>186</v>
      </c>
      <c r="V242" s="41" t="n">
        <f aca="false">IF($R242&gt;0,$Q242*$M$4+$M$5,"")</f>
        <v>291.872126578179</v>
      </c>
    </row>
    <row r="243" customFormat="false" ht="12.75" hidden="false" customHeight="false" outlineLevel="0" collapsed="false">
      <c r="O243" s="36" t="n">
        <v>35671</v>
      </c>
      <c r="P243" s="37" t="n">
        <v>320.25</v>
      </c>
      <c r="Q243" s="37" t="n">
        <v>182.5</v>
      </c>
      <c r="R243" s="38" t="n">
        <f aca="false">VLOOKUP(YEAR($O243),$L$9:$M$16,2,0)</f>
        <v>1</v>
      </c>
      <c r="S243" s="38" t="n">
        <f aca="false">IF(R243=1,ROW(R243),"")</f>
        <v>243</v>
      </c>
      <c r="T243" s="39" t="n">
        <f aca="false">IF(R243=0,"",P243*R243)</f>
        <v>320.25</v>
      </c>
      <c r="U243" s="40" t="n">
        <f aca="false">IF(R243=0,"",Q243*R243)</f>
        <v>182.5</v>
      </c>
      <c r="V243" s="41" t="n">
        <f aca="false">IF($R243&gt;0,$Q243*$M$4+$M$5,"")</f>
        <v>288.318458877539</v>
      </c>
    </row>
    <row r="244" customFormat="false" ht="12.75" hidden="false" customHeight="false" outlineLevel="0" collapsed="false">
      <c r="O244" s="36" t="n">
        <v>35678</v>
      </c>
      <c r="P244" s="37" t="n">
        <v>321.5</v>
      </c>
      <c r="Q244" s="37" t="n">
        <v>182.5</v>
      </c>
      <c r="R244" s="38" t="n">
        <f aca="false">VLOOKUP(YEAR($O244),$L$9:$M$16,2,0)</f>
        <v>1</v>
      </c>
      <c r="S244" s="38" t="n">
        <f aca="false">IF(R244=1,ROW(R244),"")</f>
        <v>244</v>
      </c>
      <c r="T244" s="39" t="n">
        <f aca="false">IF(R244=0,"",P244*R244)</f>
        <v>321.5</v>
      </c>
      <c r="U244" s="40" t="n">
        <f aca="false">IF(R244=0,"",Q244*R244)</f>
        <v>182.5</v>
      </c>
      <c r="V244" s="41" t="n">
        <f aca="false">IF($R244&gt;0,$Q244*$M$4+$M$5,"")</f>
        <v>288.318458877539</v>
      </c>
    </row>
    <row r="245" customFormat="false" ht="12.75" hidden="false" customHeight="false" outlineLevel="0" collapsed="false">
      <c r="O245" s="36" t="n">
        <v>35685</v>
      </c>
      <c r="P245" s="37" t="n">
        <v>319</v>
      </c>
      <c r="Q245" s="37" t="n">
        <v>183.5</v>
      </c>
      <c r="R245" s="38" t="n">
        <f aca="false">VLOOKUP(YEAR($O245),$L$9:$M$16,2,0)</f>
        <v>1</v>
      </c>
      <c r="S245" s="38" t="n">
        <f aca="false">IF(R245=1,ROW(R245),"")</f>
        <v>245</v>
      </c>
      <c r="T245" s="39" t="n">
        <f aca="false">IF(R245=0,"",P245*R245)</f>
        <v>319</v>
      </c>
      <c r="U245" s="40" t="n">
        <f aca="false">IF(R245=0,"",Q245*R245)</f>
        <v>183.5</v>
      </c>
      <c r="V245" s="41" t="n">
        <f aca="false">IF($R245&gt;0,$Q245*$M$4+$M$5,"")</f>
        <v>289.333792506293</v>
      </c>
    </row>
    <row r="246" customFormat="false" ht="12.75" hidden="false" customHeight="false" outlineLevel="0" collapsed="false">
      <c r="O246" s="36" t="n">
        <v>35692</v>
      </c>
      <c r="P246" s="37" t="n">
        <v>314</v>
      </c>
      <c r="Q246" s="37" t="n">
        <v>188</v>
      </c>
      <c r="R246" s="38" t="n">
        <f aca="false">VLOOKUP(YEAR($O246),$L$9:$M$16,2,0)</f>
        <v>1</v>
      </c>
      <c r="S246" s="38" t="n">
        <f aca="false">IF(R246=1,ROW(R246),"")</f>
        <v>246</v>
      </c>
      <c r="T246" s="39" t="n">
        <f aca="false">IF(R246=0,"",P246*R246)</f>
        <v>314</v>
      </c>
      <c r="U246" s="40" t="n">
        <f aca="false">IF(R246=0,"",Q246*R246)</f>
        <v>188</v>
      </c>
      <c r="V246" s="41" t="n">
        <f aca="false">IF($R246&gt;0,$Q246*$M$4+$M$5,"")</f>
        <v>293.902793835688</v>
      </c>
    </row>
    <row r="247" customFormat="false" ht="12.75" hidden="false" customHeight="false" outlineLevel="0" collapsed="false">
      <c r="O247" s="36" t="n">
        <v>35699</v>
      </c>
      <c r="P247" s="37" t="n">
        <v>308.25</v>
      </c>
      <c r="Q247" s="37" t="n">
        <v>194</v>
      </c>
      <c r="R247" s="38" t="n">
        <f aca="false">VLOOKUP(YEAR($O247),$L$9:$M$16,2,0)</f>
        <v>1</v>
      </c>
      <c r="S247" s="38" t="n">
        <f aca="false">IF(R247=1,ROW(R247),"")</f>
        <v>247</v>
      </c>
      <c r="T247" s="39" t="n">
        <f aca="false">IF(R247=0,"",P247*R247)</f>
        <v>308.25</v>
      </c>
      <c r="U247" s="40" t="n">
        <f aca="false">IF(R247=0,"",Q247*R247)</f>
        <v>194</v>
      </c>
      <c r="V247" s="41" t="n">
        <f aca="false">IF($R247&gt;0,$Q247*$M$4+$M$5,"")</f>
        <v>299.994795608213</v>
      </c>
    </row>
    <row r="248" customFormat="false" ht="12.75" hidden="false" customHeight="false" outlineLevel="0" collapsed="false">
      <c r="O248" s="36" t="n">
        <v>35706</v>
      </c>
      <c r="P248" s="37" t="n">
        <v>313.75</v>
      </c>
      <c r="Q248" s="37" t="n">
        <v>202</v>
      </c>
      <c r="R248" s="38" t="n">
        <f aca="false">VLOOKUP(YEAR($O248),$L$9:$M$16,2,0)</f>
        <v>1</v>
      </c>
      <c r="S248" s="38" t="n">
        <f aca="false">IF(R248=1,ROW(R248),"")</f>
        <v>248</v>
      </c>
      <c r="T248" s="39" t="n">
        <f aca="false">IF(R248=0,"",P248*R248)</f>
        <v>313.75</v>
      </c>
      <c r="U248" s="40" t="n">
        <f aca="false">IF(R248=0,"",Q248*R248)</f>
        <v>202</v>
      </c>
      <c r="V248" s="41" t="n">
        <f aca="false">IF($R248&gt;0,$Q248*$M$4+$M$5,"")</f>
        <v>308.117464638248</v>
      </c>
    </row>
    <row r="249" customFormat="false" ht="12.75" hidden="false" customHeight="false" outlineLevel="0" collapsed="false">
      <c r="O249" s="36" t="n">
        <v>35713</v>
      </c>
      <c r="P249" s="37" t="n">
        <v>328.75</v>
      </c>
      <c r="Q249" s="37" t="n">
        <v>206.5</v>
      </c>
      <c r="R249" s="38" t="n">
        <f aca="false">VLOOKUP(YEAR($O249),$L$9:$M$16,2,0)</f>
        <v>1</v>
      </c>
      <c r="S249" s="38" t="n">
        <f aca="false">IF(R249=1,ROW(R249),"")</f>
        <v>249</v>
      </c>
      <c r="T249" s="39" t="n">
        <f aca="false">IF(R249=0,"",P249*R249)</f>
        <v>328.75</v>
      </c>
      <c r="U249" s="40" t="n">
        <f aca="false">IF(R249=0,"",Q249*R249)</f>
        <v>206.5</v>
      </c>
      <c r="V249" s="41" t="n">
        <f aca="false">IF($R249&gt;0,$Q249*$M$4+$M$5,"")</f>
        <v>312.686465967642</v>
      </c>
    </row>
    <row r="250" customFormat="false" ht="12.75" hidden="false" customHeight="false" outlineLevel="0" collapsed="false">
      <c r="O250" s="36" t="n">
        <v>35720</v>
      </c>
      <c r="P250" s="37" t="n">
        <v>333.75</v>
      </c>
      <c r="Q250" s="37" t="n">
        <v>198</v>
      </c>
      <c r="R250" s="38" t="n">
        <f aca="false">VLOOKUP(YEAR($O250),$L$9:$M$16,2,0)</f>
        <v>1</v>
      </c>
      <c r="S250" s="38" t="n">
        <f aca="false">IF(R250=1,ROW(R250),"")</f>
        <v>250</v>
      </c>
      <c r="T250" s="39" t="n">
        <f aca="false">IF(R250=0,"",P250*R250)</f>
        <v>333.75</v>
      </c>
      <c r="U250" s="40" t="n">
        <f aca="false">IF(R250=0,"",Q250*R250)</f>
        <v>198</v>
      </c>
      <c r="V250" s="41" t="n">
        <f aca="false">IF($R250&gt;0,$Q250*$M$4+$M$5,"")</f>
        <v>304.056130123231</v>
      </c>
    </row>
    <row r="251" customFormat="false" ht="12.75" hidden="false" customHeight="false" outlineLevel="0" collapsed="false">
      <c r="O251" s="36" t="n">
        <v>35727</v>
      </c>
      <c r="P251" s="37" t="n">
        <v>326</v>
      </c>
      <c r="Q251" s="37" t="n">
        <v>190.75</v>
      </c>
      <c r="R251" s="38" t="n">
        <f aca="false">VLOOKUP(YEAR($O251),$L$9:$M$16,2,0)</f>
        <v>1</v>
      </c>
      <c r="S251" s="38" t="n">
        <f aca="false">IF(R251=1,ROW(R251),"")</f>
        <v>251</v>
      </c>
      <c r="T251" s="39" t="n">
        <f aca="false">IF(R251=0,"",P251*R251)</f>
        <v>326</v>
      </c>
      <c r="U251" s="40" t="n">
        <f aca="false">IF(R251=0,"",Q251*R251)</f>
        <v>190.75</v>
      </c>
      <c r="V251" s="41" t="n">
        <f aca="false">IF($R251&gt;0,$Q251*$M$4+$M$5,"")</f>
        <v>296.694961314762</v>
      </c>
    </row>
    <row r="252" customFormat="false" ht="12.75" hidden="false" customHeight="false" outlineLevel="0" collapsed="false">
      <c r="O252" s="36" t="n">
        <v>35734</v>
      </c>
      <c r="P252" s="37" t="n">
        <v>313</v>
      </c>
      <c r="Q252" s="37" t="n">
        <v>192.5</v>
      </c>
      <c r="R252" s="38" t="n">
        <f aca="false">VLOOKUP(YEAR($O252),$L$9:$M$16,2,0)</f>
        <v>1</v>
      </c>
      <c r="S252" s="38" t="n">
        <f aca="false">IF(R252=1,ROW(R252),"")</f>
        <v>252</v>
      </c>
      <c r="T252" s="39" t="n">
        <f aca="false">IF(R252=0,"",P252*R252)</f>
        <v>313</v>
      </c>
      <c r="U252" s="40" t="n">
        <f aca="false">IF(R252=0,"",Q252*R252)</f>
        <v>192.5</v>
      </c>
      <c r="V252" s="41" t="n">
        <f aca="false">IF($R252&gt;0,$Q252*$M$4+$M$5,"")</f>
        <v>298.471795165082</v>
      </c>
    </row>
    <row r="253" customFormat="false" ht="12.75" hidden="false" customHeight="false" outlineLevel="0" collapsed="false">
      <c r="O253" s="36" t="n">
        <v>35741</v>
      </c>
      <c r="P253" s="37" t="n">
        <v>313.75</v>
      </c>
      <c r="Q253" s="37" t="n">
        <v>195.5</v>
      </c>
      <c r="R253" s="38" t="n">
        <f aca="false">VLOOKUP(YEAR($O253),$L$9:$M$16,2,0)</f>
        <v>1</v>
      </c>
      <c r="S253" s="38" t="n">
        <f aca="false">IF(R253=1,ROW(R253),"")</f>
        <v>253</v>
      </c>
      <c r="T253" s="39" t="n">
        <f aca="false">IF(R253=0,"",P253*R253)</f>
        <v>313.75</v>
      </c>
      <c r="U253" s="40" t="n">
        <f aca="false">IF(R253=0,"",Q253*R253)</f>
        <v>195.5</v>
      </c>
      <c r="V253" s="41" t="n">
        <f aca="false">IF($R253&gt;0,$Q253*$M$4+$M$5,"")</f>
        <v>301.517796051345</v>
      </c>
    </row>
    <row r="254" customFormat="false" ht="12.75" hidden="false" customHeight="false" outlineLevel="0" collapsed="false">
      <c r="O254" s="36" t="n">
        <v>35748</v>
      </c>
      <c r="P254" s="37" t="n">
        <v>317.25</v>
      </c>
      <c r="Q254" s="37" t="n">
        <v>196.75</v>
      </c>
      <c r="R254" s="38" t="n">
        <f aca="false">VLOOKUP(YEAR($O254),$L$9:$M$16,2,0)</f>
        <v>1</v>
      </c>
      <c r="S254" s="38" t="n">
        <f aca="false">IF(R254=1,ROW(R254),"")</f>
        <v>254</v>
      </c>
      <c r="T254" s="39" t="n">
        <f aca="false">IF(R254=0,"",P254*R254)</f>
        <v>317.25</v>
      </c>
      <c r="U254" s="40" t="n">
        <f aca="false">IF(R254=0,"",Q254*R254)</f>
        <v>196.75</v>
      </c>
      <c r="V254" s="41" t="n">
        <f aca="false">IF($R254&gt;0,$Q254*$M$4+$M$5,"")</f>
        <v>302.786963087288</v>
      </c>
    </row>
    <row r="255" customFormat="false" ht="12.75" hidden="false" customHeight="false" outlineLevel="0" collapsed="false">
      <c r="O255" s="36" t="n">
        <v>35755</v>
      </c>
      <c r="P255" s="37" t="n">
        <v>323.75</v>
      </c>
      <c r="Q255" s="37" t="n">
        <v>191.25</v>
      </c>
      <c r="R255" s="38" t="n">
        <f aca="false">VLOOKUP(YEAR($O255),$L$9:$M$16,2,0)</f>
        <v>1</v>
      </c>
      <c r="S255" s="38" t="n">
        <f aca="false">IF(R255=1,ROW(R255),"")</f>
        <v>255</v>
      </c>
      <c r="T255" s="39" t="n">
        <f aca="false">IF(R255=0,"",P255*R255)</f>
        <v>323.75</v>
      </c>
      <c r="U255" s="40" t="n">
        <f aca="false">IF(R255=0,"",Q255*R255)</f>
        <v>191.25</v>
      </c>
      <c r="V255" s="41" t="n">
        <f aca="false">IF($R255&gt;0,$Q255*$M$4+$M$5,"")</f>
        <v>297.202628129139</v>
      </c>
    </row>
    <row r="256" customFormat="false" ht="12.75" hidden="false" customHeight="false" outlineLevel="0" collapsed="false">
      <c r="O256" s="36" t="n">
        <v>35762</v>
      </c>
      <c r="P256" s="37" t="n">
        <v>330.875</v>
      </c>
      <c r="Q256" s="37" t="n">
        <v>184</v>
      </c>
      <c r="R256" s="38" t="n">
        <f aca="false">VLOOKUP(YEAR($O256),$L$9:$M$16,2,0)</f>
        <v>1</v>
      </c>
      <c r="S256" s="38" t="n">
        <f aca="false">IF(R256=1,ROW(R256),"")</f>
        <v>256</v>
      </c>
      <c r="T256" s="39" t="n">
        <f aca="false">IF(R256=0,"",P256*R256)</f>
        <v>330.875</v>
      </c>
      <c r="U256" s="40" t="n">
        <f aca="false">IF(R256=0,"",Q256*R256)</f>
        <v>184</v>
      </c>
      <c r="V256" s="41" t="n">
        <f aca="false">IF($R256&gt;0,$Q256*$M$4+$M$5,"")</f>
        <v>289.84145932067</v>
      </c>
    </row>
    <row r="257" customFormat="false" ht="12.75" hidden="false" customHeight="false" outlineLevel="0" collapsed="false">
      <c r="O257" s="36" t="n">
        <v>35769</v>
      </c>
      <c r="P257" s="37" t="n">
        <v>334.75</v>
      </c>
      <c r="Q257" s="37" t="n">
        <v>177.5</v>
      </c>
      <c r="R257" s="38" t="n">
        <f aca="false">VLOOKUP(YEAR($O257),$L$9:$M$16,2,0)</f>
        <v>1</v>
      </c>
      <c r="S257" s="38" t="n">
        <f aca="false">IF(R257=1,ROW(R257),"")</f>
        <v>257</v>
      </c>
      <c r="T257" s="39" t="n">
        <f aca="false">IF(R257=0,"",P257*R257)</f>
        <v>334.75</v>
      </c>
      <c r="U257" s="40" t="n">
        <f aca="false">IF(R257=0,"",Q257*R257)</f>
        <v>177.5</v>
      </c>
      <c r="V257" s="41" t="n">
        <f aca="false">IF($R257&gt;0,$Q257*$M$4+$M$5,"")</f>
        <v>283.241790733767</v>
      </c>
    </row>
    <row r="258" customFormat="false" ht="12.75" hidden="false" customHeight="false" outlineLevel="0" collapsed="false">
      <c r="O258" s="36" t="n">
        <v>35776</v>
      </c>
      <c r="P258" s="37" t="n">
        <v>325.25</v>
      </c>
      <c r="Q258" s="37" t="n">
        <v>174</v>
      </c>
      <c r="R258" s="38" t="n">
        <f aca="false">VLOOKUP(YEAR($O258),$L$9:$M$16,2,0)</f>
        <v>1</v>
      </c>
      <c r="S258" s="38" t="n">
        <f aca="false">IF(R258=1,ROW(R258),"")</f>
        <v>258</v>
      </c>
      <c r="T258" s="39" t="n">
        <f aca="false">IF(R258=0,"",P258*R258)</f>
        <v>325.25</v>
      </c>
      <c r="U258" s="40" t="n">
        <f aca="false">IF(R258=0,"",Q258*R258)</f>
        <v>174</v>
      </c>
      <c r="V258" s="41" t="n">
        <f aca="false">IF($R258&gt;0,$Q258*$M$4+$M$5,"")</f>
        <v>279.688123033127</v>
      </c>
    </row>
    <row r="259" customFormat="false" ht="12.75" hidden="false" customHeight="false" outlineLevel="0" collapsed="false">
      <c r="O259" s="36" t="n">
        <v>35783</v>
      </c>
      <c r="P259" s="37" t="n">
        <v>324</v>
      </c>
      <c r="Q259" s="37" t="n">
        <v>168.75</v>
      </c>
      <c r="R259" s="38" t="n">
        <f aca="false">VLOOKUP(YEAR($O259),$L$9:$M$16,2,0)</f>
        <v>1</v>
      </c>
      <c r="S259" s="38" t="n">
        <f aca="false">IF(R259=1,ROW(R259),"")</f>
        <v>259</v>
      </c>
      <c r="T259" s="39" t="n">
        <f aca="false">IF(R259=0,"",P259*R259)</f>
        <v>324</v>
      </c>
      <c r="U259" s="40" t="n">
        <f aca="false">IF(R259=0,"",Q259*R259)</f>
        <v>168.75</v>
      </c>
      <c r="V259" s="41" t="n">
        <f aca="false">IF($R259&gt;0,$Q259*$M$4+$M$5,"")</f>
        <v>274.357621482167</v>
      </c>
    </row>
    <row r="260" customFormat="false" ht="12.75" hidden="false" customHeight="false" outlineLevel="0" collapsed="false">
      <c r="O260" s="36" t="n">
        <v>35797</v>
      </c>
      <c r="P260" s="37" t="n">
        <v>320.75</v>
      </c>
      <c r="Q260" s="37" t="n">
        <v>160.5</v>
      </c>
      <c r="R260" s="38" t="n">
        <f aca="false">VLOOKUP(YEAR($O260),$L$9:$M$16,2,0)</f>
        <v>1</v>
      </c>
      <c r="S260" s="38" t="n">
        <f aca="false">IF(R260=1,ROW(R260),"")</f>
        <v>260</v>
      </c>
      <c r="T260" s="39" t="n">
        <f aca="false">IF(R260=0,"",P260*R260)</f>
        <v>320.75</v>
      </c>
      <c r="U260" s="40" t="n">
        <f aca="false">IF(R260=0,"",Q260*R260)</f>
        <v>160.5</v>
      </c>
      <c r="V260" s="41" t="n">
        <f aca="false">IF($R260&gt;0,$Q260*$M$4+$M$5,"")</f>
        <v>265.981119044944</v>
      </c>
    </row>
    <row r="261" customFormat="false" ht="12.75" hidden="false" customHeight="false" outlineLevel="0" collapsed="false">
      <c r="O261" s="36" t="n">
        <v>35804</v>
      </c>
      <c r="P261" s="37" t="n">
        <v>315.875</v>
      </c>
      <c r="Q261" s="37" t="n">
        <v>157</v>
      </c>
      <c r="R261" s="38" t="n">
        <f aca="false">VLOOKUP(YEAR($O261),$L$9:$M$16,2,0)</f>
        <v>1</v>
      </c>
      <c r="S261" s="38" t="n">
        <f aca="false">IF(R261=1,ROW(R261),"")</f>
        <v>261</v>
      </c>
      <c r="T261" s="39" t="n">
        <f aca="false">IF(R261=0,"",P261*R261)</f>
        <v>315.875</v>
      </c>
      <c r="U261" s="40" t="n">
        <f aca="false">IF(R261=0,"",Q261*R261)</f>
        <v>157</v>
      </c>
      <c r="V261" s="41" t="n">
        <f aca="false">IF($R261&gt;0,$Q261*$M$4+$M$5,"")</f>
        <v>262.427451344304</v>
      </c>
    </row>
    <row r="262" customFormat="false" ht="12.75" hidden="false" customHeight="false" outlineLevel="0" collapsed="false">
      <c r="O262" s="36" t="n">
        <v>35811</v>
      </c>
      <c r="P262" s="37" t="n">
        <v>294.25</v>
      </c>
      <c r="Q262" s="37" t="n">
        <v>153.5</v>
      </c>
      <c r="R262" s="38" t="n">
        <f aca="false">VLOOKUP(YEAR($O262),$L$9:$M$16,2,0)</f>
        <v>1</v>
      </c>
      <c r="S262" s="38" t="n">
        <f aca="false">IF(R262=1,ROW(R262),"")</f>
        <v>262</v>
      </c>
      <c r="T262" s="39" t="n">
        <f aca="false">IF(R262=0,"",P262*R262)</f>
        <v>294.25</v>
      </c>
      <c r="U262" s="40" t="n">
        <f aca="false">IF(R262=0,"",Q262*R262)</f>
        <v>153.5</v>
      </c>
      <c r="V262" s="41" t="n">
        <f aca="false">IF($R262&gt;0,$Q262*$M$4+$M$5,"")</f>
        <v>258.873783643664</v>
      </c>
    </row>
    <row r="263" customFormat="false" ht="12.75" hidden="false" customHeight="false" outlineLevel="0" collapsed="false">
      <c r="O263" s="36" t="n">
        <v>35818</v>
      </c>
      <c r="P263" s="37" t="n">
        <v>272.75</v>
      </c>
      <c r="Q263" s="37" t="n">
        <v>152.5</v>
      </c>
      <c r="R263" s="38" t="n">
        <f aca="false">VLOOKUP(YEAR($O263),$L$9:$M$16,2,0)</f>
        <v>1</v>
      </c>
      <c r="S263" s="38" t="n">
        <f aca="false">IF(R263=1,ROW(R263),"")</f>
        <v>263</v>
      </c>
      <c r="T263" s="39" t="n">
        <f aca="false">IF(R263=0,"",P263*R263)</f>
        <v>272.75</v>
      </c>
      <c r="U263" s="40" t="n">
        <f aca="false">IF(R263=0,"",Q263*R263)</f>
        <v>152.5</v>
      </c>
      <c r="V263" s="41" t="n">
        <f aca="false">IF($R263&gt;0,$Q263*$M$4+$M$5,"")</f>
        <v>257.85845001491</v>
      </c>
    </row>
    <row r="264" customFormat="false" ht="12.75" hidden="false" customHeight="false" outlineLevel="0" collapsed="false">
      <c r="O264" s="36" t="n">
        <v>35825</v>
      </c>
      <c r="P264" s="37" t="n">
        <v>267</v>
      </c>
      <c r="Q264" s="37" t="n">
        <v>153</v>
      </c>
      <c r="R264" s="38" t="n">
        <f aca="false">VLOOKUP(YEAR($O264),$L$9:$M$16,2,0)</f>
        <v>1</v>
      </c>
      <c r="S264" s="38" t="n">
        <f aca="false">IF(R264=1,ROW(R264),"")</f>
        <v>264</v>
      </c>
      <c r="T264" s="39" t="n">
        <f aca="false">IF(R264=0,"",P264*R264)</f>
        <v>267</v>
      </c>
      <c r="U264" s="40" t="n">
        <f aca="false">IF(R264=0,"",Q264*R264)</f>
        <v>153</v>
      </c>
      <c r="V264" s="41" t="n">
        <f aca="false">IF($R264&gt;0,$Q264*$M$4+$M$5,"")</f>
        <v>258.366116829287</v>
      </c>
    </row>
    <row r="265" customFormat="false" ht="12.75" hidden="false" customHeight="false" outlineLevel="0" collapsed="false">
      <c r="O265" s="36" t="n">
        <v>35832</v>
      </c>
      <c r="P265" s="37" t="n">
        <v>256.75</v>
      </c>
      <c r="Q265" s="37" t="n">
        <v>150.5</v>
      </c>
      <c r="R265" s="38" t="n">
        <f aca="false">VLOOKUP(YEAR($O265),$L$9:$M$16,2,0)</f>
        <v>1</v>
      </c>
      <c r="S265" s="38" t="n">
        <f aca="false">IF(R265=1,ROW(R265),"")</f>
        <v>265</v>
      </c>
      <c r="T265" s="39" t="n">
        <f aca="false">IF(R265=0,"",P265*R265)</f>
        <v>256.75</v>
      </c>
      <c r="U265" s="40" t="n">
        <f aca="false">IF(R265=0,"",Q265*R265)</f>
        <v>150.5</v>
      </c>
      <c r="V265" s="41" t="n">
        <f aca="false">IF($R265&gt;0,$Q265*$M$4+$M$5,"")</f>
        <v>255.827782757401</v>
      </c>
    </row>
    <row r="266" customFormat="false" ht="12.75" hidden="false" customHeight="false" outlineLevel="0" collapsed="false">
      <c r="O266" s="36" t="n">
        <v>35839</v>
      </c>
      <c r="P266" s="37" t="n">
        <v>251.25</v>
      </c>
      <c r="Q266" s="37" t="n">
        <v>151.5</v>
      </c>
      <c r="R266" s="38" t="n">
        <f aca="false">VLOOKUP(YEAR($O266),$L$9:$M$16,2,0)</f>
        <v>1</v>
      </c>
      <c r="S266" s="38" t="n">
        <f aca="false">IF(R266=1,ROW(R266),"")</f>
        <v>266</v>
      </c>
      <c r="T266" s="39" t="n">
        <f aca="false">IF(R266=0,"",P266*R266)</f>
        <v>251.25</v>
      </c>
      <c r="U266" s="40" t="n">
        <f aca="false">IF(R266=0,"",Q266*R266)</f>
        <v>151.5</v>
      </c>
      <c r="V266" s="41" t="n">
        <f aca="false">IF($R266&gt;0,$Q266*$M$4+$M$5,"")</f>
        <v>256.843116386156</v>
      </c>
    </row>
    <row r="267" customFormat="false" ht="12.75" hidden="false" customHeight="false" outlineLevel="0" collapsed="false">
      <c r="O267" s="36" t="n">
        <v>35846</v>
      </c>
      <c r="P267" s="37" t="n">
        <v>252.25</v>
      </c>
      <c r="Q267" s="37" t="n">
        <v>150.5</v>
      </c>
      <c r="R267" s="38" t="n">
        <f aca="false">VLOOKUP(YEAR($O267),$L$9:$M$16,2,0)</f>
        <v>1</v>
      </c>
      <c r="S267" s="38" t="n">
        <f aca="false">IF(R267=1,ROW(R267),"")</f>
        <v>267</v>
      </c>
      <c r="T267" s="39" t="n">
        <f aca="false">IF(R267=0,"",P267*R267)</f>
        <v>252.25</v>
      </c>
      <c r="U267" s="40" t="n">
        <f aca="false">IF(R267=0,"",Q267*R267)</f>
        <v>150.5</v>
      </c>
      <c r="V267" s="41" t="n">
        <f aca="false">IF($R267&gt;0,$Q267*$M$4+$M$5,"")</f>
        <v>255.827782757401</v>
      </c>
    </row>
    <row r="268" customFormat="false" ht="12.75" hidden="false" customHeight="false" outlineLevel="0" collapsed="false">
      <c r="O268" s="36" t="n">
        <v>35853</v>
      </c>
      <c r="P268" s="37" t="n">
        <v>247.25</v>
      </c>
      <c r="Q268" s="37" t="n">
        <v>147</v>
      </c>
      <c r="R268" s="38" t="n">
        <f aca="false">VLOOKUP(YEAR($O268),$L$9:$M$16,2,0)</f>
        <v>1</v>
      </c>
      <c r="S268" s="38" t="n">
        <f aca="false">IF(R268=1,ROW(R268),"")</f>
        <v>268</v>
      </c>
      <c r="T268" s="39" t="n">
        <f aca="false">IF(R268=0,"",P268*R268)</f>
        <v>247.25</v>
      </c>
      <c r="U268" s="40" t="n">
        <f aca="false">IF(R268=0,"",Q268*R268)</f>
        <v>147</v>
      </c>
      <c r="V268" s="41" t="n">
        <f aca="false">IF($R268&gt;0,$Q268*$M$4+$M$5,"")</f>
        <v>252.274115056761</v>
      </c>
    </row>
    <row r="269" customFormat="false" ht="12.75" hidden="false" customHeight="false" outlineLevel="0" collapsed="false">
      <c r="O269" s="36" t="n">
        <v>35860</v>
      </c>
      <c r="P269" s="37" t="n">
        <v>243</v>
      </c>
      <c r="Q269" s="37" t="n">
        <v>144.5</v>
      </c>
      <c r="R269" s="38" t="n">
        <f aca="false">VLOOKUP(YEAR($O269),$L$9:$M$16,2,0)</f>
        <v>1</v>
      </c>
      <c r="S269" s="38" t="n">
        <f aca="false">IF(R269=1,ROW(R269),"")</f>
        <v>269</v>
      </c>
      <c r="T269" s="39" t="n">
        <f aca="false">IF(R269=0,"",P269*R269)</f>
        <v>243</v>
      </c>
      <c r="U269" s="40" t="n">
        <f aca="false">IF(R269=0,"",Q269*R269)</f>
        <v>144.5</v>
      </c>
      <c r="V269" s="41" t="n">
        <f aca="false">IF($R269&gt;0,$Q269*$M$4+$M$5,"")</f>
        <v>249.735780984875</v>
      </c>
    </row>
    <row r="270" customFormat="false" ht="12.75" hidden="false" customHeight="false" outlineLevel="0" collapsed="false">
      <c r="O270" s="36" t="n">
        <v>35867</v>
      </c>
      <c r="P270" s="37" t="n">
        <v>235</v>
      </c>
      <c r="Q270" s="37" t="n">
        <v>132</v>
      </c>
      <c r="R270" s="38" t="n">
        <f aca="false">VLOOKUP(YEAR($O270),$L$9:$M$16,2,0)</f>
        <v>1</v>
      </c>
      <c r="S270" s="38" t="n">
        <f aca="false">IF(R270=1,ROW(R270),"")</f>
        <v>270</v>
      </c>
      <c r="T270" s="39" t="n">
        <f aca="false">IF(R270=0,"",P270*R270)</f>
        <v>235</v>
      </c>
      <c r="U270" s="40" t="n">
        <f aca="false">IF(R270=0,"",Q270*R270)</f>
        <v>132</v>
      </c>
      <c r="V270" s="41" t="n">
        <f aca="false">IF($R270&gt;0,$Q270*$M$4+$M$5,"")</f>
        <v>237.044110625447</v>
      </c>
    </row>
    <row r="271" customFormat="false" ht="12.75" hidden="false" customHeight="false" outlineLevel="0" collapsed="false">
      <c r="O271" s="36" t="n">
        <v>35874</v>
      </c>
      <c r="P271" s="37" t="n">
        <v>225.5</v>
      </c>
      <c r="Q271" s="37" t="n">
        <v>128.5</v>
      </c>
      <c r="R271" s="38" t="n">
        <f aca="false">VLOOKUP(YEAR($O271),$L$9:$M$16,2,0)</f>
        <v>1</v>
      </c>
      <c r="S271" s="38" t="n">
        <f aca="false">IF(R271=1,ROW(R271),"")</f>
        <v>271</v>
      </c>
      <c r="T271" s="39" t="n">
        <f aca="false">IF(R271=0,"",P271*R271)</f>
        <v>225.5</v>
      </c>
      <c r="U271" s="40" t="n">
        <f aca="false">IF(R271=0,"",Q271*R271)</f>
        <v>128.5</v>
      </c>
      <c r="V271" s="41" t="n">
        <f aca="false">IF($R271&gt;0,$Q271*$M$4+$M$5,"")</f>
        <v>233.490442924807</v>
      </c>
    </row>
    <row r="272" customFormat="false" ht="12.75" hidden="false" customHeight="false" outlineLevel="0" collapsed="false">
      <c r="O272" s="36" t="n">
        <v>35881</v>
      </c>
      <c r="P272" s="37" t="n">
        <v>227.25</v>
      </c>
      <c r="Q272" s="37" t="n">
        <v>140</v>
      </c>
      <c r="R272" s="38" t="n">
        <f aca="false">VLOOKUP(YEAR($O272),$L$9:$M$16,2,0)</f>
        <v>1</v>
      </c>
      <c r="S272" s="38" t="n">
        <f aca="false">IF(R272=1,ROW(R272),"")</f>
        <v>272</v>
      </c>
      <c r="T272" s="39" t="n">
        <f aca="false">IF(R272=0,"",P272*R272)</f>
        <v>227.25</v>
      </c>
      <c r="U272" s="40" t="n">
        <f aca="false">IF(R272=0,"",Q272*R272)</f>
        <v>140</v>
      </c>
      <c r="V272" s="41" t="n">
        <f aca="false">IF($R272&gt;0,$Q272*$M$4+$M$5,"")</f>
        <v>245.166779655481</v>
      </c>
    </row>
    <row r="273" customFormat="false" ht="12.75" hidden="false" customHeight="false" outlineLevel="0" collapsed="false">
      <c r="O273" s="36" t="n">
        <v>35888</v>
      </c>
      <c r="P273" s="37" t="n">
        <v>226.5</v>
      </c>
      <c r="Q273" s="37" t="n">
        <v>135.5</v>
      </c>
      <c r="R273" s="38" t="n">
        <f aca="false">VLOOKUP(YEAR($O273),$L$9:$M$16,2,0)</f>
        <v>1</v>
      </c>
      <c r="S273" s="38" t="n">
        <f aca="false">IF(R273=1,ROW(R273),"")</f>
        <v>273</v>
      </c>
      <c r="T273" s="39" t="n">
        <f aca="false">IF(R273=0,"",P273*R273)</f>
        <v>226.5</v>
      </c>
      <c r="U273" s="40" t="n">
        <f aca="false">IF(R273=0,"",Q273*R273)</f>
        <v>135.5</v>
      </c>
      <c r="V273" s="41" t="n">
        <f aca="false">IF($R273&gt;0,$Q273*$M$4+$M$5,"")</f>
        <v>240.597778326087</v>
      </c>
    </row>
    <row r="274" customFormat="false" ht="12.75" hidden="false" customHeight="false" outlineLevel="0" collapsed="false">
      <c r="O274" s="36" t="n">
        <v>35895</v>
      </c>
      <c r="P274" s="37" t="n">
        <v>223.5</v>
      </c>
      <c r="Q274" s="37" t="n">
        <v>125.5</v>
      </c>
      <c r="R274" s="38" t="n">
        <f aca="false">VLOOKUP(YEAR($O274),$L$9:$M$16,2,0)</f>
        <v>1</v>
      </c>
      <c r="S274" s="38" t="n">
        <f aca="false">IF(R274=1,ROW(R274),"")</f>
        <v>274</v>
      </c>
      <c r="T274" s="39" t="n">
        <f aca="false">IF(R274=0,"",P274*R274)</f>
        <v>223.5</v>
      </c>
      <c r="U274" s="40" t="n">
        <f aca="false">IF(R274=0,"",Q274*R274)</f>
        <v>125.5</v>
      </c>
      <c r="V274" s="41" t="n">
        <f aca="false">IF($R274&gt;0,$Q274*$M$4+$M$5,"")</f>
        <v>230.444442038544</v>
      </c>
    </row>
    <row r="275" customFormat="false" ht="12.75" hidden="false" customHeight="false" outlineLevel="0" collapsed="false">
      <c r="O275" s="36" t="n">
        <v>35902</v>
      </c>
      <c r="P275" s="37" t="n">
        <v>225.5</v>
      </c>
      <c r="Q275" s="37" t="n">
        <v>124</v>
      </c>
      <c r="R275" s="38" t="n">
        <f aca="false">VLOOKUP(YEAR($O275),$L$9:$M$16,2,0)</f>
        <v>1</v>
      </c>
      <c r="S275" s="38" t="n">
        <f aca="false">IF(R275=1,ROW(R275),"")</f>
        <v>275</v>
      </c>
      <c r="T275" s="39" t="n">
        <f aca="false">IF(R275=0,"",P275*R275)</f>
        <v>225.5</v>
      </c>
      <c r="U275" s="40" t="n">
        <f aca="false">IF(R275=0,"",Q275*R275)</f>
        <v>124</v>
      </c>
      <c r="V275" s="41" t="n">
        <f aca="false">IF($R275&gt;0,$Q275*$M$4+$M$5,"")</f>
        <v>228.921441595412</v>
      </c>
    </row>
    <row r="276" customFormat="false" ht="12.75" hidden="false" customHeight="false" outlineLevel="0" collapsed="false">
      <c r="O276" s="36" t="n">
        <v>35909</v>
      </c>
      <c r="P276" s="37" t="n">
        <v>229.25</v>
      </c>
      <c r="Q276" s="37" t="n">
        <v>124.5</v>
      </c>
      <c r="R276" s="38" t="n">
        <f aca="false">VLOOKUP(YEAR($O276),$L$9:$M$16,2,0)</f>
        <v>1</v>
      </c>
      <c r="S276" s="38" t="n">
        <f aca="false">IF(R276=1,ROW(R276),"")</f>
        <v>276</v>
      </c>
      <c r="T276" s="39" t="n">
        <f aca="false">IF(R276=0,"",P276*R276)</f>
        <v>229.25</v>
      </c>
      <c r="U276" s="40" t="n">
        <f aca="false">IF(R276=0,"",Q276*R276)</f>
        <v>124.5</v>
      </c>
      <c r="V276" s="41" t="n">
        <f aca="false">IF($R276&gt;0,$Q276*$M$4+$M$5,"")</f>
        <v>229.429108409789</v>
      </c>
    </row>
    <row r="277" customFormat="false" ht="12.75" hidden="false" customHeight="false" outlineLevel="0" collapsed="false">
      <c r="O277" s="36" t="n">
        <v>35916</v>
      </c>
      <c r="P277" s="37" t="n">
        <v>225.5</v>
      </c>
      <c r="Q277" s="37" t="n">
        <v>129</v>
      </c>
      <c r="R277" s="38" t="n">
        <f aca="false">VLOOKUP(YEAR($O277),$L$9:$M$16,2,0)</f>
        <v>1</v>
      </c>
      <c r="S277" s="38" t="n">
        <f aca="false">IF(R277=1,ROW(R277),"")</f>
        <v>277</v>
      </c>
      <c r="T277" s="39" t="n">
        <f aca="false">IF(R277=0,"",P277*R277)</f>
        <v>225.5</v>
      </c>
      <c r="U277" s="40" t="n">
        <f aca="false">IF(R277=0,"",Q277*R277)</f>
        <v>129</v>
      </c>
      <c r="V277" s="41" t="n">
        <f aca="false">IF($R277&gt;0,$Q277*$M$4+$M$5,"")</f>
        <v>233.998109739184</v>
      </c>
    </row>
    <row r="278" customFormat="false" ht="12.75" hidden="false" customHeight="false" outlineLevel="0" collapsed="false">
      <c r="O278" s="36" t="n">
        <v>35923</v>
      </c>
      <c r="P278" s="37" t="n">
        <v>224.75</v>
      </c>
      <c r="Q278" s="37" t="n">
        <v>142</v>
      </c>
      <c r="R278" s="38" t="n">
        <f aca="false">VLOOKUP(YEAR($O278),$L$9:$M$16,2,0)</f>
        <v>1</v>
      </c>
      <c r="S278" s="38" t="n">
        <f aca="false">IF(R278=1,ROW(R278),"")</f>
        <v>278</v>
      </c>
      <c r="T278" s="39" t="n">
        <f aca="false">IF(R278=0,"",P278*R278)</f>
        <v>224.75</v>
      </c>
      <c r="U278" s="40" t="n">
        <f aca="false">IF(R278=0,"",Q278*R278)</f>
        <v>142</v>
      </c>
      <c r="V278" s="41" t="n">
        <f aca="false">IF($R278&gt;0,$Q278*$M$4+$M$5,"")</f>
        <v>247.19744691299</v>
      </c>
    </row>
    <row r="279" customFormat="false" ht="12.75" hidden="false" customHeight="false" outlineLevel="0" collapsed="false">
      <c r="O279" s="36" t="n">
        <v>35930</v>
      </c>
      <c r="P279" s="37" t="n">
        <v>220.75</v>
      </c>
      <c r="Q279" s="37" t="n">
        <v>143.5</v>
      </c>
      <c r="R279" s="38" t="n">
        <f aca="false">VLOOKUP(YEAR($O279),$L$9:$M$16,2,0)</f>
        <v>1</v>
      </c>
      <c r="S279" s="38" t="n">
        <f aca="false">IF(R279=1,ROW(R279),"")</f>
        <v>279</v>
      </c>
      <c r="T279" s="39" t="n">
        <f aca="false">IF(R279=0,"",P279*R279)</f>
        <v>220.75</v>
      </c>
      <c r="U279" s="40" t="n">
        <f aca="false">IF(R279=0,"",Q279*R279)</f>
        <v>143.5</v>
      </c>
      <c r="V279" s="41" t="n">
        <f aca="false">IF($R279&gt;0,$Q279*$M$4+$M$5,"")</f>
        <v>248.720447356121</v>
      </c>
    </row>
    <row r="280" customFormat="false" ht="12.75" hidden="false" customHeight="false" outlineLevel="0" collapsed="false">
      <c r="O280" s="36" t="n">
        <v>35937</v>
      </c>
      <c r="P280" s="37" t="n">
        <v>209.5</v>
      </c>
      <c r="Q280" s="37" t="n">
        <v>132</v>
      </c>
      <c r="R280" s="38" t="n">
        <f aca="false">VLOOKUP(YEAR($O280),$L$9:$M$16,2,0)</f>
        <v>1</v>
      </c>
      <c r="S280" s="38" t="n">
        <f aca="false">IF(R280=1,ROW(R280),"")</f>
        <v>280</v>
      </c>
      <c r="T280" s="39" t="n">
        <f aca="false">IF(R280=0,"",P280*R280)</f>
        <v>209.5</v>
      </c>
      <c r="U280" s="40" t="n">
        <f aca="false">IF(R280=0,"",Q280*R280)</f>
        <v>132</v>
      </c>
      <c r="V280" s="41" t="n">
        <f aca="false">IF($R280&gt;0,$Q280*$M$4+$M$5,"")</f>
        <v>237.044110625447</v>
      </c>
    </row>
    <row r="281" customFormat="false" ht="12.75" hidden="false" customHeight="false" outlineLevel="0" collapsed="false">
      <c r="O281" s="36" t="n">
        <v>35944</v>
      </c>
      <c r="P281" s="37" t="n">
        <v>206.75</v>
      </c>
      <c r="Q281" s="37" t="n">
        <v>122</v>
      </c>
      <c r="R281" s="38" t="n">
        <f aca="false">VLOOKUP(YEAR($O281),$L$9:$M$16,2,0)</f>
        <v>1</v>
      </c>
      <c r="S281" s="38" t="n">
        <f aca="false">IF(R281=1,ROW(R281),"")</f>
        <v>281</v>
      </c>
      <c r="T281" s="39" t="n">
        <f aca="false">IF(R281=0,"",P281*R281)</f>
        <v>206.75</v>
      </c>
      <c r="U281" s="40" t="n">
        <f aca="false">IF(R281=0,"",Q281*R281)</f>
        <v>122</v>
      </c>
      <c r="V281" s="41" t="n">
        <f aca="false">IF($R281&gt;0,$Q281*$M$4+$M$5,"")</f>
        <v>226.890774337904</v>
      </c>
    </row>
    <row r="282" customFormat="false" ht="12.75" hidden="false" customHeight="false" outlineLevel="0" collapsed="false">
      <c r="O282" s="36" t="n">
        <v>35951</v>
      </c>
      <c r="P282" s="37" t="n">
        <v>208</v>
      </c>
      <c r="Q282" s="37" t="n">
        <v>121.25</v>
      </c>
      <c r="R282" s="38" t="n">
        <f aca="false">VLOOKUP(YEAR($O282),$L$9:$M$16,2,0)</f>
        <v>1</v>
      </c>
      <c r="S282" s="38" t="n">
        <f aca="false">IF(R282=1,ROW(R282),"")</f>
        <v>282</v>
      </c>
      <c r="T282" s="39" t="n">
        <f aca="false">IF(R282=0,"",P282*R282)</f>
        <v>208</v>
      </c>
      <c r="U282" s="40" t="n">
        <f aca="false">IF(R282=0,"",Q282*R282)</f>
        <v>121.25</v>
      </c>
      <c r="V282" s="41" t="n">
        <f aca="false">IF($R282&gt;0,$Q282*$M$4+$M$5,"")</f>
        <v>226.129274116338</v>
      </c>
    </row>
    <row r="283" customFormat="false" ht="12.75" hidden="false" customHeight="false" outlineLevel="0" collapsed="false">
      <c r="O283" s="36" t="n">
        <v>35958</v>
      </c>
      <c r="P283" s="37" t="n">
        <v>211</v>
      </c>
      <c r="Q283" s="37" t="n">
        <v>118.5</v>
      </c>
      <c r="R283" s="38" t="n">
        <f aca="false">VLOOKUP(YEAR($O283),$L$9:$M$16,2,0)</f>
        <v>1</v>
      </c>
      <c r="S283" s="38" t="n">
        <f aca="false">IF(R283=1,ROW(R283),"")</f>
        <v>283</v>
      </c>
      <c r="T283" s="39" t="n">
        <f aca="false">IF(R283=0,"",P283*R283)</f>
        <v>211</v>
      </c>
      <c r="U283" s="40" t="n">
        <f aca="false">IF(R283=0,"",Q283*R283)</f>
        <v>118.5</v>
      </c>
      <c r="V283" s="41" t="n">
        <f aca="false">IF($R283&gt;0,$Q283*$M$4+$M$5,"")</f>
        <v>223.337106637264</v>
      </c>
    </row>
    <row r="284" customFormat="false" ht="12.75" hidden="false" customHeight="false" outlineLevel="0" collapsed="false">
      <c r="O284" s="36" t="n">
        <v>35965</v>
      </c>
      <c r="P284" s="37" t="n">
        <v>208.25</v>
      </c>
      <c r="Q284" s="37" t="n">
        <v>111.5</v>
      </c>
      <c r="R284" s="38" t="n">
        <f aca="false">VLOOKUP(YEAR($O284),$L$9:$M$16,2,0)</f>
        <v>1</v>
      </c>
      <c r="S284" s="38" t="n">
        <f aca="false">IF(R284=1,ROW(R284),"")</f>
        <v>284</v>
      </c>
      <c r="T284" s="39" t="n">
        <f aca="false">IF(R284=0,"",P284*R284)</f>
        <v>208.25</v>
      </c>
      <c r="U284" s="40" t="n">
        <f aca="false">IF(R284=0,"",Q284*R284)</f>
        <v>111.5</v>
      </c>
      <c r="V284" s="41" t="n">
        <f aca="false">IF($R284&gt;0,$Q284*$M$4+$M$5,"")</f>
        <v>216.229771235983</v>
      </c>
    </row>
    <row r="285" customFormat="false" ht="12.75" hidden="false" customHeight="false" outlineLevel="0" collapsed="false">
      <c r="O285" s="36" t="n">
        <v>35972</v>
      </c>
      <c r="P285" s="37" t="n">
        <v>210.25</v>
      </c>
      <c r="Q285" s="37" t="n">
        <v>112</v>
      </c>
      <c r="R285" s="38" t="n">
        <f aca="false">VLOOKUP(YEAR($O285),$L$9:$M$16,2,0)</f>
        <v>1</v>
      </c>
      <c r="S285" s="38" t="n">
        <f aca="false">IF(R285=1,ROW(R285),"")</f>
        <v>285</v>
      </c>
      <c r="T285" s="39" t="n">
        <f aca="false">IF(R285=0,"",P285*R285)</f>
        <v>210.25</v>
      </c>
      <c r="U285" s="40" t="n">
        <f aca="false">IF(R285=0,"",Q285*R285)</f>
        <v>112</v>
      </c>
      <c r="V285" s="41" t="n">
        <f aca="false">IF($R285&gt;0,$Q285*$M$4+$M$5,"")</f>
        <v>216.737438050361</v>
      </c>
    </row>
    <row r="286" customFormat="false" ht="12.75" hidden="false" customHeight="false" outlineLevel="0" collapsed="false">
      <c r="O286" s="36" t="n">
        <v>35979</v>
      </c>
      <c r="P286" s="37" t="n">
        <v>210.75</v>
      </c>
      <c r="Q286" s="37" t="n">
        <v>118.25</v>
      </c>
      <c r="R286" s="38" t="n">
        <f aca="false">VLOOKUP(YEAR($O286),$L$9:$M$16,2,0)</f>
        <v>1</v>
      </c>
      <c r="S286" s="38" t="n">
        <f aca="false">IF(R286=1,ROW(R286),"")</f>
        <v>286</v>
      </c>
      <c r="T286" s="39" t="n">
        <f aca="false">IF(R286=0,"",P286*R286)</f>
        <v>210.75</v>
      </c>
      <c r="U286" s="40" t="n">
        <f aca="false">IF(R286=0,"",Q286*R286)</f>
        <v>118.25</v>
      </c>
      <c r="V286" s="41" t="n">
        <f aca="false">IF($R286&gt;0,$Q286*$M$4+$M$5,"")</f>
        <v>223.083273230075</v>
      </c>
    </row>
    <row r="287" customFormat="false" ht="12.75" hidden="false" customHeight="false" outlineLevel="0" collapsed="false">
      <c r="O287" s="36" t="n">
        <v>35986</v>
      </c>
      <c r="P287" s="37" t="n">
        <v>213.25</v>
      </c>
      <c r="Q287" s="37" t="n">
        <v>128.25</v>
      </c>
      <c r="R287" s="38" t="n">
        <f aca="false">VLOOKUP(YEAR($O287),$L$9:$M$16,2,0)</f>
        <v>1</v>
      </c>
      <c r="S287" s="38" t="n">
        <f aca="false">IF(R287=1,ROW(R287),"")</f>
        <v>287</v>
      </c>
      <c r="T287" s="39" t="n">
        <f aca="false">IF(R287=0,"",P287*R287)</f>
        <v>213.25</v>
      </c>
      <c r="U287" s="40" t="n">
        <f aca="false">IF(R287=0,"",Q287*R287)</f>
        <v>128.25</v>
      </c>
      <c r="V287" s="41" t="n">
        <f aca="false">IF($R287&gt;0,$Q287*$M$4+$M$5,"")</f>
        <v>233.236609517618</v>
      </c>
    </row>
    <row r="288" customFormat="false" ht="12.75" hidden="false" customHeight="false" outlineLevel="0" collapsed="false">
      <c r="O288" s="36" t="n">
        <v>35993</v>
      </c>
      <c r="P288" s="37" t="n">
        <v>216</v>
      </c>
      <c r="Q288" s="37" t="n">
        <v>130.5</v>
      </c>
      <c r="R288" s="38" t="n">
        <f aca="false">VLOOKUP(YEAR($O288),$L$9:$M$16,2,0)</f>
        <v>1</v>
      </c>
      <c r="S288" s="38" t="n">
        <f aca="false">IF(R288=1,ROW(R288),"")</f>
        <v>288</v>
      </c>
      <c r="T288" s="39" t="n">
        <f aca="false">IF(R288=0,"",P288*R288)</f>
        <v>216</v>
      </c>
      <c r="U288" s="40" t="n">
        <f aca="false">IF(R288=0,"",Q288*R288)</f>
        <v>130.5</v>
      </c>
      <c r="V288" s="41" t="n">
        <f aca="false">IF($R288&gt;0,$Q288*$M$4+$M$5,"")</f>
        <v>235.521110182315</v>
      </c>
    </row>
    <row r="289" customFormat="false" ht="12.75" hidden="false" customHeight="false" outlineLevel="0" collapsed="false">
      <c r="O289" s="36" t="n">
        <v>36000</v>
      </c>
      <c r="P289" s="37" t="n">
        <v>217.75</v>
      </c>
      <c r="Q289" s="37" t="n">
        <v>124.5</v>
      </c>
      <c r="R289" s="38" t="n">
        <f aca="false">VLOOKUP(YEAR($O289),$L$9:$M$16,2,0)</f>
        <v>1</v>
      </c>
      <c r="S289" s="38" t="n">
        <f aca="false">IF(R289=1,ROW(R289),"")</f>
        <v>289</v>
      </c>
      <c r="T289" s="39" t="n">
        <f aca="false">IF(R289=0,"",P289*R289)</f>
        <v>217.75</v>
      </c>
      <c r="U289" s="40" t="n">
        <f aca="false">IF(R289=0,"",Q289*R289)</f>
        <v>124.5</v>
      </c>
      <c r="V289" s="41" t="n">
        <f aca="false">IF($R289&gt;0,$Q289*$M$4+$M$5,"")</f>
        <v>229.429108409789</v>
      </c>
    </row>
    <row r="290" customFormat="false" ht="12.75" hidden="false" customHeight="false" outlineLevel="0" collapsed="false">
      <c r="O290" s="36" t="n">
        <v>36007</v>
      </c>
      <c r="P290" s="37" t="n">
        <v>217.25</v>
      </c>
      <c r="Q290" s="37" t="n">
        <v>121.25</v>
      </c>
      <c r="R290" s="38" t="n">
        <f aca="false">VLOOKUP(YEAR($O290),$L$9:$M$16,2,0)</f>
        <v>1</v>
      </c>
      <c r="S290" s="38" t="n">
        <f aca="false">IF(R290=1,ROW(R290),"")</f>
        <v>290</v>
      </c>
      <c r="T290" s="39" t="n">
        <f aca="false">IF(R290=0,"",P290*R290)</f>
        <v>217.25</v>
      </c>
      <c r="U290" s="40" t="n">
        <f aca="false">IF(R290=0,"",Q290*R290)</f>
        <v>121.25</v>
      </c>
      <c r="V290" s="41" t="n">
        <f aca="false">IF($R290&gt;0,$Q290*$M$4+$M$5,"")</f>
        <v>226.129274116338</v>
      </c>
    </row>
    <row r="291" customFormat="false" ht="12.75" hidden="false" customHeight="false" outlineLevel="0" collapsed="false">
      <c r="O291" s="36" t="n">
        <v>36014</v>
      </c>
      <c r="P291" s="37" t="n">
        <v>223</v>
      </c>
      <c r="Q291" s="37" t="n">
        <v>120</v>
      </c>
      <c r="R291" s="38" t="n">
        <f aca="false">VLOOKUP(YEAR($O291),$L$9:$M$16,2,0)</f>
        <v>1</v>
      </c>
      <c r="S291" s="38" t="n">
        <f aca="false">IF(R291=1,ROW(R291),"")</f>
        <v>291</v>
      </c>
      <c r="T291" s="39" t="n">
        <f aca="false">IF(R291=0,"",P291*R291)</f>
        <v>223</v>
      </c>
      <c r="U291" s="40" t="n">
        <f aca="false">IF(R291=0,"",Q291*R291)</f>
        <v>120</v>
      </c>
      <c r="V291" s="41" t="n">
        <f aca="false">IF($R291&gt;0,$Q291*$M$4+$M$5,"")</f>
        <v>224.860107080395</v>
      </c>
    </row>
    <row r="292" customFormat="false" ht="12.75" hidden="false" customHeight="false" outlineLevel="0" collapsed="false">
      <c r="O292" s="36" t="n">
        <v>36021</v>
      </c>
      <c r="P292" s="37" t="n">
        <v>222.75</v>
      </c>
      <c r="Q292" s="37" t="n">
        <v>121.25</v>
      </c>
      <c r="R292" s="38" t="n">
        <f aca="false">VLOOKUP(YEAR($O292),$L$9:$M$16,2,0)</f>
        <v>1</v>
      </c>
      <c r="S292" s="38" t="n">
        <f aca="false">IF(R292=1,ROW(R292),"")</f>
        <v>292</v>
      </c>
      <c r="T292" s="39" t="n">
        <f aca="false">IF(R292=0,"",P292*R292)</f>
        <v>222.75</v>
      </c>
      <c r="U292" s="40" t="n">
        <f aca="false">IF(R292=0,"",Q292*R292)</f>
        <v>121.25</v>
      </c>
      <c r="V292" s="41" t="n">
        <f aca="false">IF($R292&gt;0,$Q292*$M$4+$M$5,"")</f>
        <v>226.129274116338</v>
      </c>
    </row>
    <row r="293" customFormat="false" ht="12.75" hidden="false" customHeight="false" outlineLevel="0" collapsed="false">
      <c r="O293" s="36" t="n">
        <v>36028</v>
      </c>
      <c r="P293" s="37" t="n">
        <v>219</v>
      </c>
      <c r="Q293" s="37" t="n">
        <v>120.25</v>
      </c>
      <c r="R293" s="38" t="n">
        <f aca="false">VLOOKUP(YEAR($O293),$L$9:$M$16,2,0)</f>
        <v>1</v>
      </c>
      <c r="S293" s="38" t="n">
        <f aca="false">IF(R293=1,ROW(R293),"")</f>
        <v>293</v>
      </c>
      <c r="T293" s="39" t="n">
        <f aca="false">IF(R293=0,"",P293*R293)</f>
        <v>219</v>
      </c>
      <c r="U293" s="40" t="n">
        <f aca="false">IF(R293=0,"",Q293*R293)</f>
        <v>120.25</v>
      </c>
      <c r="V293" s="41" t="n">
        <f aca="false">IF($R293&gt;0,$Q293*$M$4+$M$5,"")</f>
        <v>225.113940487584</v>
      </c>
    </row>
    <row r="294" customFormat="false" ht="12.75" hidden="false" customHeight="false" outlineLevel="0" collapsed="false">
      <c r="O294" s="36" t="n">
        <v>36035</v>
      </c>
      <c r="P294" s="37" t="n">
        <v>220.25</v>
      </c>
      <c r="Q294" s="37" t="n">
        <v>114.25</v>
      </c>
      <c r="R294" s="38" t="n">
        <f aca="false">VLOOKUP(YEAR($O294),$L$9:$M$16,2,0)</f>
        <v>1</v>
      </c>
      <c r="S294" s="38" t="n">
        <f aca="false">IF(R294=1,ROW(R294),"")</f>
        <v>294</v>
      </c>
      <c r="T294" s="39" t="n">
        <f aca="false">IF(R294=0,"",P294*R294)</f>
        <v>220.25</v>
      </c>
      <c r="U294" s="40" t="n">
        <f aca="false">IF(R294=0,"",Q294*R294)</f>
        <v>114.25</v>
      </c>
      <c r="V294" s="41" t="n">
        <f aca="false">IF($R294&gt;0,$Q294*$M$4+$M$5,"")</f>
        <v>219.021938715058</v>
      </c>
    </row>
    <row r="295" customFormat="false" ht="12.75" hidden="false" customHeight="false" outlineLevel="0" collapsed="false">
      <c r="O295" s="36" t="n">
        <v>36042</v>
      </c>
      <c r="P295" s="37" t="n">
        <v>220.5</v>
      </c>
      <c r="Q295" s="37" t="n">
        <v>110.5</v>
      </c>
      <c r="R295" s="38" t="n">
        <f aca="false">VLOOKUP(YEAR($O295),$L$9:$M$16,2,0)</f>
        <v>1</v>
      </c>
      <c r="S295" s="38" t="n">
        <f aca="false">IF(R295=1,ROW(R295),"")</f>
        <v>295</v>
      </c>
      <c r="T295" s="39" t="n">
        <f aca="false">IF(R295=0,"",P295*R295)</f>
        <v>220.5</v>
      </c>
      <c r="U295" s="40" t="n">
        <f aca="false">IF(R295=0,"",Q295*R295)</f>
        <v>110.5</v>
      </c>
      <c r="V295" s="41" t="n">
        <f aca="false">IF($R295&gt;0,$Q295*$M$4+$M$5,"")</f>
        <v>215.214437607229</v>
      </c>
    </row>
    <row r="296" customFormat="false" ht="12.75" hidden="false" customHeight="false" outlineLevel="0" collapsed="false">
      <c r="O296" s="36" t="n">
        <v>36049</v>
      </c>
      <c r="P296" s="37" t="n">
        <v>222.375</v>
      </c>
      <c r="Q296" s="37" t="n">
        <v>118.25</v>
      </c>
      <c r="R296" s="38" t="n">
        <f aca="false">VLOOKUP(YEAR($O296),$L$9:$M$16,2,0)</f>
        <v>1</v>
      </c>
      <c r="S296" s="38" t="n">
        <f aca="false">IF(R296=1,ROW(R296),"")</f>
        <v>296</v>
      </c>
      <c r="T296" s="39" t="n">
        <f aca="false">IF(R296=0,"",P296*R296)</f>
        <v>222.375</v>
      </c>
      <c r="U296" s="40" t="n">
        <f aca="false">IF(R296=0,"",Q296*R296)</f>
        <v>118.25</v>
      </c>
      <c r="V296" s="41" t="n">
        <f aca="false">IF($R296&gt;0,$Q296*$M$4+$M$5,"")</f>
        <v>223.083273230075</v>
      </c>
    </row>
    <row r="297" customFormat="false" ht="12.75" hidden="false" customHeight="false" outlineLevel="0" collapsed="false">
      <c r="O297" s="36" t="n">
        <v>36056</v>
      </c>
      <c r="P297" s="37" t="n">
        <v>223.25</v>
      </c>
      <c r="Q297" s="37" t="n">
        <v>125</v>
      </c>
      <c r="R297" s="38" t="n">
        <f aca="false">VLOOKUP(YEAR($O297),$L$9:$M$16,2,0)</f>
        <v>1</v>
      </c>
      <c r="S297" s="38" t="n">
        <f aca="false">IF(R297=1,ROW(R297),"")</f>
        <v>297</v>
      </c>
      <c r="T297" s="39" t="n">
        <f aca="false">IF(R297=0,"",P297*R297)</f>
        <v>223.25</v>
      </c>
      <c r="U297" s="40" t="n">
        <f aca="false">IF(R297=0,"",Q297*R297)</f>
        <v>125</v>
      </c>
      <c r="V297" s="41" t="n">
        <f aca="false">IF($R297&gt;0,$Q297*$M$4+$M$5,"")</f>
        <v>229.936775224167</v>
      </c>
    </row>
    <row r="298" customFormat="false" ht="12.75" hidden="false" customHeight="false" outlineLevel="0" collapsed="false">
      <c r="O298" s="36" t="n">
        <v>36063</v>
      </c>
      <c r="P298" s="37" t="n">
        <v>227</v>
      </c>
      <c r="Q298" s="37" t="n">
        <v>133</v>
      </c>
      <c r="R298" s="38" t="n">
        <f aca="false">VLOOKUP(YEAR($O298),$L$9:$M$16,2,0)</f>
        <v>1</v>
      </c>
      <c r="S298" s="38" t="n">
        <f aca="false">IF(R298=1,ROW(R298),"")</f>
        <v>298</v>
      </c>
      <c r="T298" s="39" t="n">
        <f aca="false">IF(R298=0,"",P298*R298)</f>
        <v>227</v>
      </c>
      <c r="U298" s="40" t="n">
        <f aca="false">IF(R298=0,"",Q298*R298)</f>
        <v>133</v>
      </c>
      <c r="V298" s="41" t="n">
        <f aca="false">IF($R298&gt;0,$Q298*$M$4+$M$5,"")</f>
        <v>238.059444254201</v>
      </c>
    </row>
    <row r="299" customFormat="false" ht="12.75" hidden="false" customHeight="false" outlineLevel="0" collapsed="false">
      <c r="O299" s="36" t="n">
        <v>36070</v>
      </c>
      <c r="P299" s="37" t="n">
        <v>232.25</v>
      </c>
      <c r="Q299" s="37" t="n">
        <v>139.75</v>
      </c>
      <c r="R299" s="38" t="n">
        <f aca="false">VLOOKUP(YEAR($O299),$L$9:$M$16,2,0)</f>
        <v>1</v>
      </c>
      <c r="S299" s="38" t="n">
        <f aca="false">IF(R299=1,ROW(R299),"")</f>
        <v>299</v>
      </c>
      <c r="T299" s="39" t="n">
        <f aca="false">IF(R299=0,"",P299*R299)</f>
        <v>232.25</v>
      </c>
      <c r="U299" s="40" t="n">
        <f aca="false">IF(R299=0,"",Q299*R299)</f>
        <v>139.75</v>
      </c>
      <c r="V299" s="41" t="n">
        <f aca="false">IF($R299&gt;0,$Q299*$M$4+$M$5,"")</f>
        <v>244.912946248292</v>
      </c>
    </row>
    <row r="300" customFormat="false" ht="12.75" hidden="false" customHeight="false" outlineLevel="0" collapsed="false">
      <c r="O300" s="36" t="n">
        <v>36077</v>
      </c>
      <c r="P300" s="37" t="n">
        <v>236.75</v>
      </c>
      <c r="Q300" s="37" t="n">
        <v>137.5</v>
      </c>
      <c r="R300" s="38" t="n">
        <f aca="false">VLOOKUP(YEAR($O300),$L$9:$M$16,2,0)</f>
        <v>1</v>
      </c>
      <c r="S300" s="38" t="n">
        <f aca="false">IF(R300=1,ROW(R300),"")</f>
        <v>300</v>
      </c>
      <c r="T300" s="39" t="n">
        <f aca="false">IF(R300=0,"",P300*R300)</f>
        <v>236.75</v>
      </c>
      <c r="U300" s="40" t="n">
        <f aca="false">IF(R300=0,"",Q300*R300)</f>
        <v>137.5</v>
      </c>
      <c r="V300" s="41" t="n">
        <f aca="false">IF($R300&gt;0,$Q300*$M$4+$M$5,"")</f>
        <v>242.628445583595</v>
      </c>
    </row>
    <row r="301" customFormat="false" ht="12.75" hidden="false" customHeight="false" outlineLevel="0" collapsed="false">
      <c r="O301" s="36" t="n">
        <v>36084</v>
      </c>
      <c r="P301" s="37" t="n">
        <v>235.25</v>
      </c>
      <c r="Q301" s="37" t="n">
        <v>134.5</v>
      </c>
      <c r="R301" s="38" t="n">
        <f aca="false">VLOOKUP(YEAR($O301),$L$9:$M$16,2,0)</f>
        <v>1</v>
      </c>
      <c r="S301" s="38" t="n">
        <f aca="false">IF(R301=1,ROW(R301),"")</f>
        <v>301</v>
      </c>
      <c r="T301" s="39" t="n">
        <f aca="false">IF(R301=0,"",P301*R301)</f>
        <v>235.25</v>
      </c>
      <c r="U301" s="40" t="n">
        <f aca="false">IF(R301=0,"",Q301*R301)</f>
        <v>134.5</v>
      </c>
      <c r="V301" s="41" t="n">
        <f aca="false">IF($R301&gt;0,$Q301*$M$4+$M$5,"")</f>
        <v>239.582444697332</v>
      </c>
    </row>
    <row r="302" customFormat="false" ht="12.75" hidden="false" customHeight="false" outlineLevel="0" collapsed="false">
      <c r="O302" s="36" t="n">
        <v>36091</v>
      </c>
      <c r="P302" s="37" t="n">
        <v>236.25</v>
      </c>
      <c r="Q302" s="37" t="n">
        <v>133</v>
      </c>
      <c r="R302" s="38" t="n">
        <f aca="false">VLOOKUP(YEAR($O302),$L$9:$M$16,2,0)</f>
        <v>1</v>
      </c>
      <c r="S302" s="38" t="n">
        <f aca="false">IF(R302=1,ROW(R302),"")</f>
        <v>302</v>
      </c>
      <c r="T302" s="39" t="n">
        <f aca="false">IF(R302=0,"",P302*R302)</f>
        <v>236.25</v>
      </c>
      <c r="U302" s="40" t="n">
        <f aca="false">IF(R302=0,"",Q302*R302)</f>
        <v>133</v>
      </c>
      <c r="V302" s="41" t="n">
        <f aca="false">IF($R302&gt;0,$Q302*$M$4+$M$5,"")</f>
        <v>238.059444254201</v>
      </c>
    </row>
    <row r="303" customFormat="false" ht="12.75" hidden="false" customHeight="false" outlineLevel="0" collapsed="false">
      <c r="O303" s="36" t="n">
        <v>36098</v>
      </c>
      <c r="P303" s="37" t="n">
        <v>233.5</v>
      </c>
      <c r="Q303" s="37" t="n">
        <v>132.25</v>
      </c>
      <c r="R303" s="38" t="n">
        <f aca="false">VLOOKUP(YEAR($O303),$L$9:$M$16,2,0)</f>
        <v>1</v>
      </c>
      <c r="S303" s="38" t="n">
        <f aca="false">IF(R303=1,ROW(R303),"")</f>
        <v>303</v>
      </c>
      <c r="T303" s="39" t="n">
        <f aca="false">IF(R303=0,"",P303*R303)</f>
        <v>233.5</v>
      </c>
      <c r="U303" s="40" t="n">
        <f aca="false">IF(R303=0,"",Q303*R303)</f>
        <v>132.25</v>
      </c>
      <c r="V303" s="41" t="n">
        <f aca="false">IF($R303&gt;0,$Q303*$M$4+$M$5,"")</f>
        <v>237.297944032635</v>
      </c>
    </row>
    <row r="304" customFormat="false" ht="12.75" hidden="false" customHeight="false" outlineLevel="0" collapsed="false">
      <c r="O304" s="36" t="n">
        <v>36105</v>
      </c>
      <c r="P304" s="37" t="n">
        <v>236.5</v>
      </c>
      <c r="Q304" s="37" t="n">
        <v>128</v>
      </c>
      <c r="R304" s="38" t="n">
        <f aca="false">VLOOKUP(YEAR($O304),$L$9:$M$16,2,0)</f>
        <v>1</v>
      </c>
      <c r="S304" s="38" t="n">
        <f aca="false">IF(R304=1,ROW(R304),"")</f>
        <v>304</v>
      </c>
      <c r="T304" s="39" t="n">
        <f aca="false">IF(R304=0,"",P304*R304)</f>
        <v>236.5</v>
      </c>
      <c r="U304" s="40" t="n">
        <f aca="false">IF(R304=0,"",Q304*R304)</f>
        <v>128</v>
      </c>
      <c r="V304" s="41" t="n">
        <f aca="false">IF($R304&gt;0,$Q304*$M$4+$M$5,"")</f>
        <v>232.982776110429</v>
      </c>
    </row>
    <row r="305" customFormat="false" ht="12.75" hidden="false" customHeight="false" outlineLevel="0" collapsed="false">
      <c r="O305" s="36" t="n">
        <v>36112</v>
      </c>
      <c r="P305" s="37" t="n">
        <v>252.75</v>
      </c>
      <c r="Q305" s="37" t="n">
        <v>125.5</v>
      </c>
      <c r="R305" s="38" t="n">
        <f aca="false">VLOOKUP(YEAR($O305),$L$9:$M$16,2,0)</f>
        <v>1</v>
      </c>
      <c r="S305" s="38" t="n">
        <f aca="false">IF(R305=1,ROW(R305),"")</f>
        <v>305</v>
      </c>
      <c r="T305" s="39" t="n">
        <f aca="false">IF(R305=0,"",P305*R305)</f>
        <v>252.75</v>
      </c>
      <c r="U305" s="40" t="n">
        <f aca="false">IF(R305=0,"",Q305*R305)</f>
        <v>125.5</v>
      </c>
      <c r="V305" s="41" t="n">
        <f aca="false">IF($R305&gt;0,$Q305*$M$4+$M$5,"")</f>
        <v>230.444442038544</v>
      </c>
    </row>
    <row r="306" customFormat="false" ht="12.75" hidden="false" customHeight="false" outlineLevel="0" collapsed="false">
      <c r="O306" s="36" t="n">
        <v>36119</v>
      </c>
      <c r="P306" s="37" t="n">
        <v>239</v>
      </c>
      <c r="Q306" s="37" t="n">
        <v>124.5</v>
      </c>
      <c r="R306" s="38" t="n">
        <f aca="false">VLOOKUP(YEAR($O306),$L$9:$M$16,2,0)</f>
        <v>1</v>
      </c>
      <c r="S306" s="38" t="n">
        <f aca="false">IF(R306=1,ROW(R306),"")</f>
        <v>306</v>
      </c>
      <c r="T306" s="39" t="n">
        <f aca="false">IF(R306=0,"",P306*R306)</f>
        <v>239</v>
      </c>
      <c r="U306" s="40" t="n">
        <f aca="false">IF(R306=0,"",Q306*R306)</f>
        <v>124.5</v>
      </c>
      <c r="V306" s="41" t="n">
        <f aca="false">IF($R306&gt;0,$Q306*$M$4+$M$5,"")</f>
        <v>229.429108409789</v>
      </c>
    </row>
    <row r="307" customFormat="false" ht="12.75" hidden="false" customHeight="false" outlineLevel="0" collapsed="false">
      <c r="O307" s="36" t="n">
        <v>36126</v>
      </c>
      <c r="P307" s="37" t="n">
        <v>236.75</v>
      </c>
      <c r="Q307" s="37" t="n">
        <v>121.5</v>
      </c>
      <c r="R307" s="38" t="n">
        <f aca="false">VLOOKUP(YEAR($O307),$L$9:$M$16,2,0)</f>
        <v>1</v>
      </c>
      <c r="S307" s="38" t="n">
        <f aca="false">IF(R307=1,ROW(R307),"")</f>
        <v>307</v>
      </c>
      <c r="T307" s="39" t="n">
        <f aca="false">IF(R307=0,"",P307*R307)</f>
        <v>236.75</v>
      </c>
      <c r="U307" s="40" t="n">
        <f aca="false">IF(R307=0,"",Q307*R307)</f>
        <v>121.5</v>
      </c>
      <c r="V307" s="41" t="n">
        <f aca="false">IF($R307&gt;0,$Q307*$M$4+$M$5,"")</f>
        <v>226.383107523526</v>
      </c>
    </row>
    <row r="308" customFormat="false" ht="12.75" hidden="false" customHeight="false" outlineLevel="0" collapsed="false">
      <c r="O308" s="36" t="n">
        <v>36133</v>
      </c>
      <c r="P308" s="37" t="n">
        <v>226</v>
      </c>
      <c r="Q308" s="37" t="n">
        <v>112</v>
      </c>
      <c r="R308" s="38" t="n">
        <f aca="false">VLOOKUP(YEAR($O308),$L$9:$M$16,2,0)</f>
        <v>1</v>
      </c>
      <c r="S308" s="38" t="n">
        <f aca="false">IF(R308=1,ROW(R308),"")</f>
        <v>308</v>
      </c>
      <c r="T308" s="39" t="n">
        <f aca="false">IF(R308=0,"",P308*R308)</f>
        <v>226</v>
      </c>
      <c r="U308" s="40" t="n">
        <f aca="false">IF(R308=0,"",Q308*R308)</f>
        <v>112</v>
      </c>
      <c r="V308" s="41" t="n">
        <f aca="false">IF($R308&gt;0,$Q308*$M$4+$M$5,"")</f>
        <v>216.737438050361</v>
      </c>
    </row>
    <row r="309" customFormat="false" ht="12.75" hidden="false" customHeight="false" outlineLevel="0" collapsed="false">
      <c r="O309" s="36" t="n">
        <v>36140</v>
      </c>
      <c r="P309" s="37" t="n">
        <v>216.5</v>
      </c>
      <c r="Q309" s="37" t="n">
        <v>104</v>
      </c>
      <c r="R309" s="38" t="n">
        <f aca="false">VLOOKUP(YEAR($O309),$L$9:$M$16,2,0)</f>
        <v>1</v>
      </c>
      <c r="S309" s="38" t="n">
        <f aca="false">IF(R309=1,ROW(R309),"")</f>
        <v>309</v>
      </c>
      <c r="T309" s="39" t="n">
        <f aca="false">IF(R309=0,"",P309*R309)</f>
        <v>216.5</v>
      </c>
      <c r="U309" s="40" t="n">
        <f aca="false">IF(R309=0,"",Q309*R309)</f>
        <v>104</v>
      </c>
      <c r="V309" s="41" t="n">
        <f aca="false">IF($R309&gt;0,$Q309*$M$4+$M$5,"")</f>
        <v>208.614769020326</v>
      </c>
    </row>
    <row r="310" customFormat="false" ht="12.75" hidden="false" customHeight="false" outlineLevel="0" collapsed="false">
      <c r="O310" s="36" t="n">
        <v>36147</v>
      </c>
      <c r="P310" s="37" t="n">
        <v>211.5</v>
      </c>
      <c r="Q310" s="37" t="n">
        <v>107.25</v>
      </c>
      <c r="R310" s="38" t="n">
        <f aca="false">VLOOKUP(YEAR($O310),$L$9:$M$16,2,0)</f>
        <v>1</v>
      </c>
      <c r="S310" s="38" t="n">
        <f aca="false">IF(R310=1,ROW(R310),"")</f>
        <v>310</v>
      </c>
      <c r="T310" s="39" t="n">
        <f aca="false">IF(R310=0,"",P310*R310)</f>
        <v>211.5</v>
      </c>
      <c r="U310" s="40" t="n">
        <f aca="false">IF(R310=0,"",Q310*R310)</f>
        <v>107.25</v>
      </c>
      <c r="V310" s="41" t="n">
        <f aca="false">IF($R310&gt;0,$Q310*$M$4+$M$5,"")</f>
        <v>211.914603313778</v>
      </c>
    </row>
    <row r="311" customFormat="false" ht="12.75" hidden="false" customHeight="false" outlineLevel="0" collapsed="false">
      <c r="O311" s="36" t="n">
        <v>36154</v>
      </c>
      <c r="P311" s="37" t="n">
        <v>209.5</v>
      </c>
      <c r="Q311" s="37" t="n">
        <v>101</v>
      </c>
      <c r="R311" s="38" t="n">
        <f aca="false">VLOOKUP(YEAR($O311),$L$9:$M$16,2,0)</f>
        <v>1</v>
      </c>
      <c r="S311" s="38" t="n">
        <f aca="false">IF(R311=1,ROW(R311),"")</f>
        <v>311</v>
      </c>
      <c r="T311" s="39" t="n">
        <f aca="false">IF(R311=0,"",P311*R311)</f>
        <v>209.5</v>
      </c>
      <c r="U311" s="40" t="n">
        <f aca="false">IF(R311=0,"",Q311*R311)</f>
        <v>101</v>
      </c>
      <c r="V311" s="41" t="n">
        <f aca="false">IF($R311&gt;0,$Q311*$M$4+$M$5,"")</f>
        <v>205.568768134063</v>
      </c>
    </row>
    <row r="312" customFormat="false" ht="12.75" hidden="false" customHeight="false" outlineLevel="0" collapsed="false">
      <c r="O312" s="36" t="n">
        <v>36161</v>
      </c>
      <c r="P312" s="37" t="n">
        <v>212.5</v>
      </c>
      <c r="Q312" s="37" t="n">
        <v>101</v>
      </c>
      <c r="R312" s="38" t="n">
        <f aca="false">VLOOKUP(YEAR($O312),$L$9:$M$16,2,0)</f>
        <v>1</v>
      </c>
      <c r="S312" s="38" t="n">
        <f aca="false">IF(R312=1,ROW(R312),"")</f>
        <v>312</v>
      </c>
      <c r="T312" s="39" t="n">
        <f aca="false">IF(R312=0,"",P312*R312)</f>
        <v>212.5</v>
      </c>
      <c r="U312" s="40" t="n">
        <f aca="false">IF(R312=0,"",Q312*R312)</f>
        <v>101</v>
      </c>
      <c r="V312" s="41" t="n">
        <f aca="false">IF($R312&gt;0,$Q312*$M$4+$M$5,"")</f>
        <v>205.568768134063</v>
      </c>
    </row>
    <row r="313" customFormat="false" ht="12.75" hidden="false" customHeight="false" outlineLevel="0" collapsed="false">
      <c r="O313" s="36" t="n">
        <v>36168</v>
      </c>
      <c r="P313" s="37" t="n">
        <v>208</v>
      </c>
      <c r="Q313" s="37" t="n">
        <v>102.5</v>
      </c>
      <c r="R313" s="38" t="n">
        <f aca="false">VLOOKUP(YEAR($O313),$L$9:$M$16,2,0)</f>
        <v>1</v>
      </c>
      <c r="S313" s="38" t="n">
        <f aca="false">IF(R313=1,ROW(R313),"")</f>
        <v>313</v>
      </c>
      <c r="T313" s="39" t="n">
        <f aca="false">IF(R313=0,"",P313*R313)</f>
        <v>208</v>
      </c>
      <c r="U313" s="40" t="n">
        <f aca="false">IF(R313=0,"",Q313*R313)</f>
        <v>102.5</v>
      </c>
      <c r="V313" s="41" t="n">
        <f aca="false">IF($R313&gt;0,$Q313*$M$4+$M$5,"")</f>
        <v>207.091768577195</v>
      </c>
    </row>
    <row r="314" customFormat="false" ht="12.75" hidden="false" customHeight="false" outlineLevel="0" collapsed="false">
      <c r="O314" s="36" t="n">
        <v>36175</v>
      </c>
      <c r="P314" s="37" t="n">
        <v>205.75</v>
      </c>
      <c r="Q314" s="37" t="n">
        <v>99.5</v>
      </c>
      <c r="R314" s="38" t="n">
        <f aca="false">VLOOKUP(YEAR($O314),$L$9:$M$16,2,0)</f>
        <v>1</v>
      </c>
      <c r="S314" s="38" t="n">
        <f aca="false">IF(R314=1,ROW(R314),"")</f>
        <v>314</v>
      </c>
      <c r="T314" s="39" t="n">
        <f aca="false">IF(R314=0,"",P314*R314)</f>
        <v>205.75</v>
      </c>
      <c r="U314" s="40" t="n">
        <f aca="false">IF(R314=0,"",Q314*R314)</f>
        <v>99.5</v>
      </c>
      <c r="V314" s="41" t="n">
        <f aca="false">IF($R314&gt;0,$Q314*$M$4+$M$5,"")</f>
        <v>204.045767690932</v>
      </c>
    </row>
    <row r="315" customFormat="false" ht="12.75" hidden="false" customHeight="false" outlineLevel="0" collapsed="false">
      <c r="O315" s="36" t="n">
        <v>36182</v>
      </c>
      <c r="P315" s="37" t="n">
        <v>203.75</v>
      </c>
      <c r="Q315" s="37" t="n">
        <v>94.5</v>
      </c>
      <c r="R315" s="38" t="n">
        <f aca="false">VLOOKUP(YEAR($O315),$L$9:$M$16,2,0)</f>
        <v>1</v>
      </c>
      <c r="S315" s="38" t="n">
        <f aca="false">IF(R315=1,ROW(R315),"")</f>
        <v>315</v>
      </c>
      <c r="T315" s="39" t="n">
        <f aca="false">IF(R315=0,"",P315*R315)</f>
        <v>203.75</v>
      </c>
      <c r="U315" s="40" t="n">
        <f aca="false">IF(R315=0,"",Q315*R315)</f>
        <v>94.5</v>
      </c>
      <c r="V315" s="41" t="n">
        <f aca="false">IF($R315&gt;0,$Q315*$M$4+$M$5,"")</f>
        <v>198.96909954716</v>
      </c>
    </row>
    <row r="316" customFormat="false" ht="12.75" hidden="false" customHeight="false" outlineLevel="0" collapsed="false">
      <c r="O316" s="36" t="n">
        <v>36189</v>
      </c>
      <c r="P316" s="37" t="n">
        <v>200.75</v>
      </c>
      <c r="Q316" s="37" t="n">
        <v>92</v>
      </c>
      <c r="R316" s="38" t="n">
        <f aca="false">VLOOKUP(YEAR($O316),$L$9:$M$16,2,0)</f>
        <v>1</v>
      </c>
      <c r="S316" s="38" t="n">
        <f aca="false">IF(R316=1,ROW(R316),"")</f>
        <v>316</v>
      </c>
      <c r="T316" s="39" t="n">
        <f aca="false">IF(R316=0,"",P316*R316)</f>
        <v>200.75</v>
      </c>
      <c r="U316" s="40" t="n">
        <f aca="false">IF(R316=0,"",Q316*R316)</f>
        <v>92</v>
      </c>
      <c r="V316" s="41" t="n">
        <f aca="false">IF($R316&gt;0,$Q316*$M$4+$M$5,"")</f>
        <v>196.430765475275</v>
      </c>
    </row>
    <row r="317" customFormat="false" ht="12.75" hidden="false" customHeight="false" outlineLevel="0" collapsed="false">
      <c r="O317" s="36" t="n">
        <v>36196</v>
      </c>
      <c r="P317" s="37" t="n">
        <v>205.75</v>
      </c>
      <c r="Q317" s="37" t="n">
        <v>93.5</v>
      </c>
      <c r="R317" s="38" t="n">
        <f aca="false">VLOOKUP(YEAR($O317),$L$9:$M$16,2,0)</f>
        <v>1</v>
      </c>
      <c r="S317" s="38" t="n">
        <f aca="false">IF(R317=1,ROW(R317),"")</f>
        <v>317</v>
      </c>
      <c r="T317" s="39" t="n">
        <f aca="false">IF(R317=0,"",P317*R317)</f>
        <v>205.75</v>
      </c>
      <c r="U317" s="40" t="n">
        <f aca="false">IF(R317=0,"",Q317*R317)</f>
        <v>93.5</v>
      </c>
      <c r="V317" s="41" t="n">
        <f aca="false">IF($R317&gt;0,$Q317*$M$4+$M$5,"")</f>
        <v>197.953765918406</v>
      </c>
    </row>
    <row r="318" customFormat="false" ht="12.75" hidden="false" customHeight="false" outlineLevel="0" collapsed="false">
      <c r="O318" s="36" t="n">
        <v>36203</v>
      </c>
      <c r="P318" s="37" t="n">
        <v>209.5</v>
      </c>
      <c r="Q318" s="37" t="n">
        <v>91.75</v>
      </c>
      <c r="R318" s="38" t="n">
        <f aca="false">VLOOKUP(YEAR($O318),$L$9:$M$16,2,0)</f>
        <v>1</v>
      </c>
      <c r="S318" s="38" t="n">
        <f aca="false">IF(R318=1,ROW(R318),"")</f>
        <v>318</v>
      </c>
      <c r="T318" s="39" t="n">
        <f aca="false">IF(R318=0,"",P318*R318)</f>
        <v>209.5</v>
      </c>
      <c r="U318" s="40" t="n">
        <f aca="false">IF(R318=0,"",Q318*R318)</f>
        <v>91.75</v>
      </c>
      <c r="V318" s="41" t="n">
        <f aca="false">IF($R318&gt;0,$Q318*$M$4+$M$5,"")</f>
        <v>196.176932068086</v>
      </c>
    </row>
    <row r="319" customFormat="false" ht="12.75" hidden="false" customHeight="false" outlineLevel="0" collapsed="false">
      <c r="O319" s="36" t="n">
        <v>36210</v>
      </c>
      <c r="P319" s="37" t="n">
        <v>208.75</v>
      </c>
      <c r="Q319" s="37" t="n">
        <v>89</v>
      </c>
      <c r="R319" s="38" t="n">
        <f aca="false">VLOOKUP(YEAR($O319),$L$9:$M$16,2,0)</f>
        <v>1</v>
      </c>
      <c r="S319" s="38" t="n">
        <f aca="false">IF(R319=1,ROW(R319),"")</f>
        <v>319</v>
      </c>
      <c r="T319" s="39" t="n">
        <f aca="false">IF(R319=0,"",P319*R319)</f>
        <v>208.75</v>
      </c>
      <c r="U319" s="40" t="n">
        <f aca="false">IF(R319=0,"",Q319*R319)</f>
        <v>89</v>
      </c>
      <c r="V319" s="41" t="n">
        <f aca="false">IF($R319&gt;0,$Q319*$M$4+$M$5,"")</f>
        <v>193.384764589012</v>
      </c>
    </row>
    <row r="320" customFormat="false" ht="12.75" hidden="false" customHeight="false" outlineLevel="0" collapsed="false">
      <c r="O320" s="36" t="n">
        <v>36217</v>
      </c>
      <c r="P320" s="37" t="n">
        <v>206.25</v>
      </c>
      <c r="Q320" s="37" t="n">
        <v>91.5</v>
      </c>
      <c r="R320" s="38" t="n">
        <f aca="false">VLOOKUP(YEAR($O320),$L$9:$M$16,2,0)</f>
        <v>1</v>
      </c>
      <c r="S320" s="38" t="n">
        <f aca="false">IF(R320=1,ROW(R320),"")</f>
        <v>320</v>
      </c>
      <c r="T320" s="39" t="n">
        <f aca="false">IF(R320=0,"",P320*R320)</f>
        <v>206.25</v>
      </c>
      <c r="U320" s="40" t="n">
        <f aca="false">IF(R320=0,"",Q320*R320)</f>
        <v>91.5</v>
      </c>
      <c r="V320" s="41" t="n">
        <f aca="false">IF($R320&gt;0,$Q320*$M$4+$M$5,"")</f>
        <v>195.923098660897</v>
      </c>
    </row>
    <row r="321" customFormat="false" ht="12.75" hidden="false" customHeight="false" outlineLevel="0" collapsed="false">
      <c r="O321" s="36" t="n">
        <v>36224</v>
      </c>
      <c r="P321" s="37" t="n">
        <v>209</v>
      </c>
      <c r="Q321" s="37" t="n">
        <v>99.75</v>
      </c>
      <c r="R321" s="38" t="n">
        <f aca="false">VLOOKUP(YEAR($O321),$L$9:$M$16,2,0)</f>
        <v>1</v>
      </c>
      <c r="S321" s="38" t="n">
        <f aca="false">IF(R321=1,ROW(R321),"")</f>
        <v>321</v>
      </c>
      <c r="T321" s="39" t="n">
        <f aca="false">IF(R321=0,"",P321*R321)</f>
        <v>209</v>
      </c>
      <c r="U321" s="40" t="n">
        <f aca="false">IF(R321=0,"",Q321*R321)</f>
        <v>99.75</v>
      </c>
      <c r="V321" s="41" t="n">
        <f aca="false">IF($R321&gt;0,$Q321*$M$4+$M$5,"")</f>
        <v>204.29960109812</v>
      </c>
    </row>
    <row r="322" customFormat="false" ht="12.75" hidden="false" customHeight="false" outlineLevel="0" collapsed="false">
      <c r="O322" s="36" t="n">
        <v>36231</v>
      </c>
      <c r="P322" s="37" t="n">
        <v>212.5</v>
      </c>
      <c r="Q322" s="37" t="n">
        <v>109</v>
      </c>
      <c r="R322" s="38" t="n">
        <f aca="false">VLOOKUP(YEAR($O322),$L$9:$M$16,2,0)</f>
        <v>1</v>
      </c>
      <c r="S322" s="38" t="n">
        <f aca="false">IF(R322=1,ROW(R322),"")</f>
        <v>322</v>
      </c>
      <c r="T322" s="39" t="n">
        <f aca="false">IF(R322=0,"",P322*R322)</f>
        <v>212.5</v>
      </c>
      <c r="U322" s="40" t="n">
        <f aca="false">IF(R322=0,"",Q322*R322)</f>
        <v>109</v>
      </c>
      <c r="V322" s="41" t="n">
        <f aca="false">IF($R322&gt;0,$Q322*$M$4+$M$5,"")</f>
        <v>213.691437164098</v>
      </c>
    </row>
    <row r="323" customFormat="false" ht="12.75" hidden="false" customHeight="false" outlineLevel="0" collapsed="false">
      <c r="O323" s="36" t="n">
        <v>36238</v>
      </c>
      <c r="P323" s="37" t="n">
        <v>221</v>
      </c>
      <c r="Q323" s="37" t="n">
        <v>116</v>
      </c>
      <c r="R323" s="38" t="n">
        <f aca="false">VLOOKUP(YEAR($O323),$L$9:$M$16,2,0)</f>
        <v>1</v>
      </c>
      <c r="S323" s="38" t="n">
        <f aca="false">IF(R323=1,ROW(R323),"")</f>
        <v>323</v>
      </c>
      <c r="T323" s="39" t="n">
        <f aca="false">IF(R323=0,"",P323*R323)</f>
        <v>221</v>
      </c>
      <c r="U323" s="40" t="n">
        <f aca="false">IF(R323=0,"",Q323*R323)</f>
        <v>116</v>
      </c>
      <c r="V323" s="41" t="n">
        <f aca="false">IF($R323&gt;0,$Q323*$M$4+$M$5,"")</f>
        <v>220.798772565378</v>
      </c>
    </row>
    <row r="324" customFormat="false" ht="12.75" hidden="false" customHeight="false" outlineLevel="0" collapsed="false">
      <c r="O324" s="36" t="n">
        <v>36245</v>
      </c>
      <c r="P324" s="37" t="n">
        <v>241</v>
      </c>
      <c r="Q324" s="37" t="n">
        <v>122.75</v>
      </c>
      <c r="R324" s="38" t="n">
        <f aca="false">VLOOKUP(YEAR($O324),$L$9:$M$16,2,0)</f>
        <v>1</v>
      </c>
      <c r="S324" s="38" t="n">
        <f aca="false">IF(R324=1,ROW(R324),"")</f>
        <v>324</v>
      </c>
      <c r="T324" s="39" t="n">
        <f aca="false">IF(R324=0,"",P324*R324)</f>
        <v>241</v>
      </c>
      <c r="U324" s="40" t="n">
        <f aca="false">IF(R324=0,"",Q324*R324)</f>
        <v>122.75</v>
      </c>
      <c r="V324" s="41" t="n">
        <f aca="false">IF($R324&gt;0,$Q324*$M$4+$M$5,"")</f>
        <v>227.652274559469</v>
      </c>
    </row>
    <row r="325" customFormat="false" ht="12.75" hidden="false" customHeight="false" outlineLevel="0" collapsed="false">
      <c r="O325" s="36" t="n">
        <v>36252</v>
      </c>
      <c r="P325" s="37" t="n">
        <v>248.75</v>
      </c>
      <c r="Q325" s="37" t="n">
        <v>132.75</v>
      </c>
      <c r="R325" s="38" t="n">
        <f aca="false">VLOOKUP(YEAR($O325),$L$9:$M$16,2,0)</f>
        <v>1</v>
      </c>
      <c r="S325" s="38" t="n">
        <f aca="false">IF(R325=1,ROW(R325),"")</f>
        <v>325</v>
      </c>
      <c r="T325" s="39" t="n">
        <f aca="false">IF(R325=0,"",P325*R325)</f>
        <v>248.75</v>
      </c>
      <c r="U325" s="40" t="n">
        <f aca="false">IF(R325=0,"",Q325*R325)</f>
        <v>132.75</v>
      </c>
      <c r="V325" s="41" t="n">
        <f aca="false">IF($R325&gt;0,$Q325*$M$4+$M$5,"")</f>
        <v>237.805610847012</v>
      </c>
    </row>
    <row r="326" customFormat="false" ht="12.75" hidden="false" customHeight="false" outlineLevel="0" collapsed="false">
      <c r="O326" s="36" t="n">
        <v>36259</v>
      </c>
      <c r="P326" s="37" t="n">
        <v>257.75</v>
      </c>
      <c r="Q326" s="37" t="n">
        <v>134.25</v>
      </c>
      <c r="R326" s="38" t="n">
        <f aca="false">VLOOKUP(YEAR($O326),$L$9:$M$16,2,0)</f>
        <v>1</v>
      </c>
      <c r="S326" s="38" t="n">
        <f aca="false">IF(R326=1,ROW(R326),"")</f>
        <v>326</v>
      </c>
      <c r="T326" s="39" t="n">
        <f aca="false">IF(R326=0,"",P326*R326)</f>
        <v>257.75</v>
      </c>
      <c r="U326" s="40" t="n">
        <f aca="false">IF(R326=0,"",Q326*R326)</f>
        <v>134.25</v>
      </c>
      <c r="V326" s="41" t="n">
        <f aca="false">IF($R326&gt;0,$Q326*$M$4+$M$5,"")</f>
        <v>239.328611290144</v>
      </c>
    </row>
    <row r="327" customFormat="false" ht="12.75" hidden="false" customHeight="false" outlineLevel="0" collapsed="false">
      <c r="O327" s="36" t="n">
        <v>36266</v>
      </c>
      <c r="P327" s="37" t="n">
        <v>252</v>
      </c>
      <c r="Q327" s="37" t="n">
        <v>134.5</v>
      </c>
      <c r="R327" s="38" t="n">
        <f aca="false">VLOOKUP(YEAR($O327),$L$9:$M$16,2,0)</f>
        <v>1</v>
      </c>
      <c r="S327" s="38" t="n">
        <f aca="false">IF(R327=1,ROW(R327),"")</f>
        <v>327</v>
      </c>
      <c r="T327" s="39" t="n">
        <f aca="false">IF(R327=0,"",P327*R327)</f>
        <v>252</v>
      </c>
      <c r="U327" s="40" t="n">
        <f aca="false">IF(R327=0,"",Q327*R327)</f>
        <v>134.5</v>
      </c>
      <c r="V327" s="41" t="n">
        <f aca="false">IF($R327&gt;0,$Q327*$M$4+$M$5,"")</f>
        <v>239.582444697332</v>
      </c>
    </row>
    <row r="328" customFormat="false" ht="12.75" hidden="false" customHeight="false" outlineLevel="0" collapsed="false">
      <c r="O328" s="36" t="n">
        <v>36273</v>
      </c>
      <c r="P328" s="37" t="n">
        <v>252.25</v>
      </c>
      <c r="Q328" s="37" t="n">
        <v>137</v>
      </c>
      <c r="R328" s="38" t="n">
        <f aca="false">VLOOKUP(YEAR($O328),$L$9:$M$16,2,0)</f>
        <v>1</v>
      </c>
      <c r="S328" s="38" t="n">
        <f aca="false">IF(R328=1,ROW(R328),"")</f>
        <v>328</v>
      </c>
      <c r="T328" s="39" t="n">
        <f aca="false">IF(R328=0,"",P328*R328)</f>
        <v>252.25</v>
      </c>
      <c r="U328" s="40" t="n">
        <f aca="false">IF(R328=0,"",Q328*R328)</f>
        <v>137</v>
      </c>
      <c r="V328" s="41" t="n">
        <f aca="false">IF($R328&gt;0,$Q328*$M$4+$M$5,"")</f>
        <v>242.120778769218</v>
      </c>
    </row>
    <row r="329" customFormat="false" ht="12.75" hidden="false" customHeight="false" outlineLevel="0" collapsed="false">
      <c r="O329" s="36" t="n">
        <v>36280</v>
      </c>
      <c r="P329" s="37" t="n">
        <v>250.5</v>
      </c>
      <c r="Q329" s="37" t="n">
        <v>142.25</v>
      </c>
      <c r="R329" s="38" t="n">
        <f aca="false">VLOOKUP(YEAR($O329),$L$9:$M$16,2,0)</f>
        <v>1</v>
      </c>
      <c r="S329" s="38" t="n">
        <f aca="false">IF(R329=1,ROW(R329),"")</f>
        <v>329</v>
      </c>
      <c r="T329" s="39" t="n">
        <f aca="false">IF(R329=0,"",P329*R329)</f>
        <v>250.5</v>
      </c>
      <c r="U329" s="40" t="n">
        <f aca="false">IF(R329=0,"",Q329*R329)</f>
        <v>142.25</v>
      </c>
      <c r="V329" s="41" t="n">
        <f aca="false">IF($R329&gt;0,$Q329*$M$4+$M$5,"")</f>
        <v>247.451280320178</v>
      </c>
    </row>
    <row r="330" customFormat="false" ht="12.75" hidden="false" customHeight="false" outlineLevel="0" collapsed="false">
      <c r="O330" s="36" t="n">
        <v>36287</v>
      </c>
      <c r="P330" s="37" t="n">
        <v>247.5</v>
      </c>
      <c r="Q330" s="37" t="n">
        <v>158.5</v>
      </c>
      <c r="R330" s="38" t="n">
        <f aca="false">VLOOKUP(YEAR($O330),$L$9:$M$16,2,0)</f>
        <v>1</v>
      </c>
      <c r="S330" s="38" t="n">
        <f aca="false">IF(R330=1,ROW(R330),"")</f>
        <v>330</v>
      </c>
      <c r="T330" s="39" t="n">
        <f aca="false">IF(R330=0,"",P330*R330)</f>
        <v>247.5</v>
      </c>
      <c r="U330" s="40" t="n">
        <f aca="false">IF(R330=0,"",Q330*R330)</f>
        <v>158.5</v>
      </c>
      <c r="V330" s="41" t="n">
        <f aca="false">IF($R330&gt;0,$Q330*$M$4+$M$5,"")</f>
        <v>263.950451787436</v>
      </c>
    </row>
    <row r="331" customFormat="false" ht="12.75" hidden="false" customHeight="false" outlineLevel="0" collapsed="false">
      <c r="O331" s="36" t="n">
        <v>36294</v>
      </c>
      <c r="P331" s="37" t="n">
        <v>247.75</v>
      </c>
      <c r="Q331" s="37" t="n">
        <v>161.5</v>
      </c>
      <c r="R331" s="38" t="n">
        <f aca="false">VLOOKUP(YEAR($O331),$L$9:$M$16,2,0)</f>
        <v>1</v>
      </c>
      <c r="S331" s="38" t="n">
        <f aca="false">IF(R331=1,ROW(R331),"")</f>
        <v>331</v>
      </c>
      <c r="T331" s="39" t="n">
        <f aca="false">IF(R331=0,"",P331*R331)</f>
        <v>247.75</v>
      </c>
      <c r="U331" s="40" t="n">
        <f aca="false">IF(R331=0,"",Q331*R331)</f>
        <v>161.5</v>
      </c>
      <c r="V331" s="41" t="n">
        <f aca="false">IF($R331&gt;0,$Q331*$M$4+$M$5,"")</f>
        <v>266.996452673699</v>
      </c>
    </row>
    <row r="332" customFormat="false" ht="12.75" hidden="false" customHeight="false" outlineLevel="0" collapsed="false">
      <c r="O332" s="36" t="n">
        <v>36301</v>
      </c>
      <c r="P332" s="37" t="n">
        <v>241.25</v>
      </c>
      <c r="Q332" s="37" t="n">
        <v>152.5</v>
      </c>
      <c r="R332" s="38" t="n">
        <f aca="false">VLOOKUP(YEAR($O332),$L$9:$M$16,2,0)</f>
        <v>1</v>
      </c>
      <c r="S332" s="38" t="n">
        <f aca="false">IF(R332=1,ROW(R332),"")</f>
        <v>332</v>
      </c>
      <c r="T332" s="39" t="n">
        <f aca="false">IF(R332=0,"",P332*R332)</f>
        <v>241.25</v>
      </c>
      <c r="U332" s="40" t="n">
        <f aca="false">IF(R332=0,"",Q332*R332)</f>
        <v>152.5</v>
      </c>
      <c r="V332" s="41" t="n">
        <f aca="false">IF($R332&gt;0,$Q332*$M$4+$M$5,"")</f>
        <v>257.85845001491</v>
      </c>
    </row>
    <row r="333" customFormat="false" ht="12.75" hidden="false" customHeight="false" outlineLevel="0" collapsed="false">
      <c r="O333" s="36" t="n">
        <v>36308</v>
      </c>
      <c r="P333" s="37" t="n">
        <v>241</v>
      </c>
      <c r="Q333" s="37" t="n">
        <v>142.5</v>
      </c>
      <c r="R333" s="38" t="n">
        <f aca="false">VLOOKUP(YEAR($O333),$L$9:$M$16,2,0)</f>
        <v>1</v>
      </c>
      <c r="S333" s="38" t="n">
        <f aca="false">IF(R333=1,ROW(R333),"")</f>
        <v>333</v>
      </c>
      <c r="T333" s="39" t="n">
        <f aca="false">IF(R333=0,"",P333*R333)</f>
        <v>241</v>
      </c>
      <c r="U333" s="40" t="n">
        <f aca="false">IF(R333=0,"",Q333*R333)</f>
        <v>142.5</v>
      </c>
      <c r="V333" s="41" t="n">
        <f aca="false">IF($R333&gt;0,$Q333*$M$4+$M$5,"")</f>
        <v>247.705113727367</v>
      </c>
    </row>
    <row r="334" customFormat="false" ht="12.75" hidden="false" customHeight="false" outlineLevel="0" collapsed="false">
      <c r="O334" s="36" t="n">
        <v>36315</v>
      </c>
      <c r="P334" s="37" t="n">
        <v>242</v>
      </c>
      <c r="Q334" s="37" t="n">
        <v>138</v>
      </c>
      <c r="R334" s="38" t="n">
        <f aca="false">VLOOKUP(YEAR($O334),$L$9:$M$16,2,0)</f>
        <v>1</v>
      </c>
      <c r="S334" s="38" t="n">
        <f aca="false">IF(R334=1,ROW(R334),"")</f>
        <v>334</v>
      </c>
      <c r="T334" s="39" t="n">
        <f aca="false">IF(R334=0,"",P334*R334)</f>
        <v>242</v>
      </c>
      <c r="U334" s="40" t="n">
        <f aca="false">IF(R334=0,"",Q334*R334)</f>
        <v>138</v>
      </c>
      <c r="V334" s="41" t="n">
        <f aca="false">IF($R334&gt;0,$Q334*$M$4+$M$5,"")</f>
        <v>243.136112397972</v>
      </c>
    </row>
    <row r="335" customFormat="false" ht="12.75" hidden="false" customHeight="false" outlineLevel="0" collapsed="false">
      <c r="O335" s="36" t="n">
        <v>36322</v>
      </c>
      <c r="P335" s="37" t="n">
        <v>242.75</v>
      </c>
      <c r="Q335" s="37" t="n">
        <v>144.75</v>
      </c>
      <c r="R335" s="38" t="n">
        <f aca="false">VLOOKUP(YEAR($O335),$L$9:$M$16,2,0)</f>
        <v>1</v>
      </c>
      <c r="S335" s="38" t="n">
        <f aca="false">IF(R335=1,ROW(R335),"")</f>
        <v>335</v>
      </c>
      <c r="T335" s="39" t="n">
        <f aca="false">IF(R335=0,"",P335*R335)</f>
        <v>242.75</v>
      </c>
      <c r="U335" s="40" t="n">
        <f aca="false">IF(R335=0,"",Q335*R335)</f>
        <v>144.75</v>
      </c>
      <c r="V335" s="41" t="n">
        <f aca="false">IF($R335&gt;0,$Q335*$M$4+$M$5,"")</f>
        <v>249.989614392064</v>
      </c>
    </row>
    <row r="336" customFormat="false" ht="12.75" hidden="false" customHeight="false" outlineLevel="0" collapsed="false">
      <c r="O336" s="36" t="n">
        <v>36329</v>
      </c>
      <c r="P336" s="37" t="n">
        <v>244.5</v>
      </c>
      <c r="Q336" s="37" t="n">
        <v>156</v>
      </c>
      <c r="R336" s="38" t="n">
        <f aca="false">VLOOKUP(YEAR($O336),$L$9:$M$16,2,0)</f>
        <v>1</v>
      </c>
      <c r="S336" s="38" t="n">
        <f aca="false">IF(R336=1,ROW(R336),"")</f>
        <v>336</v>
      </c>
      <c r="T336" s="39" t="n">
        <f aca="false">IF(R336=0,"",P336*R336)</f>
        <v>244.5</v>
      </c>
      <c r="U336" s="40" t="n">
        <f aca="false">IF(R336=0,"",Q336*R336)</f>
        <v>156</v>
      </c>
      <c r="V336" s="41" t="n">
        <f aca="false">IF($R336&gt;0,$Q336*$M$4+$M$5,"")</f>
        <v>261.41211771555</v>
      </c>
    </row>
    <row r="337" customFormat="false" ht="12.75" hidden="false" customHeight="false" outlineLevel="0" collapsed="false">
      <c r="O337" s="36" t="n">
        <v>36336</v>
      </c>
      <c r="P337" s="37" t="n">
        <v>249.75</v>
      </c>
      <c r="Q337" s="37" t="n">
        <v>158</v>
      </c>
      <c r="R337" s="38" t="n">
        <f aca="false">VLOOKUP(YEAR($O337),$L$9:$M$16,2,0)</f>
        <v>1</v>
      </c>
      <c r="S337" s="38" t="n">
        <f aca="false">IF(R337=1,ROW(R337),"")</f>
        <v>337</v>
      </c>
      <c r="T337" s="39" t="n">
        <f aca="false">IF(R337=0,"",P337*R337)</f>
        <v>249.75</v>
      </c>
      <c r="U337" s="40" t="n">
        <f aca="false">IF(R337=0,"",Q337*R337)</f>
        <v>158</v>
      </c>
      <c r="V337" s="41" t="n">
        <f aca="false">IF($R337&gt;0,$Q337*$M$4+$M$5,"")</f>
        <v>263.442784973059</v>
      </c>
    </row>
    <row r="338" customFormat="false" ht="12.75" hidden="false" customHeight="false" outlineLevel="0" collapsed="false">
      <c r="O338" s="36" t="n">
        <v>36343</v>
      </c>
      <c r="P338" s="37" t="n">
        <v>252.5</v>
      </c>
      <c r="Q338" s="37" t="n">
        <v>165.5</v>
      </c>
      <c r="R338" s="38" t="n">
        <f aca="false">VLOOKUP(YEAR($O338),$L$9:$M$16,2,0)</f>
        <v>1</v>
      </c>
      <c r="S338" s="38" t="n">
        <f aca="false">IF(R338=1,ROW(R338),"")</f>
        <v>338</v>
      </c>
      <c r="T338" s="39" t="n">
        <f aca="false">IF(R338=0,"",P338*R338)</f>
        <v>252.5</v>
      </c>
      <c r="U338" s="40" t="n">
        <f aca="false">IF(R338=0,"",Q338*R338)</f>
        <v>165.5</v>
      </c>
      <c r="V338" s="41" t="n">
        <f aca="false">IF($R338&gt;0,$Q338*$M$4+$M$5,"")</f>
        <v>271.057787188716</v>
      </c>
    </row>
    <row r="339" customFormat="false" ht="12.75" hidden="false" customHeight="false" outlineLevel="0" collapsed="false">
      <c r="O339" s="36" t="n">
        <v>36350</v>
      </c>
      <c r="P339" s="37" t="n">
        <v>258</v>
      </c>
      <c r="Q339" s="37" t="n">
        <v>172</v>
      </c>
      <c r="R339" s="38" t="n">
        <f aca="false">VLOOKUP(YEAR($O339),$L$9:$M$16,2,0)</f>
        <v>1</v>
      </c>
      <c r="S339" s="38" t="n">
        <f aca="false">IF(R339=1,ROW(R339),"")</f>
        <v>339</v>
      </c>
      <c r="T339" s="39" t="n">
        <f aca="false">IF(R339=0,"",P339*R339)</f>
        <v>258</v>
      </c>
      <c r="U339" s="40" t="n">
        <f aca="false">IF(R339=0,"",Q339*R339)</f>
        <v>172</v>
      </c>
      <c r="V339" s="41" t="n">
        <f aca="false">IF($R339&gt;0,$Q339*$M$4+$M$5,"")</f>
        <v>277.657455775619</v>
      </c>
    </row>
    <row r="340" customFormat="false" ht="12.75" hidden="false" customHeight="false" outlineLevel="0" collapsed="false">
      <c r="O340" s="36" t="n">
        <v>36357</v>
      </c>
      <c r="P340" s="37" t="n">
        <v>258.5</v>
      </c>
      <c r="Q340" s="37" t="n">
        <v>176</v>
      </c>
      <c r="R340" s="38" t="n">
        <f aca="false">VLOOKUP(YEAR($O340),$L$9:$M$16,2,0)</f>
        <v>1</v>
      </c>
      <c r="S340" s="38" t="n">
        <f aca="false">IF(R340=1,ROW(R340),"")</f>
        <v>340</v>
      </c>
      <c r="T340" s="39" t="n">
        <f aca="false">IF(R340=0,"",P340*R340)</f>
        <v>258.5</v>
      </c>
      <c r="U340" s="40" t="n">
        <f aca="false">IF(R340=0,"",Q340*R340)</f>
        <v>176</v>
      </c>
      <c r="V340" s="41" t="n">
        <f aca="false">IF($R340&gt;0,$Q340*$M$4+$M$5,"")</f>
        <v>281.718790290636</v>
      </c>
    </row>
    <row r="341" customFormat="false" ht="12.75" hidden="false" customHeight="false" outlineLevel="0" collapsed="false">
      <c r="O341" s="36" t="n">
        <v>36364</v>
      </c>
      <c r="P341" s="37" t="n">
        <v>272.5</v>
      </c>
      <c r="Q341" s="37" t="n">
        <v>181.5</v>
      </c>
      <c r="R341" s="38" t="n">
        <f aca="false">VLOOKUP(YEAR($O341),$L$9:$M$16,2,0)</f>
        <v>1</v>
      </c>
      <c r="S341" s="38" t="n">
        <f aca="false">IF(R341=1,ROW(R341),"")</f>
        <v>341</v>
      </c>
      <c r="T341" s="39" t="n">
        <f aca="false">IF(R341=0,"",P341*R341)</f>
        <v>272.5</v>
      </c>
      <c r="U341" s="40" t="n">
        <f aca="false">IF(R341=0,"",Q341*R341)</f>
        <v>181.5</v>
      </c>
      <c r="V341" s="41" t="n">
        <f aca="false">IF($R341&gt;0,$Q341*$M$4+$M$5,"")</f>
        <v>287.303125248785</v>
      </c>
    </row>
    <row r="342" customFormat="false" ht="12.75" hidden="false" customHeight="false" outlineLevel="0" collapsed="false">
      <c r="O342" s="36" t="n">
        <v>36371</v>
      </c>
      <c r="P342" s="37" t="n">
        <v>280</v>
      </c>
      <c r="Q342" s="37" t="n">
        <v>187</v>
      </c>
      <c r="R342" s="38" t="n">
        <f aca="false">VLOOKUP(YEAR($O342),$L$9:$M$16,2,0)</f>
        <v>1</v>
      </c>
      <c r="S342" s="38" t="n">
        <f aca="false">IF(R342=1,ROW(R342),"")</f>
        <v>342</v>
      </c>
      <c r="T342" s="39" t="n">
        <f aca="false">IF(R342=0,"",P342*R342)</f>
        <v>280</v>
      </c>
      <c r="U342" s="40" t="n">
        <f aca="false">IF(R342=0,"",Q342*R342)</f>
        <v>187</v>
      </c>
      <c r="V342" s="41" t="n">
        <f aca="false">IF($R342&gt;0,$Q342*$M$4+$M$5,"")</f>
        <v>292.887460206933</v>
      </c>
    </row>
    <row r="343" customFormat="false" ht="12.75" hidden="false" customHeight="false" outlineLevel="0" collapsed="false">
      <c r="O343" s="36" t="n">
        <v>36378</v>
      </c>
      <c r="P343" s="37" t="n">
        <v>285.75</v>
      </c>
      <c r="Q343" s="37" t="n">
        <v>189.5</v>
      </c>
      <c r="R343" s="38" t="n">
        <f aca="false">VLOOKUP(YEAR($O343),$L$9:$M$16,2,0)</f>
        <v>1</v>
      </c>
      <c r="S343" s="38" t="n">
        <f aca="false">IF(R343=1,ROW(R343),"")</f>
        <v>343</v>
      </c>
      <c r="T343" s="39" t="n">
        <f aca="false">IF(R343=0,"",P343*R343)</f>
        <v>285.75</v>
      </c>
      <c r="U343" s="40" t="n">
        <f aca="false">IF(R343=0,"",Q343*R343)</f>
        <v>189.5</v>
      </c>
      <c r="V343" s="41" t="n">
        <f aca="false">IF($R343&gt;0,$Q343*$M$4+$M$5,"")</f>
        <v>295.425794278819</v>
      </c>
    </row>
    <row r="344" customFormat="false" ht="12.75" hidden="false" customHeight="false" outlineLevel="0" collapsed="false">
      <c r="O344" s="36" t="n">
        <v>36385</v>
      </c>
      <c r="P344" s="37" t="n">
        <v>285.5</v>
      </c>
      <c r="Q344" s="37" t="n">
        <v>195</v>
      </c>
      <c r="R344" s="38" t="n">
        <f aca="false">VLOOKUP(YEAR($O344),$L$9:$M$16,2,0)</f>
        <v>1</v>
      </c>
      <c r="S344" s="38" t="n">
        <f aca="false">IF(R344=1,ROW(R344),"")</f>
        <v>344</v>
      </c>
      <c r="T344" s="39" t="n">
        <f aca="false">IF(R344=0,"",P344*R344)</f>
        <v>285.5</v>
      </c>
      <c r="U344" s="40" t="n">
        <f aca="false">IF(R344=0,"",Q344*R344)</f>
        <v>195</v>
      </c>
      <c r="V344" s="41" t="n">
        <f aca="false">IF($R344&gt;0,$Q344*$M$4+$M$5,"")</f>
        <v>301.010129236968</v>
      </c>
    </row>
    <row r="345" customFormat="false" ht="12.75" hidden="false" customHeight="false" outlineLevel="0" collapsed="false">
      <c r="O345" s="36" t="n">
        <v>36392</v>
      </c>
      <c r="P345" s="37" t="n">
        <v>287.25</v>
      </c>
      <c r="Q345" s="37" t="n">
        <v>200</v>
      </c>
      <c r="R345" s="38" t="n">
        <f aca="false">VLOOKUP(YEAR($O345),$L$9:$M$16,2,0)</f>
        <v>1</v>
      </c>
      <c r="S345" s="38" t="n">
        <f aca="false">IF(R345=1,ROW(R345),"")</f>
        <v>345</v>
      </c>
      <c r="T345" s="39" t="n">
        <f aca="false">IF(R345=0,"",P345*R345)</f>
        <v>287.25</v>
      </c>
      <c r="U345" s="40" t="n">
        <f aca="false">IF(R345=0,"",Q345*R345)</f>
        <v>200</v>
      </c>
      <c r="V345" s="41" t="n">
        <f aca="false">IF($R345&gt;0,$Q345*$M$4+$M$5,"")</f>
        <v>306.086797380739</v>
      </c>
    </row>
    <row r="346" customFormat="false" ht="12.75" hidden="false" customHeight="false" outlineLevel="0" collapsed="false">
      <c r="O346" s="36" t="n">
        <v>36399</v>
      </c>
      <c r="P346" s="37" t="n">
        <v>285.5</v>
      </c>
      <c r="Q346" s="37" t="n">
        <v>196</v>
      </c>
      <c r="R346" s="38" t="n">
        <f aca="false">VLOOKUP(YEAR($O346),$L$9:$M$16,2,0)</f>
        <v>1</v>
      </c>
      <c r="S346" s="38" t="n">
        <f aca="false">IF(R346=1,ROW(R346),"")</f>
        <v>346</v>
      </c>
      <c r="T346" s="39" t="n">
        <f aca="false">IF(R346=0,"",P346*R346)</f>
        <v>285.5</v>
      </c>
      <c r="U346" s="40" t="n">
        <f aca="false">IF(R346=0,"",Q346*R346)</f>
        <v>196</v>
      </c>
      <c r="V346" s="41" t="n">
        <f aca="false">IF($R346&gt;0,$Q346*$M$4+$M$5,"")</f>
        <v>302.025462865722</v>
      </c>
    </row>
    <row r="347" customFormat="false" ht="12.75" hidden="false" customHeight="false" outlineLevel="0" collapsed="false">
      <c r="O347" s="36" t="n">
        <v>36406</v>
      </c>
      <c r="P347" s="37" t="n">
        <v>287.5</v>
      </c>
      <c r="Q347" s="37" t="n">
        <v>195.5</v>
      </c>
      <c r="R347" s="38" t="n">
        <f aca="false">VLOOKUP(YEAR($O347),$L$9:$M$16,2,0)</f>
        <v>1</v>
      </c>
      <c r="S347" s="38" t="n">
        <f aca="false">IF(R347=1,ROW(R347),"")</f>
        <v>347</v>
      </c>
      <c r="T347" s="39" t="n">
        <f aca="false">IF(R347=0,"",P347*R347)</f>
        <v>287.5</v>
      </c>
      <c r="U347" s="40" t="n">
        <f aca="false">IF(R347=0,"",Q347*R347)</f>
        <v>195.5</v>
      </c>
      <c r="V347" s="41" t="n">
        <f aca="false">IF($R347&gt;0,$Q347*$M$4+$M$5,"")</f>
        <v>301.517796051345</v>
      </c>
    </row>
    <row r="348" customFormat="false" ht="12.75" hidden="false" customHeight="false" outlineLevel="0" collapsed="false">
      <c r="O348" s="36" t="n">
        <v>36413</v>
      </c>
      <c r="P348" s="37" t="n">
        <v>285.5</v>
      </c>
      <c r="Q348" s="37" t="n">
        <v>196.75</v>
      </c>
      <c r="R348" s="38" t="n">
        <f aca="false">VLOOKUP(YEAR($O348),$L$9:$M$16,2,0)</f>
        <v>1</v>
      </c>
      <c r="S348" s="38" t="n">
        <f aca="false">IF(R348=1,ROW(R348),"")</f>
        <v>348</v>
      </c>
      <c r="T348" s="39" t="n">
        <f aca="false">IF(R348=0,"",P348*R348)</f>
        <v>285.5</v>
      </c>
      <c r="U348" s="40" t="n">
        <f aca="false">IF(R348=0,"",Q348*R348)</f>
        <v>196.75</v>
      </c>
      <c r="V348" s="41" t="n">
        <f aca="false">IF($R348&gt;0,$Q348*$M$4+$M$5,"")</f>
        <v>302.786963087288</v>
      </c>
    </row>
    <row r="349" customFormat="false" ht="12.75" hidden="false" customHeight="false" outlineLevel="0" collapsed="false">
      <c r="O349" s="36" t="n">
        <v>36420</v>
      </c>
      <c r="P349" s="37" t="n">
        <v>299.25</v>
      </c>
      <c r="Q349" s="37" t="n">
        <v>201.75</v>
      </c>
      <c r="R349" s="38" t="n">
        <f aca="false">VLOOKUP(YEAR($O349),$L$9:$M$16,2,0)</f>
        <v>1</v>
      </c>
      <c r="S349" s="38" t="n">
        <f aca="false">IF(R349=1,ROW(R349),"")</f>
        <v>349</v>
      </c>
      <c r="T349" s="39" t="n">
        <f aca="false">IF(R349=0,"",P349*R349)</f>
        <v>299.25</v>
      </c>
      <c r="U349" s="40" t="n">
        <f aca="false">IF(R349=0,"",Q349*R349)</f>
        <v>201.75</v>
      </c>
      <c r="V349" s="41" t="n">
        <f aca="false">IF($R349&gt;0,$Q349*$M$4+$M$5,"")</f>
        <v>307.863631231059</v>
      </c>
    </row>
    <row r="350" customFormat="false" ht="12.75" hidden="false" customHeight="false" outlineLevel="0" collapsed="false">
      <c r="O350" s="36" t="n">
        <v>36427</v>
      </c>
      <c r="P350" s="37" t="n">
        <v>309.75</v>
      </c>
      <c r="Q350" s="37" t="n">
        <v>205.5</v>
      </c>
      <c r="R350" s="38" t="n">
        <f aca="false">VLOOKUP(YEAR($O350),$L$9:$M$16,2,0)</f>
        <v>1</v>
      </c>
      <c r="S350" s="38" t="n">
        <f aca="false">IF(R350=1,ROW(R350),"")</f>
        <v>350</v>
      </c>
      <c r="T350" s="39" t="n">
        <f aca="false">IF(R350=0,"",P350*R350)</f>
        <v>309.75</v>
      </c>
      <c r="U350" s="40" t="n">
        <f aca="false">IF(R350=0,"",Q350*R350)</f>
        <v>205.5</v>
      </c>
      <c r="V350" s="41" t="n">
        <f aca="false">IF($R350&gt;0,$Q350*$M$4+$M$5,"")</f>
        <v>311.671132338888</v>
      </c>
    </row>
    <row r="351" customFormat="false" ht="12.75" hidden="false" customHeight="false" outlineLevel="0" collapsed="false">
      <c r="O351" s="36" t="n">
        <v>36434</v>
      </c>
      <c r="P351" s="37" t="n">
        <v>305.75</v>
      </c>
      <c r="Q351" s="37" t="n">
        <v>217.5</v>
      </c>
      <c r="R351" s="38" t="n">
        <f aca="false">VLOOKUP(YEAR($O351),$L$9:$M$16,2,0)</f>
        <v>1</v>
      </c>
      <c r="S351" s="38" t="n">
        <f aca="false">IF(R351=1,ROW(R351),"")</f>
        <v>351</v>
      </c>
      <c r="T351" s="39" t="n">
        <f aca="false">IF(R351=0,"",P351*R351)</f>
        <v>305.75</v>
      </c>
      <c r="U351" s="40" t="n">
        <f aca="false">IF(R351=0,"",Q351*R351)</f>
        <v>217.5</v>
      </c>
      <c r="V351" s="41" t="n">
        <f aca="false">IF($R351&gt;0,$Q351*$M$4+$M$5,"")</f>
        <v>323.85513588394</v>
      </c>
    </row>
    <row r="352" customFormat="false" ht="12.75" hidden="false" customHeight="false" outlineLevel="0" collapsed="false">
      <c r="O352" s="36" t="n">
        <v>36441</v>
      </c>
      <c r="P352" s="37" t="n">
        <v>310</v>
      </c>
      <c r="Q352" s="37" t="n">
        <v>211.5</v>
      </c>
      <c r="R352" s="38" t="n">
        <f aca="false">VLOOKUP(YEAR($O352),$L$9:$M$16,2,0)</f>
        <v>1</v>
      </c>
      <c r="S352" s="38" t="n">
        <f aca="false">IF(R352=1,ROW(R352),"")</f>
        <v>352</v>
      </c>
      <c r="T352" s="39" t="n">
        <f aca="false">IF(R352=0,"",P352*R352)</f>
        <v>310</v>
      </c>
      <c r="U352" s="40" t="n">
        <f aca="false">IF(R352=0,"",Q352*R352)</f>
        <v>211.5</v>
      </c>
      <c r="V352" s="41" t="n">
        <f aca="false">IF($R352&gt;0,$Q352*$M$4+$M$5,"")</f>
        <v>317.763134111414</v>
      </c>
    </row>
    <row r="353" customFormat="false" ht="12.75" hidden="false" customHeight="false" outlineLevel="0" collapsed="false">
      <c r="O353" s="36" t="n">
        <v>36448</v>
      </c>
      <c r="P353" s="37" t="n">
        <v>304.25</v>
      </c>
      <c r="Q353" s="37" t="n">
        <v>214</v>
      </c>
      <c r="R353" s="38" t="n">
        <f aca="false">VLOOKUP(YEAR($O353),$L$9:$M$16,2,0)</f>
        <v>1</v>
      </c>
      <c r="S353" s="38" t="n">
        <f aca="false">IF(R353=1,ROW(R353),"")</f>
        <v>353</v>
      </c>
      <c r="T353" s="39" t="n">
        <f aca="false">IF(R353=0,"",P353*R353)</f>
        <v>304.25</v>
      </c>
      <c r="U353" s="40" t="n">
        <f aca="false">IF(R353=0,"",Q353*R353)</f>
        <v>214</v>
      </c>
      <c r="V353" s="41" t="n">
        <f aca="false">IF($R353&gt;0,$Q353*$M$4+$M$5,"")</f>
        <v>320.301468183299</v>
      </c>
    </row>
    <row r="354" customFormat="false" ht="12.75" hidden="false" customHeight="false" outlineLevel="0" collapsed="false">
      <c r="O354" s="36" t="n">
        <v>36455</v>
      </c>
      <c r="P354" s="37" t="n">
        <v>312.25</v>
      </c>
      <c r="Q354" s="37" t="n">
        <v>218</v>
      </c>
      <c r="R354" s="38" t="n">
        <f aca="false">VLOOKUP(YEAR($O354),$L$9:$M$16,2,0)</f>
        <v>1</v>
      </c>
      <c r="S354" s="38" t="n">
        <f aca="false">IF(R354=1,ROW(R354),"")</f>
        <v>354</v>
      </c>
      <c r="T354" s="39" t="n">
        <f aca="false">IF(R354=0,"",P354*R354)</f>
        <v>312.25</v>
      </c>
      <c r="U354" s="40" t="n">
        <f aca="false">IF(R354=0,"",Q354*R354)</f>
        <v>218</v>
      </c>
      <c r="V354" s="41" t="n">
        <f aca="false">IF($R354&gt;0,$Q354*$M$4+$M$5,"")</f>
        <v>324.362802698317</v>
      </c>
    </row>
    <row r="355" customFormat="false" ht="12.75" hidden="false" customHeight="false" outlineLevel="0" collapsed="false">
      <c r="O355" s="36" t="n">
        <v>36462</v>
      </c>
      <c r="P355" s="37" t="n">
        <v>309.75</v>
      </c>
      <c r="Q355" s="37" t="n">
        <v>213.5</v>
      </c>
      <c r="R355" s="38" t="n">
        <f aca="false">VLOOKUP(YEAR($O355),$L$9:$M$16,2,0)</f>
        <v>1</v>
      </c>
      <c r="S355" s="38" t="n">
        <f aca="false">IF(R355=1,ROW(R355),"")</f>
        <v>355</v>
      </c>
      <c r="T355" s="39" t="n">
        <f aca="false">IF(R355=0,"",P355*R355)</f>
        <v>309.75</v>
      </c>
      <c r="U355" s="40" t="n">
        <f aca="false">IF(R355=0,"",Q355*R355)</f>
        <v>213.5</v>
      </c>
      <c r="V355" s="41" t="n">
        <f aca="false">IF($R355&gt;0,$Q355*$M$4+$M$5,"")</f>
        <v>319.793801368922</v>
      </c>
    </row>
    <row r="356" customFormat="false" ht="12.75" hidden="false" customHeight="false" outlineLevel="0" collapsed="false">
      <c r="O356" s="36" t="n">
        <v>36469</v>
      </c>
      <c r="P356" s="37" t="n">
        <v>309.25</v>
      </c>
      <c r="Q356" s="37" t="n">
        <v>215</v>
      </c>
      <c r="R356" s="38" t="n">
        <f aca="false">VLOOKUP(YEAR($O356),$L$9:$M$16,2,0)</f>
        <v>1</v>
      </c>
      <c r="S356" s="38" t="n">
        <f aca="false">IF(R356=1,ROW(R356),"")</f>
        <v>356</v>
      </c>
      <c r="T356" s="39" t="n">
        <f aca="false">IF(R356=0,"",P356*R356)</f>
        <v>309.25</v>
      </c>
      <c r="U356" s="40" t="n">
        <f aca="false">IF(R356=0,"",Q356*R356)</f>
        <v>215</v>
      </c>
      <c r="V356" s="41" t="n">
        <f aca="false">IF($R356&gt;0,$Q356*$M$4+$M$5,"")</f>
        <v>321.316801812054</v>
      </c>
    </row>
    <row r="357" customFormat="false" ht="12.75" hidden="false" customHeight="false" outlineLevel="0" collapsed="false">
      <c r="O357" s="36" t="n">
        <v>36476</v>
      </c>
      <c r="P357" s="37" t="n">
        <v>310.25</v>
      </c>
      <c r="Q357" s="37" t="n">
        <v>212.5</v>
      </c>
      <c r="R357" s="38" t="n">
        <f aca="false">VLOOKUP(YEAR($O357),$L$9:$M$16,2,0)</f>
        <v>1</v>
      </c>
      <c r="S357" s="38" t="n">
        <f aca="false">IF(R357=1,ROW(R357),"")</f>
        <v>357</v>
      </c>
      <c r="T357" s="39" t="n">
        <f aca="false">IF(R357=0,"",P357*R357)</f>
        <v>310.25</v>
      </c>
      <c r="U357" s="40" t="n">
        <f aca="false">IF(R357=0,"",Q357*R357)</f>
        <v>212.5</v>
      </c>
      <c r="V357" s="41" t="n">
        <f aca="false">IF($R357&gt;0,$Q357*$M$4+$M$5,"")</f>
        <v>318.778467740168</v>
      </c>
    </row>
    <row r="358" customFormat="false" ht="12.75" hidden="false" customHeight="false" outlineLevel="0" collapsed="false">
      <c r="O358" s="36" t="n">
        <v>36483</v>
      </c>
      <c r="P358" s="37" t="n">
        <v>309.5</v>
      </c>
      <c r="Q358" s="37" t="n">
        <v>224.5</v>
      </c>
      <c r="R358" s="38" t="n">
        <f aca="false">VLOOKUP(YEAR($O358),$L$9:$M$16,2,0)</f>
        <v>1</v>
      </c>
      <c r="S358" s="38" t="n">
        <f aca="false">IF(R358=1,ROW(R358),"")</f>
        <v>358</v>
      </c>
      <c r="T358" s="39" t="n">
        <f aca="false">IF(R358=0,"",P358*R358)</f>
        <v>309.5</v>
      </c>
      <c r="U358" s="40" t="n">
        <f aca="false">IF(R358=0,"",Q358*R358)</f>
        <v>224.5</v>
      </c>
      <c r="V358" s="41" t="n">
        <f aca="false">IF($R358&gt;0,$Q358*$M$4+$M$5,"")</f>
        <v>330.96247128522</v>
      </c>
    </row>
    <row r="359" customFormat="false" ht="12.75" hidden="false" customHeight="false" outlineLevel="0" collapsed="false">
      <c r="O359" s="36" t="n">
        <v>36490</v>
      </c>
      <c r="P359" s="37" t="n">
        <v>315.5</v>
      </c>
      <c r="Q359" s="37" t="n">
        <v>239</v>
      </c>
      <c r="R359" s="38" t="n">
        <f aca="false">VLOOKUP(YEAR($O359),$L$9:$M$16,2,0)</f>
        <v>1</v>
      </c>
      <c r="S359" s="38" t="n">
        <f aca="false">IF(R359=1,ROW(R359),"")</f>
        <v>359</v>
      </c>
      <c r="T359" s="39" t="n">
        <f aca="false">IF(R359=0,"",P359*R359)</f>
        <v>315.5</v>
      </c>
      <c r="U359" s="40" t="n">
        <f aca="false">IF(R359=0,"",Q359*R359)</f>
        <v>239</v>
      </c>
      <c r="V359" s="41" t="n">
        <f aca="false">IF($R359&gt;0,$Q359*$M$4+$M$5,"")</f>
        <v>345.684808902157</v>
      </c>
    </row>
    <row r="360" customFormat="false" ht="12.75" hidden="false" customHeight="false" outlineLevel="0" collapsed="false">
      <c r="O360" s="36" t="n">
        <v>36497</v>
      </c>
      <c r="P360" s="37" t="n">
        <v>312</v>
      </c>
      <c r="Q360" s="37" t="n">
        <v>220.5</v>
      </c>
      <c r="R360" s="38" t="n">
        <f aca="false">VLOOKUP(YEAR($O360),$L$9:$M$16,2,0)</f>
        <v>1</v>
      </c>
      <c r="S360" s="38" t="n">
        <f aca="false">IF(R360=1,ROW(R360),"")</f>
        <v>360</v>
      </c>
      <c r="T360" s="39" t="n">
        <f aca="false">IF(R360=0,"",P360*R360)</f>
        <v>312</v>
      </c>
      <c r="U360" s="40" t="n">
        <f aca="false">IF(R360=0,"",Q360*R360)</f>
        <v>220.5</v>
      </c>
      <c r="V360" s="41" t="n">
        <f aca="false">IF($R360&gt;0,$Q360*$M$4+$M$5,"")</f>
        <v>326.901136770202</v>
      </c>
    </row>
    <row r="361" customFormat="false" ht="12.75" hidden="false" customHeight="false" outlineLevel="0" collapsed="false">
      <c r="O361" s="36" t="n">
        <v>36504</v>
      </c>
      <c r="P361" s="37" t="n">
        <v>325</v>
      </c>
      <c r="Q361" s="37" t="n">
        <v>217</v>
      </c>
      <c r="R361" s="38" t="n">
        <f aca="false">VLOOKUP(YEAR($O361),$L$9:$M$16,2,0)</f>
        <v>1</v>
      </c>
      <c r="S361" s="38" t="n">
        <f aca="false">IF(R361=1,ROW(R361),"")</f>
        <v>361</v>
      </c>
      <c r="T361" s="39" t="n">
        <f aca="false">IF(R361=0,"",P361*R361)</f>
        <v>325</v>
      </c>
      <c r="U361" s="40" t="n">
        <f aca="false">IF(R361=0,"",Q361*R361)</f>
        <v>217</v>
      </c>
      <c r="V361" s="41" t="n">
        <f aca="false">IF($R361&gt;0,$Q361*$M$4+$M$5,"")</f>
        <v>323.347469069562</v>
      </c>
    </row>
    <row r="362" customFormat="false" ht="12.75" hidden="false" customHeight="false" outlineLevel="0" collapsed="false">
      <c r="O362" s="36" t="n">
        <v>36511</v>
      </c>
      <c r="P362" s="37" t="n">
        <v>332.5</v>
      </c>
      <c r="Q362" s="37" t="n">
        <v>214.5</v>
      </c>
      <c r="R362" s="38" t="n">
        <f aca="false">VLOOKUP(YEAR($O362),$L$9:$M$16,2,0)</f>
        <v>1</v>
      </c>
      <c r="S362" s="38" t="n">
        <f aca="false">IF(R362=1,ROW(R362),"")</f>
        <v>362</v>
      </c>
      <c r="T362" s="39" t="n">
        <f aca="false">IF(R362=0,"",P362*R362)</f>
        <v>332.5</v>
      </c>
      <c r="U362" s="40" t="n">
        <f aca="false">IF(R362=0,"",Q362*R362)</f>
        <v>214.5</v>
      </c>
      <c r="V362" s="41" t="n">
        <f aca="false">IF($R362&gt;0,$Q362*$M$4+$M$5,"")</f>
        <v>320.809134997677</v>
      </c>
    </row>
    <row r="363" customFormat="false" ht="12.75" hidden="false" customHeight="false" outlineLevel="0" collapsed="false">
      <c r="O363" s="36" t="n">
        <v>36518</v>
      </c>
      <c r="P363" s="37" t="n">
        <v>335.5</v>
      </c>
      <c r="Q363" s="37" t="n">
        <v>216</v>
      </c>
      <c r="R363" s="38" t="n">
        <f aca="false">VLOOKUP(YEAR($O363),$L$9:$M$16,2,0)</f>
        <v>1</v>
      </c>
      <c r="S363" s="38" t="n">
        <f aca="false">IF(R363=1,ROW(R363),"")</f>
        <v>363</v>
      </c>
      <c r="T363" s="39" t="n">
        <f aca="false">IF(R363=0,"",P363*R363)</f>
        <v>335.5</v>
      </c>
      <c r="U363" s="40" t="n">
        <f aca="false">IF(R363=0,"",Q363*R363)</f>
        <v>216</v>
      </c>
      <c r="V363" s="41" t="n">
        <f aca="false">IF($R363&gt;0,$Q363*$M$4+$M$5,"")</f>
        <v>322.332135440808</v>
      </c>
    </row>
    <row r="364" customFormat="false" ht="12.75" hidden="false" customHeight="false" outlineLevel="0" collapsed="false">
      <c r="O364" s="36" t="n">
        <v>36532</v>
      </c>
      <c r="P364" s="37" t="n">
        <v>335</v>
      </c>
      <c r="Q364" s="37" t="n">
        <v>221</v>
      </c>
      <c r="R364" s="38" t="n">
        <f aca="false">VLOOKUP(YEAR($O364),$L$9:$M$16,2,0)</f>
        <v>1</v>
      </c>
      <c r="S364" s="38" t="n">
        <f aca="false">IF(R364=1,ROW(R364),"")</f>
        <v>364</v>
      </c>
      <c r="T364" s="39" t="n">
        <f aca="false">IF(R364=0,"",P364*R364)</f>
        <v>335</v>
      </c>
      <c r="U364" s="40" t="n">
        <f aca="false">IF(R364=0,"",Q364*R364)</f>
        <v>221</v>
      </c>
      <c r="V364" s="41" t="n">
        <f aca="false">IF($R364&gt;0,$Q364*$M$4+$M$5,"")</f>
        <v>327.40880358458</v>
      </c>
    </row>
    <row r="365" customFormat="false" ht="12.75" hidden="false" customHeight="false" outlineLevel="0" collapsed="false">
      <c r="O365" s="36" t="n">
        <v>36539</v>
      </c>
      <c r="P365" s="37" t="n">
        <v>344</v>
      </c>
      <c r="Q365" s="37" t="n">
        <v>232</v>
      </c>
      <c r="R365" s="38" t="n">
        <f aca="false">VLOOKUP(YEAR($O365),$L$9:$M$16,2,0)</f>
        <v>1</v>
      </c>
      <c r="S365" s="38" t="n">
        <f aca="false">IF(R365=1,ROW(R365),"")</f>
        <v>365</v>
      </c>
      <c r="T365" s="39" t="n">
        <f aca="false">IF(R365=0,"",P365*R365)</f>
        <v>344</v>
      </c>
      <c r="U365" s="40" t="n">
        <f aca="false">IF(R365=0,"",Q365*R365)</f>
        <v>232</v>
      </c>
      <c r="V365" s="41" t="n">
        <f aca="false">IF($R365&gt;0,$Q365*$M$4+$M$5,"")</f>
        <v>338.577473500877</v>
      </c>
    </row>
    <row r="366" customFormat="false" ht="12.75" hidden="false" customHeight="false" outlineLevel="0" collapsed="false">
      <c r="O366" s="36" t="n">
        <v>36546</v>
      </c>
      <c r="P366" s="37" t="n">
        <v>370</v>
      </c>
      <c r="Q366" s="37" t="n">
        <v>254.5</v>
      </c>
      <c r="R366" s="38" t="n">
        <f aca="false">VLOOKUP(YEAR($O366),$L$9:$M$16,2,0)</f>
        <v>1</v>
      </c>
      <c r="S366" s="38" t="n">
        <f aca="false">IF(R366=1,ROW(R366),"")</f>
        <v>366</v>
      </c>
      <c r="T366" s="39" t="n">
        <f aca="false">IF(R366=0,"",P366*R366)</f>
        <v>370</v>
      </c>
      <c r="U366" s="40" t="n">
        <f aca="false">IF(R366=0,"",Q366*R366)</f>
        <v>254.5</v>
      </c>
      <c r="V366" s="41" t="n">
        <f aca="false">IF($R366&gt;0,$Q366*$M$4+$M$5,"")</f>
        <v>361.422480147849</v>
      </c>
    </row>
    <row r="367" customFormat="false" ht="12.75" hidden="false" customHeight="false" outlineLevel="0" collapsed="false">
      <c r="O367" s="36" t="n">
        <v>36553</v>
      </c>
      <c r="P367" s="37" t="n">
        <v>382</v>
      </c>
      <c r="Q367" s="37" t="n">
        <v>246.5</v>
      </c>
      <c r="R367" s="38" t="n">
        <f aca="false">VLOOKUP(YEAR($O367),$L$9:$M$16,2,0)</f>
        <v>1</v>
      </c>
      <c r="S367" s="38" t="n">
        <f aca="false">IF(R367=1,ROW(R367),"")</f>
        <v>367</v>
      </c>
      <c r="T367" s="39" t="n">
        <f aca="false">IF(R367=0,"",P367*R367)</f>
        <v>382</v>
      </c>
      <c r="U367" s="40" t="n">
        <f aca="false">IF(R367=0,"",Q367*R367)</f>
        <v>246.5</v>
      </c>
      <c r="V367" s="41" t="n">
        <f aca="false">IF($R367&gt;0,$Q367*$M$4+$M$5,"")</f>
        <v>353.299811117814</v>
      </c>
    </row>
    <row r="368" customFormat="false" ht="12.75" hidden="false" customHeight="false" outlineLevel="0" collapsed="false">
      <c r="O368" s="36" t="n">
        <v>36560</v>
      </c>
      <c r="P368" s="37" t="n">
        <v>380.75</v>
      </c>
      <c r="Q368" s="37" t="n">
        <v>252.5</v>
      </c>
      <c r="R368" s="38" t="n">
        <f aca="false">VLOOKUP(YEAR($O368),$L$9:$M$16,2,0)</f>
        <v>1</v>
      </c>
      <c r="S368" s="38" t="n">
        <f aca="false">IF(R368=1,ROW(R368),"")</f>
        <v>368</v>
      </c>
      <c r="T368" s="39" t="n">
        <f aca="false">IF(R368=0,"",P368*R368)</f>
        <v>380.75</v>
      </c>
      <c r="U368" s="40" t="n">
        <f aca="false">IF(R368=0,"",Q368*R368)</f>
        <v>252.5</v>
      </c>
      <c r="V368" s="41" t="n">
        <f aca="false">IF($R368&gt;0,$Q368*$M$4+$M$5,"")</f>
        <v>359.39181289034</v>
      </c>
    </row>
    <row r="369" customFormat="false" ht="12.75" hidden="false" customHeight="false" outlineLevel="0" collapsed="false">
      <c r="O369" s="36" t="n">
        <v>36567</v>
      </c>
      <c r="P369" s="37" t="n">
        <v>391.5</v>
      </c>
      <c r="Q369" s="37" t="n">
        <v>262.25</v>
      </c>
      <c r="R369" s="38" t="n">
        <f aca="false">VLOOKUP(YEAR($O369),$L$9:$M$16,2,0)</f>
        <v>1</v>
      </c>
      <c r="S369" s="38" t="n">
        <f aca="false">IF(R369=1,ROW(R369),"")</f>
        <v>369</v>
      </c>
      <c r="T369" s="39" t="n">
        <f aca="false">IF(R369=0,"",P369*R369)</f>
        <v>391.5</v>
      </c>
      <c r="U369" s="40" t="n">
        <f aca="false">IF(R369=0,"",Q369*R369)</f>
        <v>262.25</v>
      </c>
      <c r="V369" s="41" t="n">
        <f aca="false">IF($R369&gt;0,$Q369*$M$4+$M$5,"")</f>
        <v>369.291315770695</v>
      </c>
    </row>
    <row r="370" customFormat="false" ht="13.5" hidden="false" customHeight="false" outlineLevel="0" collapsed="false">
      <c r="O370" s="61" t="n">
        <v>36574</v>
      </c>
      <c r="P370" s="62" t="n">
        <v>405.5</v>
      </c>
      <c r="Q370" s="62" t="n">
        <v>261.5</v>
      </c>
      <c r="R370" s="63" t="n">
        <f aca="false">VLOOKUP(YEAR($O370),$L$9:$M$16,2,0)</f>
        <v>1</v>
      </c>
      <c r="S370" s="64" t="n">
        <f aca="false">IF(R370=1,ROW(R370),"")</f>
        <v>370</v>
      </c>
      <c r="T370" s="65" t="n">
        <f aca="false">IF(R370=0,"",P370*R370)</f>
        <v>405.5</v>
      </c>
      <c r="U370" s="63" t="n">
        <f aca="false">IF(R370=0,"",Q370*R370)</f>
        <v>261.5</v>
      </c>
      <c r="V370" s="66" t="n">
        <f aca="false">IF($R370&gt;0,$Q370*$M$4+$M$5,"")</f>
        <v>368.529815549129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426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8" activeCellId="0" sqref="C2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4.14"/>
    <col collapsed="false" customWidth="true" hidden="false" outlineLevel="0" max="2" min="2" style="67" width="13.56"/>
    <col collapsed="false" customWidth="true" hidden="false" outlineLevel="0" max="3" min="3" style="67" width="11.13"/>
    <col collapsed="false" customWidth="true" hidden="false" outlineLevel="0" max="4" min="4" style="67" width="11.42"/>
    <col collapsed="false" customWidth="true" hidden="false" outlineLevel="0" max="5" min="5" style="67" width="11.99"/>
    <col collapsed="false" customWidth="true" hidden="false" outlineLevel="0" max="7" min="6" style="67" width="10.28"/>
    <col collapsed="false" customWidth="true" hidden="false" outlineLevel="0" max="8" min="8" style="67" width="20.41"/>
    <col collapsed="false" customWidth="true" hidden="false" outlineLevel="0" max="9" min="9" style="67" width="11.99"/>
    <col collapsed="false" customWidth="true" hidden="false" outlineLevel="0" max="10" min="10" style="67" width="11.7"/>
    <col collapsed="false" customWidth="true" hidden="false" outlineLevel="0" max="11" min="11" style="68" width="5.85"/>
    <col collapsed="false" customWidth="true" hidden="false" outlineLevel="0" max="12" min="12" style="68" width="9.7"/>
    <col collapsed="false" customWidth="true" hidden="false" outlineLevel="0" max="13" min="13" style="69" width="12.14"/>
    <col collapsed="false" customWidth="true" hidden="false" outlineLevel="0" max="14" min="14" style="68" width="12.85"/>
    <col collapsed="false" customWidth="true" hidden="false" outlineLevel="0" max="15" min="15" style="68" width="10.71"/>
    <col collapsed="false" customWidth="true" hidden="false" outlineLevel="0" max="16" min="16" style="69" width="13.7"/>
    <col collapsed="false" customWidth="true" hidden="false" outlineLevel="0" max="18" min="17" style="70" width="11.13"/>
  </cols>
  <sheetData>
    <row r="1" customFormat="false" ht="15" hidden="false" customHeight="false" outlineLevel="0" collapsed="false">
      <c r="A1" s="4" t="s">
        <v>25</v>
      </c>
      <c r="B1" s="71"/>
      <c r="C1" s="71"/>
      <c r="D1" s="71"/>
      <c r="E1" s="71"/>
      <c r="F1" s="71"/>
      <c r="G1" s="72"/>
    </row>
    <row r="2" customFormat="false" ht="12.75" hidden="false" customHeight="false" outlineLevel="0" collapsed="false">
      <c r="A2" s="67"/>
      <c r="J2" s="73"/>
    </row>
    <row r="3" customFormat="false" ht="12.75" hidden="false" customHeight="false" outlineLevel="0" collapsed="false">
      <c r="A3" s="9" t="s">
        <v>26</v>
      </c>
      <c r="B3" s="72"/>
      <c r="D3" s="16" t="s">
        <v>27</v>
      </c>
      <c r="E3" s="71"/>
      <c r="F3" s="74" t="s">
        <v>28</v>
      </c>
      <c r="H3" s="50" t="s">
        <v>29</v>
      </c>
      <c r="I3" s="75"/>
      <c r="J3" s="75"/>
      <c r="K3" s="75"/>
      <c r="L3" s="76"/>
      <c r="M3" s="68"/>
      <c r="N3" s="73"/>
      <c r="O3" s="73"/>
      <c r="P3" s="68"/>
      <c r="Q3" s="77"/>
      <c r="R3" s="78"/>
      <c r="S3" s="78"/>
    </row>
    <row r="4" customFormat="false" ht="12.75" hidden="false" customHeight="false" outlineLevel="0" collapsed="false">
      <c r="A4" s="79" t="s">
        <v>30</v>
      </c>
      <c r="B4" s="74" t="n">
        <v>26</v>
      </c>
      <c r="D4" s="16" t="s">
        <v>31</v>
      </c>
      <c r="E4" s="71"/>
      <c r="F4" s="72"/>
      <c r="H4" s="80" t="n">
        <f aca="false">B10</f>
        <v>41.0917552342803</v>
      </c>
      <c r="I4" s="81"/>
      <c r="J4" s="75"/>
      <c r="K4" s="75"/>
      <c r="L4" s="76"/>
      <c r="M4" s="68"/>
      <c r="N4" s="73"/>
      <c r="O4" s="73"/>
      <c r="P4" s="68"/>
      <c r="Q4" s="82"/>
      <c r="R4" s="83"/>
      <c r="S4" s="84"/>
    </row>
    <row r="5" customFormat="false" ht="12.75" hidden="false" customHeight="false" outlineLevel="0" collapsed="false">
      <c r="A5" s="79" t="s">
        <v>32</v>
      </c>
      <c r="B5" s="85" t="n">
        <v>0.181261199983242</v>
      </c>
      <c r="D5" s="7" t="s">
        <v>19</v>
      </c>
      <c r="E5" s="86" t="s">
        <v>33</v>
      </c>
      <c r="F5" s="44" t="s">
        <v>34</v>
      </c>
      <c r="H5" s="50" t="s">
        <v>35</v>
      </c>
      <c r="I5" s="81"/>
      <c r="J5" s="75"/>
      <c r="K5" s="75"/>
      <c r="L5" s="76"/>
      <c r="M5" s="68"/>
      <c r="N5" s="73"/>
      <c r="O5" s="73"/>
      <c r="P5" s="68"/>
      <c r="Q5" s="82"/>
      <c r="R5" s="83"/>
      <c r="S5" s="84"/>
    </row>
    <row r="6" customFormat="false" ht="12.75" hidden="false" customHeight="false" outlineLevel="0" collapsed="false">
      <c r="A6" s="87" t="s">
        <v>36</v>
      </c>
      <c r="B6" s="85" t="n">
        <v>0.860299669199826</v>
      </c>
      <c r="C6" s="88"/>
      <c r="D6" s="45" t="n">
        <v>1993</v>
      </c>
      <c r="E6" s="46" t="n">
        <v>0.25</v>
      </c>
      <c r="F6" s="89" t="n">
        <f aca="false">E6/$E$13</f>
        <v>0.142857142857143</v>
      </c>
      <c r="H6" s="52" t="s">
        <v>37</v>
      </c>
      <c r="I6" s="73"/>
      <c r="J6" s="90"/>
      <c r="K6" s="90"/>
      <c r="L6" s="91"/>
      <c r="M6" s="68"/>
      <c r="N6" s="69"/>
      <c r="P6" s="68"/>
      <c r="Q6" s="82"/>
      <c r="R6" s="83"/>
      <c r="S6" s="84"/>
    </row>
    <row r="7" customFormat="false" ht="12.75" hidden="false" customHeight="false" outlineLevel="0" collapsed="false">
      <c r="D7" s="45" t="n">
        <v>1994</v>
      </c>
      <c r="E7" s="47" t="n">
        <v>0.5</v>
      </c>
      <c r="F7" s="92" t="n">
        <f aca="false">E7/$E$13</f>
        <v>0.285714285714286</v>
      </c>
      <c r="H7" s="54" t="s">
        <v>38</v>
      </c>
      <c r="I7" s="93"/>
      <c r="J7" s="94"/>
      <c r="K7" s="94"/>
      <c r="L7" s="95"/>
      <c r="M7" s="68"/>
      <c r="N7" s="69"/>
      <c r="P7" s="68"/>
      <c r="Q7" s="77"/>
      <c r="R7" s="83"/>
      <c r="S7" s="96"/>
    </row>
    <row r="8" customFormat="false" ht="12.75" hidden="false" customHeight="false" outlineLevel="0" collapsed="false">
      <c r="A8" s="16" t="s">
        <v>39</v>
      </c>
      <c r="B8" s="72"/>
      <c r="D8" s="45" t="n">
        <v>1995</v>
      </c>
      <c r="E8" s="47" t="n">
        <v>0.75</v>
      </c>
      <c r="F8" s="92" t="n">
        <f aca="false">E8/$E$13</f>
        <v>0.428571428571429</v>
      </c>
      <c r="J8" s="90"/>
    </row>
    <row r="9" customFormat="false" ht="12.75" hidden="false" customHeight="false" outlineLevel="0" collapsed="false">
      <c r="A9" s="97" t="s">
        <v>40</v>
      </c>
      <c r="B9" s="98" t="n">
        <f aca="false">AVERAGE($F$34:$F$399)</f>
        <v>2.45885354226353</v>
      </c>
      <c r="D9" s="45" t="n">
        <v>1996</v>
      </c>
      <c r="E9" s="47" t="n">
        <v>1</v>
      </c>
      <c r="F9" s="92" t="n">
        <f aca="false">E9/$E$13</f>
        <v>0.571428571428571</v>
      </c>
      <c r="J9" s="90"/>
    </row>
    <row r="10" customFormat="false" ht="12.75" hidden="false" customHeight="false" outlineLevel="0" collapsed="false">
      <c r="A10" s="79" t="s">
        <v>41</v>
      </c>
      <c r="B10" s="99" t="n">
        <f aca="false">STDEV($F$34:$F$399)</f>
        <v>41.0917552342803</v>
      </c>
      <c r="D10" s="45" t="n">
        <v>1997</v>
      </c>
      <c r="E10" s="47" t="n">
        <v>1</v>
      </c>
      <c r="F10" s="92" t="n">
        <f aca="false">E10/$E$13</f>
        <v>0.571428571428571</v>
      </c>
      <c r="J10" s="90"/>
    </row>
    <row r="11" customFormat="false" ht="12.75" hidden="false" customHeight="false" outlineLevel="0" collapsed="false">
      <c r="A11" s="79" t="s">
        <v>42</v>
      </c>
      <c r="B11" s="100" t="n">
        <f aca="false">STDEV($H$34:$H$399)</f>
        <v>36.6412297928932</v>
      </c>
      <c r="D11" s="45" t="n">
        <v>1998</v>
      </c>
      <c r="E11" s="47" t="n">
        <v>1.25</v>
      </c>
      <c r="F11" s="92" t="n">
        <f aca="false">E11/$E$13</f>
        <v>0.714285714285714</v>
      </c>
      <c r="J11" s="90"/>
    </row>
    <row r="12" customFormat="false" ht="12.75" hidden="false" customHeight="false" outlineLevel="0" collapsed="false">
      <c r="A12" s="79" t="s">
        <v>43</v>
      </c>
      <c r="B12" s="101" t="n">
        <f aca="false">AVERAGE(O34:O399)</f>
        <v>9.57142857142857</v>
      </c>
      <c r="D12" s="45" t="n">
        <v>1999</v>
      </c>
      <c r="E12" s="47" t="n">
        <v>1.5</v>
      </c>
      <c r="F12" s="92" t="n">
        <f aca="false">E12/$E$13</f>
        <v>0.857142857142857</v>
      </c>
      <c r="J12" s="90"/>
    </row>
    <row r="13" customFormat="false" ht="12.75" hidden="false" customHeight="false" outlineLevel="0" collapsed="false">
      <c r="A13" s="79" t="str">
        <f aca="false">"CrossPer "&amp;$B$4&amp;"wk"</f>
        <v>CrossPer 26wk</v>
      </c>
      <c r="B13" s="101" t="n">
        <f aca="false">B4/B12</f>
        <v>2.71641791044776</v>
      </c>
      <c r="D13" s="48" t="n">
        <v>2000</v>
      </c>
      <c r="E13" s="49" t="n">
        <v>1.75</v>
      </c>
      <c r="F13" s="102" t="n">
        <f aca="false">E13/$E$13</f>
        <v>1</v>
      </c>
      <c r="J13" s="90"/>
    </row>
    <row r="14" customFormat="false" ht="12.75" hidden="false" customHeight="false" outlineLevel="0" collapsed="false">
      <c r="A14" s="103"/>
      <c r="B14" s="104"/>
      <c r="D14" s="90"/>
      <c r="E14" s="105"/>
      <c r="F14" s="106"/>
      <c r="J14" s="90"/>
    </row>
    <row r="15" customFormat="false" ht="12.75" hidden="false" customHeight="false" outlineLevel="0" collapsed="false">
      <c r="A15" s="16" t="s">
        <v>44</v>
      </c>
      <c r="B15" s="107"/>
      <c r="C15" s="71"/>
      <c r="D15" s="71"/>
      <c r="E15" s="72"/>
      <c r="J15" s="90"/>
    </row>
    <row r="16" customFormat="false" ht="12.75" hidden="false" customHeight="false" outlineLevel="0" collapsed="false">
      <c r="A16" s="54" t="s">
        <v>45</v>
      </c>
      <c r="B16" s="108" t="s">
        <v>46</v>
      </c>
      <c r="C16" s="108" t="s">
        <v>47</v>
      </c>
      <c r="D16" s="53" t="s">
        <v>48</v>
      </c>
      <c r="E16" s="48" t="str">
        <f aca="false">"00"</f>
        <v>00</v>
      </c>
      <c r="J16" s="90"/>
    </row>
    <row r="17" customFormat="false" ht="12.75" hidden="false" customHeight="false" outlineLevel="0" collapsed="false">
      <c r="A17" s="54" t="s">
        <v>49</v>
      </c>
      <c r="B17" s="109" t="n">
        <f aca="false">C17+52</f>
        <v>163</v>
      </c>
      <c r="C17" s="109" t="n">
        <f aca="false">D17+52</f>
        <v>111</v>
      </c>
      <c r="D17" s="110" t="n">
        <f aca="false">E17+52</f>
        <v>59</v>
      </c>
      <c r="E17" s="111" t="n">
        <v>7</v>
      </c>
      <c r="F17" s="106"/>
      <c r="J17" s="90"/>
    </row>
    <row r="18" customFormat="false" ht="12.75" hidden="false" customHeight="false" outlineLevel="0" collapsed="false">
      <c r="A18" s="16" t="s">
        <v>50</v>
      </c>
      <c r="B18" s="112" t="n">
        <f aca="true">STDEV($F$399:OFFSET($F$399,-($B$17-1),0,1,1))</f>
        <v>33.1447774973044</v>
      </c>
      <c r="C18" s="112" t="n">
        <f aca="true">STDEV($F$399:OFFSET($F$399,-($C$17-1),0,1,1))</f>
        <v>30.6701977108079</v>
      </c>
      <c r="D18" s="113" t="n">
        <f aca="true">STDEV($F$399:OFFSET($F$399,-($D$17-1),0,1,1))</f>
        <v>24.9722158863857</v>
      </c>
      <c r="E18" s="114" t="n">
        <f aca="true">STDEV($F$399:OFFSET($F$399,-($E$17-1),0,1,1))</f>
        <v>11.3031619795717</v>
      </c>
      <c r="F18" s="106"/>
      <c r="J18" s="90"/>
    </row>
    <row r="19" customFormat="false" ht="12.75" hidden="false" customHeight="false" outlineLevel="0" collapsed="false">
      <c r="A19" s="16" t="s">
        <v>43</v>
      </c>
      <c r="B19" s="115" t="n">
        <f aca="true">SUM($O$399:OFFSET($O$399,-($B$17-1),0,1,1))/COUNTIF($O$399:OFFSET($O$399,-($B$17-1),0,1,1),"&gt;0")</f>
        <v>9.23529411764706</v>
      </c>
      <c r="C19" s="115" t="n">
        <f aca="true">SUM($O$399:OFFSET($O$399,-($C$17-1),0,1,1))/COUNTIF($O$399:OFFSET($O$399,-($C$17-1),0,1,1),"&gt;0")</f>
        <v>13.375</v>
      </c>
      <c r="D19" s="101" t="n">
        <f aca="true">SUM($O$399:OFFSET($O$399,-($D$17-1),0,1,1))/COUNTIF($O$399:OFFSET($O$399,-($D$17-1),0,1,1),"&gt;0")</f>
        <v>15.75</v>
      </c>
      <c r="E19" s="116" t="e">
        <f aca="true">SUM($O$399:OFFSET($O$399,-($E$17-1),0,1,1))/COUNTIF($O$399:OFFSET($O$399,-($E$17-1),0,1,1),"&gt;0")</f>
        <v>#DIV/0!</v>
      </c>
      <c r="F19" s="106"/>
      <c r="J19" s="90"/>
    </row>
    <row r="20" customFormat="false" ht="12.75" hidden="false" customHeight="false" outlineLevel="0" collapsed="false">
      <c r="A20" s="79" t="str">
        <f aca="false">"CrossPer "&amp;$B$4&amp;"wk"</f>
        <v>CrossPer 26wk</v>
      </c>
      <c r="B20" s="115" t="n">
        <f aca="false">$B$4/B19</f>
        <v>2.81528662420382</v>
      </c>
      <c r="C20" s="115" t="n">
        <f aca="false">$B$4/C19</f>
        <v>1.94392523364486</v>
      </c>
      <c r="D20" s="101" t="n">
        <f aca="false">$B$4/D19</f>
        <v>1.65079365079365</v>
      </c>
      <c r="E20" s="116" t="e">
        <f aca="false">$B$4/E19</f>
        <v>#DIV/0!</v>
      </c>
      <c r="F20" s="106"/>
      <c r="J20" s="90"/>
    </row>
    <row r="21" customFormat="false" ht="12.75" hidden="false" customHeight="false" outlineLevel="0" collapsed="false">
      <c r="A21" s="103"/>
      <c r="B21" s="117"/>
      <c r="C21" s="117"/>
      <c r="D21" s="117"/>
      <c r="E21" s="117"/>
      <c r="F21" s="106"/>
      <c r="J21" s="90"/>
    </row>
    <row r="22" customFormat="false" ht="12.75" hidden="false" customHeight="false" outlineLevel="0" collapsed="false">
      <c r="A22" s="16" t="str">
        <f aca="false">"Recent Hedge Performance "&amp;$B$4&amp;" Weekly Blocks Only"</f>
        <v>Recent Hedge Performance 26 Weekly Blocks Only</v>
      </c>
      <c r="B22" s="107"/>
      <c r="C22" s="71"/>
      <c r="D22" s="71"/>
      <c r="E22" s="72"/>
      <c r="F22" s="106"/>
      <c r="J22" s="90"/>
    </row>
    <row r="23" customFormat="false" ht="12.75" hidden="false" customHeight="false" outlineLevel="0" collapsed="false">
      <c r="A23" s="79" t="str">
        <f aca="false">$B$4&amp;" Block No"</f>
        <v>26 Block No</v>
      </c>
      <c r="B23" s="53" t="n">
        <v>-4</v>
      </c>
      <c r="C23" s="53" t="n">
        <v>-3</v>
      </c>
      <c r="D23" s="53" t="n">
        <v>-2</v>
      </c>
      <c r="E23" s="53" t="n">
        <v>-1</v>
      </c>
      <c r="F23" s="25" t="s">
        <v>51</v>
      </c>
      <c r="G23" s="25" t="s">
        <v>52</v>
      </c>
      <c r="I23" s="90"/>
      <c r="J23" s="68"/>
      <c r="L23" s="69"/>
      <c r="M23" s="68"/>
      <c r="O23" s="69"/>
      <c r="P23" s="70"/>
      <c r="R23" s="0"/>
    </row>
    <row r="24" customFormat="false" ht="12.75" hidden="false" customHeight="false" outlineLevel="0" collapsed="false">
      <c r="A24" s="54" t="s">
        <v>49</v>
      </c>
      <c r="B24" s="110" t="n">
        <f aca="false">C24+26</f>
        <v>130</v>
      </c>
      <c r="C24" s="110" t="n">
        <f aca="false">D24+26</f>
        <v>104</v>
      </c>
      <c r="D24" s="110" t="n">
        <f aca="false">E24+26</f>
        <v>78</v>
      </c>
      <c r="E24" s="110" t="n">
        <f aca="false">F24+26</f>
        <v>52</v>
      </c>
      <c r="F24" s="111" t="n">
        <v>26</v>
      </c>
      <c r="G24" s="118"/>
      <c r="I24" s="90"/>
      <c r="J24" s="68"/>
      <c r="L24" s="69"/>
      <c r="M24" s="68"/>
      <c r="O24" s="69"/>
      <c r="P24" s="70"/>
      <c r="R24" s="0"/>
    </row>
    <row r="25" customFormat="false" ht="12.75" hidden="false" customHeight="false" outlineLevel="0" collapsed="false">
      <c r="A25" s="16" t="s">
        <v>50</v>
      </c>
      <c r="B25" s="99" t="n">
        <f aca="true">STDEV(OFFSET($F$399,-($B$24-26),0,1,1):OFFSET($F$399,-($B$24-1),0,1,1))</f>
        <v>39.2026431763622</v>
      </c>
      <c r="C25" s="114" t="n">
        <f aca="true">STDEV(OFFSET($F$399,-($C$24-26),0,1,1):OFFSET($F$399,-($C$24-1),0,1,1))</f>
        <v>19.5965338463078</v>
      </c>
      <c r="D25" s="114" t="n">
        <f aca="true">STDEV(OFFSET($F$399,-($D$24-26),0,1,1):OFFSET($F$399,-($D$24-1),0,1,1))</f>
        <v>16.1562279105608</v>
      </c>
      <c r="E25" s="114" t="n">
        <f aca="true">STDEV(OFFSET($F$399,-($E$24-26),0,1,1):OFFSET($F$399,-($E$24-1),0,1,1))</f>
        <v>20.3749278512093</v>
      </c>
      <c r="F25" s="114" t="n">
        <f aca="true">STDEV(OFFSET($F$399,-($F$24-26),0,1,1):OFFSET($F$399,-($F$24-1),0,1,1))</f>
        <v>29.3417290339553</v>
      </c>
      <c r="G25" s="119" t="n">
        <f aca="false">SQRT(SUMSQ(B25:F25)/5)</f>
        <v>26.2981741523806</v>
      </c>
      <c r="I25" s="90"/>
      <c r="J25" s="68"/>
      <c r="L25" s="69"/>
      <c r="M25" s="68"/>
      <c r="O25" s="69"/>
      <c r="P25" s="70"/>
      <c r="R25" s="0"/>
    </row>
    <row r="26" customFormat="false" ht="12.75" hidden="false" customHeight="false" outlineLevel="0" collapsed="false">
      <c r="A26" s="16" t="s">
        <v>43</v>
      </c>
      <c r="B26" s="101" t="n">
        <f aca="true">SUM(OFFSET($O$399,-($B$24-26),0,1,1):OFFSET($O$399,-($B$24-1),0,1,1))/COUNTIF(OFFSET($O$399,-($B$24-26),0,1,1):OFFSET($O$399,-($B$24-1),0,1,1),"&gt;0")</f>
        <v>7.33333333333333</v>
      </c>
      <c r="C26" s="116" t="n">
        <f aca="true">SUM(OFFSET($O$399,-($C$24-26),0,1,1):OFFSET($O$399,-($C$24-1),0,1,1))/COUNTIF(OFFSET($O$399,-($C$24-26),0,1,1):OFFSET($O$399,-($C$24-1),0,1,1),"&gt;0")</f>
        <v>13</v>
      </c>
      <c r="D26" s="116" t="n">
        <f aca="true">SUM(OFFSET($O$399,-($D$24-26),0,1,1):OFFSET($O$399,-($D$24-1),0,1,1))/COUNTIF(OFFSET($O$399,-($D$24-26),0,1,1):OFFSET($O$399,-($D$24-1),0,1,1),"&gt;0")</f>
        <v>10.3333333333333</v>
      </c>
      <c r="E26" s="116" t="n">
        <f aca="true">SUM(OFFSET($O$399,-($E$24-26),0,1,1):OFFSET($O$399,-($E$24-1),0,1,1))/COUNTIF(OFFSET($O$399,-($E$24-26),0,1,1):OFFSET($O$399,-($E$24-1),0,1,1),"&gt;0")</f>
        <v>32</v>
      </c>
      <c r="F26" s="116" t="n">
        <f aca="true">SUM(OFFSET($O$399,-($F$24-26),0,1,1):OFFSET($O$399,-($F$24-1),0,1,1))/COUNTIF(OFFSET($O$399,-($F$24-26),0,1,1):OFFSET($O$399,-($F$24-1),0,1,1),"&gt;0")</f>
        <v>10.3333333333333</v>
      </c>
      <c r="G26" s="101" t="n">
        <f aca="false">AVERAGE(B26:F26)</f>
        <v>14.6</v>
      </c>
      <c r="I26" s="90"/>
      <c r="J26" s="68"/>
      <c r="L26" s="69"/>
      <c r="M26" s="68"/>
      <c r="O26" s="69"/>
      <c r="P26" s="70"/>
      <c r="R26" s="0"/>
    </row>
    <row r="27" customFormat="false" ht="12.75" hidden="false" customHeight="false" outlineLevel="0" collapsed="false">
      <c r="A27" s="79" t="str">
        <f aca="false">"CrossPer "&amp;$B$4&amp;"wk"</f>
        <v>CrossPer 26wk</v>
      </c>
      <c r="B27" s="115" t="n">
        <f aca="false">$B$4/B26</f>
        <v>3.54545454545455</v>
      </c>
      <c r="C27" s="115" t="n">
        <f aca="false">$B$4/C26</f>
        <v>2</v>
      </c>
      <c r="D27" s="115" t="n">
        <f aca="false">$B$4/D26</f>
        <v>2.51612903225806</v>
      </c>
      <c r="E27" s="101" t="n">
        <f aca="false">$B$4/E26</f>
        <v>0.8125</v>
      </c>
      <c r="F27" s="116" t="n">
        <f aca="false">$B$4/F26</f>
        <v>2.51612903225806</v>
      </c>
      <c r="G27" s="101" t="n">
        <f aca="false">AVERAGE(B27:F27)</f>
        <v>2.27804252199414</v>
      </c>
      <c r="I27" s="90"/>
      <c r="J27" s="68"/>
      <c r="L27" s="69"/>
      <c r="M27" s="68"/>
      <c r="O27" s="69"/>
      <c r="P27" s="70"/>
      <c r="R27" s="0"/>
    </row>
    <row r="28" customFormat="false" ht="12.75" hidden="false" customHeight="false" outlineLevel="0" collapsed="false">
      <c r="A28" s="103"/>
      <c r="B28" s="117"/>
      <c r="C28" s="117"/>
      <c r="D28" s="117"/>
      <c r="E28" s="117"/>
      <c r="F28" s="117"/>
      <c r="G28" s="117"/>
      <c r="I28" s="90"/>
      <c r="J28" s="68"/>
      <c r="L28" s="69"/>
      <c r="M28" s="68"/>
      <c r="O28" s="69"/>
      <c r="P28" s="70"/>
      <c r="R28" s="0"/>
    </row>
    <row r="29" customFormat="false" ht="12.75" hidden="false" customHeight="false" outlineLevel="0" collapsed="false">
      <c r="A29" s="103"/>
      <c r="B29" s="117"/>
      <c r="C29" s="117"/>
      <c r="D29" s="117"/>
      <c r="E29" s="117"/>
      <c r="F29" s="117"/>
      <c r="G29" s="117"/>
      <c r="I29" s="90"/>
      <c r="J29" s="68"/>
      <c r="L29" s="69"/>
      <c r="M29" s="68"/>
      <c r="O29" s="69"/>
      <c r="P29" s="70"/>
      <c r="R29" s="0"/>
    </row>
    <row r="30" customFormat="false" ht="12.75" hidden="false" customHeight="false" outlineLevel="0" collapsed="false">
      <c r="I30" s="90"/>
      <c r="J30" s="68"/>
      <c r="L30" s="69"/>
      <c r="M30" s="68"/>
      <c r="O30" s="69"/>
      <c r="P30" s="70"/>
      <c r="R30" s="0"/>
    </row>
    <row r="31" customFormat="false" ht="13.5" hidden="false" customHeight="false" outlineLevel="0" collapsed="false">
      <c r="A31" s="120"/>
      <c r="B31" s="73"/>
      <c r="C31" s="73"/>
      <c r="D31" s="73"/>
      <c r="E31" s="73"/>
      <c r="F31" s="90"/>
      <c r="G31" s="121"/>
      <c r="H31" s="90"/>
      <c r="I31" s="90"/>
      <c r="J31" s="73"/>
      <c r="M31" s="68"/>
      <c r="O31" s="69"/>
      <c r="P31" s="70"/>
      <c r="R31" s="0"/>
    </row>
    <row r="32" customFormat="false" ht="15.75" hidden="false" customHeight="false" outlineLevel="0" collapsed="false">
      <c r="A32" s="122"/>
      <c r="B32" s="123" t="s">
        <v>12</v>
      </c>
      <c r="C32" s="124" t="s">
        <v>13</v>
      </c>
      <c r="D32" s="125" t="s">
        <v>53</v>
      </c>
      <c r="F32" s="126" t="s">
        <v>54</v>
      </c>
      <c r="G32" s="78"/>
      <c r="H32" s="127"/>
      <c r="I32" s="68"/>
      <c r="J32" s="68"/>
      <c r="K32" s="69"/>
      <c r="N32" s="70"/>
      <c r="O32" s="70"/>
      <c r="P32" s="0"/>
      <c r="Q32" s="0"/>
      <c r="R32" s="0"/>
    </row>
    <row r="33" customFormat="false" ht="13.5" hidden="false" customHeight="false" outlineLevel="0" collapsed="false">
      <c r="A33" s="128" t="s">
        <v>11</v>
      </c>
      <c r="B33" s="28" t="s">
        <v>12</v>
      </c>
      <c r="C33" s="129" t="s">
        <v>13</v>
      </c>
      <c r="D33" s="129" t="s">
        <v>53</v>
      </c>
      <c r="E33" s="25" t="s">
        <v>55</v>
      </c>
      <c r="F33" s="130" t="s">
        <v>56</v>
      </c>
      <c r="G33" s="86" t="s">
        <v>57</v>
      </c>
      <c r="H33" s="131" t="s">
        <v>58</v>
      </c>
      <c r="I33" s="132" t="s">
        <v>59</v>
      </c>
      <c r="J33" s="132" t="s">
        <v>60</v>
      </c>
      <c r="K33" s="132" t="s">
        <v>61</v>
      </c>
      <c r="L33" s="133" t="s">
        <v>1</v>
      </c>
      <c r="M33" s="134" t="s">
        <v>62</v>
      </c>
      <c r="N33" s="135" t="s">
        <v>63</v>
      </c>
      <c r="O33" s="136" t="s">
        <v>30</v>
      </c>
      <c r="P33" s="84"/>
      <c r="Q33" s="0"/>
      <c r="R33" s="0"/>
    </row>
    <row r="34" customFormat="false" ht="12.75" hidden="false" customHeight="false" outlineLevel="0" collapsed="false">
      <c r="A34" s="137" t="n">
        <v>33977</v>
      </c>
      <c r="B34" s="138" t="n">
        <v>292.25</v>
      </c>
      <c r="C34" s="138" t="n">
        <v>177</v>
      </c>
      <c r="D34" s="138" t="n">
        <v>242</v>
      </c>
      <c r="E34" s="139"/>
      <c r="F34" s="140"/>
      <c r="G34" s="141" t="n">
        <f aca="false">VLOOKUP(YEAR(A34),$D$6:$F$13,2,0)</f>
        <v>0.25</v>
      </c>
      <c r="H34" s="142" t="str">
        <f aca="false">IF(OR(ISBLANK(F34),G34=0),"",G34*F34)</f>
        <v/>
      </c>
      <c r="I34" s="141"/>
      <c r="J34" s="141" t="n">
        <f aca="false">SUM($I$34:I34)</f>
        <v>0</v>
      </c>
      <c r="K34" s="141" t="str">
        <f aca="false">IF(I34=1,ROW(I34),"")</f>
        <v/>
      </c>
      <c r="L34" s="143"/>
      <c r="M34" s="91"/>
      <c r="N34" s="143"/>
      <c r="O34" s="78" t="str">
        <f aca="false">IF(OR(N34="",$G34=0),"",(L34-N34)/7)</f>
        <v/>
      </c>
      <c r="P34" s="78"/>
      <c r="Q34" s="0"/>
      <c r="R34" s="0"/>
    </row>
    <row r="35" customFormat="false" ht="12.75" hidden="false" customHeight="false" outlineLevel="0" collapsed="false">
      <c r="A35" s="137" t="n">
        <v>33984</v>
      </c>
      <c r="B35" s="138" t="n">
        <v>291</v>
      </c>
      <c r="C35" s="138" t="n">
        <v>177.5</v>
      </c>
      <c r="D35" s="138" t="n">
        <v>242</v>
      </c>
      <c r="E35" s="139"/>
      <c r="F35" s="140"/>
      <c r="G35" s="141" t="n">
        <f aca="false">VLOOKUP(YEAR(A35),$D$6:$F$13,2,0)</f>
        <v>0.25</v>
      </c>
      <c r="H35" s="142" t="str">
        <f aca="false">IF(OR(ISBLANK(F35),G35=0),"",G35*F35)</f>
        <v/>
      </c>
      <c r="I35" s="141" t="str">
        <f aca="false">IF(ABS(SIGN(F35)-SIGN(F34))&gt;0,1,"")</f>
        <v/>
      </c>
      <c r="J35" s="141" t="n">
        <f aca="false">SUM($I$34:I35)</f>
        <v>0</v>
      </c>
      <c r="K35" s="141" t="str">
        <f aca="false">IF(I35=1,ROW(I35),"")</f>
        <v/>
      </c>
      <c r="L35" s="143" t="str">
        <f aca="false">IF(I35="","",I35*A35)</f>
        <v/>
      </c>
      <c r="M35" s="91" t="str">
        <f aca="true">IF(L35="","",OFFSET(L35,MAX($K$34:K34)-K35,-1,1,1))</f>
        <v/>
      </c>
      <c r="N35" s="143" t="str">
        <f aca="false">IF(VLOOKUP($M35,$K$33:$L$399,2,0)&gt;0,VLOOKUP($M35,$K$33:$L$399,2,0),"")</f>
        <v/>
      </c>
      <c r="O35" s="78" t="str">
        <f aca="false">IF(OR(N35="",$G35=0),"",(L35-N35)/7)</f>
        <v/>
      </c>
      <c r="P35" s="78"/>
      <c r="Q35" s="0"/>
      <c r="R35" s="0"/>
    </row>
    <row r="36" customFormat="false" ht="12.75" hidden="false" customHeight="false" outlineLevel="0" collapsed="false">
      <c r="A36" s="137" t="n">
        <v>33991</v>
      </c>
      <c r="B36" s="138" t="n">
        <v>295.25</v>
      </c>
      <c r="C36" s="138" t="n">
        <v>174.5</v>
      </c>
      <c r="D36" s="138" t="n">
        <v>244</v>
      </c>
      <c r="E36" s="139"/>
      <c r="F36" s="140"/>
      <c r="G36" s="141" t="n">
        <f aca="false">VLOOKUP(YEAR(A36),$D$6:$F$13,2,0)</f>
        <v>0.25</v>
      </c>
      <c r="H36" s="142" t="str">
        <f aca="false">IF(OR(ISBLANK(F36),G36=0),"",G36*F36)</f>
        <v/>
      </c>
      <c r="I36" s="141" t="str">
        <f aca="false">IF(ABS(SIGN(F36)-SIGN(F35))&gt;0,1,"")</f>
        <v/>
      </c>
      <c r="J36" s="141" t="n">
        <f aca="false">SUM($I$34:I36)</f>
        <v>0</v>
      </c>
      <c r="K36" s="141" t="str">
        <f aca="false">IF(I36=1,ROW(I36),"")</f>
        <v/>
      </c>
      <c r="L36" s="143" t="str">
        <f aca="false">IF(I36="","",I36*A36)</f>
        <v/>
      </c>
      <c r="M36" s="91" t="str">
        <f aca="true">IF(L36="","",OFFSET(L36,MAX($K$34:K35)-K36,-1,1,1))</f>
        <v/>
      </c>
      <c r="N36" s="143" t="str">
        <f aca="false">IF(VLOOKUP($M36,$K$33:$L$399,2,0)&gt;0,VLOOKUP($M36,$K$33:$L$399,2,0),"")</f>
        <v/>
      </c>
      <c r="O36" s="78" t="str">
        <f aca="false">IF(OR(N36="",$G36=0),"",(L36-N36)/7)</f>
        <v/>
      </c>
      <c r="P36" s="78"/>
      <c r="Q36" s="0"/>
      <c r="R36" s="0"/>
    </row>
    <row r="37" customFormat="false" ht="12.75" hidden="false" customHeight="false" outlineLevel="0" collapsed="false">
      <c r="A37" s="137" t="n">
        <v>33998</v>
      </c>
      <c r="B37" s="138" t="n">
        <v>312</v>
      </c>
      <c r="C37" s="138" t="n">
        <v>176</v>
      </c>
      <c r="D37" s="138" t="n">
        <v>247</v>
      </c>
      <c r="E37" s="139"/>
      <c r="F37" s="140"/>
      <c r="G37" s="141" t="n">
        <f aca="false">VLOOKUP(YEAR(A37),$D$6:$F$13,2,0)</f>
        <v>0.25</v>
      </c>
      <c r="H37" s="142" t="str">
        <f aca="false">IF(OR(ISBLANK(F37),G37=0),"",G37*F37)</f>
        <v/>
      </c>
      <c r="I37" s="141" t="str">
        <f aca="false">IF(ABS(SIGN(F37)-SIGN(F36))&gt;0,1,"")</f>
        <v/>
      </c>
      <c r="J37" s="141" t="n">
        <f aca="false">SUM($I$34:I37)</f>
        <v>0</v>
      </c>
      <c r="K37" s="141" t="str">
        <f aca="false">IF(I37=1,ROW(I37),"")</f>
        <v/>
      </c>
      <c r="L37" s="143" t="str">
        <f aca="false">IF(I37="","",I37*A37)</f>
        <v/>
      </c>
      <c r="M37" s="91" t="str">
        <f aca="true">IF(L37="","",OFFSET(L37,MAX($K$34:K36)-K37,-1,1,1))</f>
        <v/>
      </c>
      <c r="N37" s="143" t="str">
        <f aca="false">IF(VLOOKUP($M37,$K$33:$L$399,2,0)&gt;0,VLOOKUP($M37,$K$33:$L$399,2,0),"")</f>
        <v/>
      </c>
      <c r="O37" s="78" t="str">
        <f aca="false">IF(OR(N37="",$G37=0),"",(L37-N37)/7)</f>
        <v/>
      </c>
      <c r="P37" s="78"/>
      <c r="Q37" s="0"/>
      <c r="R37" s="0"/>
    </row>
    <row r="38" customFormat="false" ht="12.75" hidden="false" customHeight="false" outlineLevel="0" collapsed="false">
      <c r="A38" s="137" t="n">
        <v>34005</v>
      </c>
      <c r="B38" s="138" t="n">
        <v>327.5</v>
      </c>
      <c r="C38" s="138" t="n">
        <v>179</v>
      </c>
      <c r="D38" s="138" t="n">
        <v>261</v>
      </c>
      <c r="E38" s="139"/>
      <c r="F38" s="140"/>
      <c r="G38" s="141" t="n">
        <f aca="false">VLOOKUP(YEAR(A38),$D$6:$F$13,2,0)</f>
        <v>0.25</v>
      </c>
      <c r="H38" s="142" t="str">
        <f aca="false">IF(OR(ISBLANK(F38),G38=0),"",G38*F38)</f>
        <v/>
      </c>
      <c r="I38" s="141" t="str">
        <f aca="false">IF(ABS(SIGN(F38)-SIGN(F37))&gt;0,1,"")</f>
        <v/>
      </c>
      <c r="J38" s="141" t="n">
        <f aca="false">SUM($I$34:I38)</f>
        <v>0</v>
      </c>
      <c r="K38" s="141" t="str">
        <f aca="false">IF(I38=1,ROW(I38),"")</f>
        <v/>
      </c>
      <c r="L38" s="143" t="str">
        <f aca="false">IF(I38="","",I38*A38)</f>
        <v/>
      </c>
      <c r="M38" s="91" t="str">
        <f aca="true">IF(L38="","",OFFSET(L38,MAX($K$34:K37)-K38,-1,1,1))</f>
        <v/>
      </c>
      <c r="N38" s="143" t="str">
        <f aca="false">IF(VLOOKUP($M38,$K$33:$L$399,2,0)&gt;0,VLOOKUP($M38,$K$33:$L$399,2,0),"")</f>
        <v/>
      </c>
      <c r="O38" s="78" t="str">
        <f aca="false">IF(OR(N38="",$G38=0),"",(L38-N38)/7)</f>
        <v/>
      </c>
      <c r="P38" s="78"/>
      <c r="Q38" s="0"/>
      <c r="R38" s="0"/>
    </row>
    <row r="39" customFormat="false" ht="12.75" hidden="false" customHeight="false" outlineLevel="0" collapsed="false">
      <c r="A39" s="137" t="n">
        <v>34012</v>
      </c>
      <c r="B39" s="138" t="n">
        <v>324.25</v>
      </c>
      <c r="C39" s="138" t="n">
        <v>178</v>
      </c>
      <c r="D39" s="138" t="n">
        <v>261</v>
      </c>
      <c r="E39" s="139"/>
      <c r="F39" s="140"/>
      <c r="G39" s="141" t="n">
        <f aca="false">VLOOKUP(YEAR(A39),$D$6:$F$13,2,0)</f>
        <v>0.25</v>
      </c>
      <c r="H39" s="142" t="str">
        <f aca="false">IF(OR(ISBLANK(F39),G39=0),"",G39*F39)</f>
        <v/>
      </c>
      <c r="I39" s="141" t="str">
        <f aca="false">IF(ABS(SIGN(F39)-SIGN(F38))&gt;0,1,"")</f>
        <v/>
      </c>
      <c r="J39" s="141" t="n">
        <f aca="false">SUM($I$34:I39)</f>
        <v>0</v>
      </c>
      <c r="K39" s="141" t="str">
        <f aca="false">IF(I39=1,ROW(I39),"")</f>
        <v/>
      </c>
      <c r="L39" s="143" t="str">
        <f aca="false">IF(I39="","",I39*A39)</f>
        <v/>
      </c>
      <c r="M39" s="91" t="str">
        <f aca="true">IF(L39="","",OFFSET(L39,MAX($K$34:K38)-K39,-1,1,1))</f>
        <v/>
      </c>
      <c r="N39" s="143" t="str">
        <f aca="false">IF(VLOOKUP($M39,$K$33:$L$399,2,0)&gt;0,VLOOKUP($M39,$K$33:$L$399,2,0),"")</f>
        <v/>
      </c>
      <c r="O39" s="78" t="str">
        <f aca="false">IF(OR(N39="",$G39=0),"",(L39-N39)/7)</f>
        <v/>
      </c>
      <c r="P39" s="78"/>
      <c r="Q39" s="0"/>
      <c r="R39" s="0"/>
    </row>
    <row r="40" customFormat="false" ht="12.75" hidden="false" customHeight="false" outlineLevel="0" collapsed="false">
      <c r="A40" s="137" t="n">
        <v>34019</v>
      </c>
      <c r="B40" s="138" t="n">
        <v>326.25</v>
      </c>
      <c r="C40" s="138" t="n">
        <v>171</v>
      </c>
      <c r="D40" s="138" t="n">
        <v>258</v>
      </c>
      <c r="E40" s="139"/>
      <c r="F40" s="140"/>
      <c r="G40" s="141" t="n">
        <f aca="false">VLOOKUP(YEAR(A40),$D$6:$F$13,2,0)</f>
        <v>0.25</v>
      </c>
      <c r="H40" s="142" t="str">
        <f aca="false">IF(OR(ISBLANK(F40),G40=0),"",G40*F40)</f>
        <v/>
      </c>
      <c r="I40" s="141" t="str">
        <f aca="false">IF(ABS(SIGN(F40)-SIGN(F39))&gt;0,1,"")</f>
        <v/>
      </c>
      <c r="J40" s="141" t="n">
        <f aca="false">SUM($I$34:I40)</f>
        <v>0</v>
      </c>
      <c r="K40" s="141" t="str">
        <f aca="false">IF(I40=1,ROW(I40),"")</f>
        <v/>
      </c>
      <c r="L40" s="143" t="str">
        <f aca="false">IF(I40="","",I40*A40)</f>
        <v/>
      </c>
      <c r="M40" s="91" t="str">
        <f aca="true">IF(L40="","",OFFSET(L40,MAX($K$34:K39)-K40,-1,1,1))</f>
        <v/>
      </c>
      <c r="N40" s="143" t="str">
        <f aca="false">IF(VLOOKUP($M40,$K$33:$L$399,2,0)&gt;0,VLOOKUP($M40,$K$33:$L$399,2,0),"")</f>
        <v/>
      </c>
      <c r="O40" s="78" t="str">
        <f aca="false">IF(OR(N40="",$G40=0),"",(L40-N40)/7)</f>
        <v/>
      </c>
      <c r="P40" s="78"/>
      <c r="Q40" s="0"/>
      <c r="R40" s="0"/>
    </row>
    <row r="41" customFormat="false" ht="12.75" hidden="false" customHeight="false" outlineLevel="0" collapsed="false">
      <c r="A41" s="137" t="n">
        <v>34026</v>
      </c>
      <c r="B41" s="138" t="n">
        <v>327.75</v>
      </c>
      <c r="C41" s="138" t="n">
        <v>173.5</v>
      </c>
      <c r="D41" s="138" t="n">
        <v>258</v>
      </c>
      <c r="E41" s="139"/>
      <c r="F41" s="140"/>
      <c r="G41" s="141" t="n">
        <f aca="false">VLOOKUP(YEAR(A41),$D$6:$F$13,2,0)</f>
        <v>0.25</v>
      </c>
      <c r="H41" s="142" t="str">
        <f aca="false">IF(OR(ISBLANK(F41),G41=0),"",G41*F41)</f>
        <v/>
      </c>
      <c r="I41" s="141" t="str">
        <f aca="false">IF(ABS(SIGN(F41)-SIGN(F40))&gt;0,1,"")</f>
        <v/>
      </c>
      <c r="J41" s="141" t="n">
        <f aca="false">SUM($I$34:I41)</f>
        <v>0</v>
      </c>
      <c r="K41" s="141" t="str">
        <f aca="false">IF(I41=1,ROW(I41),"")</f>
        <v/>
      </c>
      <c r="L41" s="143" t="str">
        <f aca="false">IF(I41="","",I41*A41)</f>
        <v/>
      </c>
      <c r="M41" s="91" t="str">
        <f aca="true">IF(L41="","",OFFSET(L41,MAX($K$34:K40)-K41,-1,1,1))</f>
        <v/>
      </c>
      <c r="N41" s="143" t="str">
        <f aca="false">IF(VLOOKUP($M41,$K$33:$L$399,2,0)&gt;0,VLOOKUP($M41,$K$33:$L$399,2,0),"")</f>
        <v/>
      </c>
      <c r="O41" s="78" t="str">
        <f aca="false">IF(OR(N41="",$G41=0),"",(L41-N41)/7)</f>
        <v/>
      </c>
      <c r="P41" s="78"/>
      <c r="Q41" s="0"/>
      <c r="R41" s="0"/>
    </row>
    <row r="42" customFormat="false" ht="12.75" hidden="false" customHeight="false" outlineLevel="0" collapsed="false">
      <c r="A42" s="137" t="n">
        <v>34033</v>
      </c>
      <c r="B42" s="138" t="n">
        <v>329.5</v>
      </c>
      <c r="C42" s="138" t="n">
        <v>174</v>
      </c>
      <c r="D42" s="138" t="n">
        <v>253</v>
      </c>
      <c r="E42" s="139"/>
      <c r="F42" s="140"/>
      <c r="G42" s="141" t="n">
        <f aca="false">VLOOKUP(YEAR(A42),$D$6:$F$13,2,0)</f>
        <v>0.25</v>
      </c>
      <c r="H42" s="142" t="str">
        <f aca="false">IF(OR(ISBLANK(F42),G42=0),"",G42*F42)</f>
        <v/>
      </c>
      <c r="I42" s="141" t="str">
        <f aca="false">IF(ABS(SIGN(F42)-SIGN(F41))&gt;0,1,"")</f>
        <v/>
      </c>
      <c r="J42" s="141" t="n">
        <f aca="false">SUM($I$34:I42)</f>
        <v>0</v>
      </c>
      <c r="K42" s="141" t="str">
        <f aca="false">IF(I42=1,ROW(I42),"")</f>
        <v/>
      </c>
      <c r="L42" s="143" t="str">
        <f aca="false">IF(I42="","",I42*A42)</f>
        <v/>
      </c>
      <c r="M42" s="91" t="str">
        <f aca="true">IF(L42="","",OFFSET(L42,MAX($K$34:K41)-K42,-1,1,1))</f>
        <v/>
      </c>
      <c r="N42" s="143" t="str">
        <f aca="false">IF(VLOOKUP($M42,$K$33:$L$399,2,0)&gt;0,VLOOKUP($M42,$K$33:$L$399,2,0),"")</f>
        <v/>
      </c>
      <c r="O42" s="78" t="str">
        <f aca="false">IF(OR(N42="",$G42=0),"",(L42-N42)/7)</f>
        <v/>
      </c>
      <c r="P42" s="78"/>
      <c r="Q42" s="0"/>
      <c r="R42" s="0"/>
    </row>
    <row r="43" customFormat="false" ht="12.75" hidden="false" customHeight="false" outlineLevel="0" collapsed="false">
      <c r="A43" s="137" t="n">
        <v>34040</v>
      </c>
      <c r="B43" s="138" t="n">
        <v>332.75</v>
      </c>
      <c r="C43" s="138" t="n">
        <v>172</v>
      </c>
      <c r="D43" s="138" t="n">
        <v>253</v>
      </c>
      <c r="E43" s="139"/>
      <c r="F43" s="140"/>
      <c r="G43" s="141" t="n">
        <f aca="false">VLOOKUP(YEAR(A43),$D$6:$F$13,2,0)</f>
        <v>0.25</v>
      </c>
      <c r="H43" s="142" t="str">
        <f aca="false">IF(OR(ISBLANK(F43),G43=0),"",G43*F43)</f>
        <v/>
      </c>
      <c r="I43" s="141" t="str">
        <f aca="false">IF(ABS(SIGN(F43)-SIGN(F42))&gt;0,1,"")</f>
        <v/>
      </c>
      <c r="J43" s="141" t="n">
        <f aca="false">SUM($I$34:I43)</f>
        <v>0</v>
      </c>
      <c r="K43" s="141" t="str">
        <f aca="false">IF(I43=1,ROW(I43),"")</f>
        <v/>
      </c>
      <c r="L43" s="143" t="str">
        <f aca="false">IF(I43="","",I43*A43)</f>
        <v/>
      </c>
      <c r="M43" s="91" t="str">
        <f aca="true">IF(L43="","",OFFSET(L43,MAX($K$34:K42)-K43,-1,1,1))</f>
        <v/>
      </c>
      <c r="N43" s="143" t="str">
        <f aca="false">IF(VLOOKUP($M43,$K$33:$L$399,2,0)&gt;0,VLOOKUP($M43,$K$33:$L$399,2,0),"")</f>
        <v/>
      </c>
      <c r="O43" s="78" t="str">
        <f aca="false">IF(OR(N43="",$G43=0),"",(L43-N43)/7)</f>
        <v/>
      </c>
      <c r="P43" s="78"/>
      <c r="Q43" s="0"/>
      <c r="R43" s="0"/>
    </row>
    <row r="44" customFormat="false" ht="12.75" hidden="false" customHeight="false" outlineLevel="0" collapsed="false">
      <c r="A44" s="137" t="n">
        <v>34047</v>
      </c>
      <c r="B44" s="138" t="n">
        <v>329</v>
      </c>
      <c r="C44" s="138" t="n">
        <v>171</v>
      </c>
      <c r="D44" s="138" t="n">
        <v>243</v>
      </c>
      <c r="E44" s="139"/>
      <c r="F44" s="140"/>
      <c r="G44" s="141" t="n">
        <f aca="false">VLOOKUP(YEAR(A44),$D$6:$F$13,2,0)</f>
        <v>0.25</v>
      </c>
      <c r="H44" s="142" t="str">
        <f aca="false">IF(OR(ISBLANK(F44),G44=0),"",G44*F44)</f>
        <v/>
      </c>
      <c r="I44" s="141" t="str">
        <f aca="false">IF(ABS(SIGN(F44)-SIGN(F43))&gt;0,1,"")</f>
        <v/>
      </c>
      <c r="J44" s="141" t="n">
        <f aca="false">SUM($I$34:I44)</f>
        <v>0</v>
      </c>
      <c r="K44" s="141" t="str">
        <f aca="false">IF(I44=1,ROW(I44),"")</f>
        <v/>
      </c>
      <c r="L44" s="143" t="str">
        <f aca="false">IF(I44="","",I44*A44)</f>
        <v/>
      </c>
      <c r="M44" s="91" t="str">
        <f aca="true">IF(L44="","",OFFSET(L44,MAX($K$34:K43)-K44,-1,1,1))</f>
        <v/>
      </c>
      <c r="N44" s="143" t="str">
        <f aca="false">IF(VLOOKUP($M44,$K$33:$L$399,2,0)&gt;0,VLOOKUP($M44,$K$33:$L$399,2,0),"")</f>
        <v/>
      </c>
      <c r="O44" s="78" t="str">
        <f aca="false">IF(OR(N44="",$G44=0),"",(L44-N44)/7)</f>
        <v/>
      </c>
      <c r="P44" s="78"/>
      <c r="Q44" s="0"/>
      <c r="R44" s="0"/>
    </row>
    <row r="45" customFormat="false" ht="12.75" hidden="false" customHeight="false" outlineLevel="0" collapsed="false">
      <c r="A45" s="137" t="n">
        <v>34054</v>
      </c>
      <c r="B45" s="138" t="n">
        <v>324</v>
      </c>
      <c r="C45" s="138" t="n">
        <v>169.5</v>
      </c>
      <c r="D45" s="138" t="n">
        <v>241</v>
      </c>
      <c r="E45" s="139"/>
      <c r="F45" s="140"/>
      <c r="G45" s="141" t="n">
        <f aca="false">VLOOKUP(YEAR(A45),$D$6:$F$13,2,0)</f>
        <v>0.25</v>
      </c>
      <c r="H45" s="142" t="str">
        <f aca="false">IF(OR(ISBLANK(F45),G45=0),"",G45*F45)</f>
        <v/>
      </c>
      <c r="I45" s="141" t="str">
        <f aca="false">IF(ABS(SIGN(F45)-SIGN(F44))&gt;0,1,"")</f>
        <v/>
      </c>
      <c r="J45" s="141" t="n">
        <f aca="false">SUM($I$34:I45)</f>
        <v>0</v>
      </c>
      <c r="K45" s="141" t="str">
        <f aca="false">IF(I45=1,ROW(I45),"")</f>
        <v/>
      </c>
      <c r="L45" s="143" t="str">
        <f aca="false">IF(I45="","",I45*A45)</f>
        <v/>
      </c>
      <c r="M45" s="91" t="str">
        <f aca="true">IF(L45="","",OFFSET(L45,MAX($K$34:K44)-K45,-1,1,1))</f>
        <v/>
      </c>
      <c r="N45" s="143" t="str">
        <f aca="false">IF(VLOOKUP($M45,$K$33:$L$399,2,0)&gt;0,VLOOKUP($M45,$K$33:$L$399,2,0),"")</f>
        <v/>
      </c>
      <c r="O45" s="78" t="str">
        <f aca="false">IF(OR(N45="",$G45=0),"",(L45-N45)/7)</f>
        <v/>
      </c>
      <c r="P45" s="78"/>
      <c r="Q45" s="0"/>
      <c r="R45" s="0"/>
    </row>
    <row r="46" customFormat="false" ht="12.75" hidden="false" customHeight="false" outlineLevel="0" collapsed="false">
      <c r="A46" s="137" t="n">
        <v>34061</v>
      </c>
      <c r="B46" s="138" t="n">
        <v>310.25</v>
      </c>
      <c r="C46" s="138" t="n">
        <v>173</v>
      </c>
      <c r="D46" s="138" t="n">
        <v>241</v>
      </c>
      <c r="E46" s="139"/>
      <c r="F46" s="140"/>
      <c r="G46" s="141" t="n">
        <f aca="false">VLOOKUP(YEAR(A46),$D$6:$F$13,2,0)</f>
        <v>0.25</v>
      </c>
      <c r="H46" s="142" t="str">
        <f aca="false">IF(OR(ISBLANK(F46),G46=0),"",G46*F46)</f>
        <v/>
      </c>
      <c r="I46" s="141" t="str">
        <f aca="false">IF(ABS(SIGN(F46)-SIGN(F45))&gt;0,1,"")</f>
        <v/>
      </c>
      <c r="J46" s="141" t="n">
        <f aca="false">SUM($I$34:I46)</f>
        <v>0</v>
      </c>
      <c r="K46" s="141" t="str">
        <f aca="false">IF(I46=1,ROW(I46),"")</f>
        <v/>
      </c>
      <c r="L46" s="143" t="str">
        <f aca="false">IF(I46="","",I46*A46)</f>
        <v/>
      </c>
      <c r="M46" s="91" t="str">
        <f aca="true">IF(L46="","",OFFSET(L46,MAX($K$34:K45)-K46,-1,1,1))</f>
        <v/>
      </c>
      <c r="N46" s="143" t="str">
        <f aca="false">IF(VLOOKUP($M46,$K$33:$L$399,2,0)&gt;0,VLOOKUP($M46,$K$33:$L$399,2,0),"")</f>
        <v/>
      </c>
      <c r="O46" s="78" t="str">
        <f aca="false">IF(OR(N46="",$G46=0),"",(L46-N46)/7)</f>
        <v/>
      </c>
      <c r="P46" s="78"/>
      <c r="Q46" s="0"/>
      <c r="R46" s="0"/>
    </row>
    <row r="47" customFormat="false" ht="12.75" hidden="false" customHeight="false" outlineLevel="0" collapsed="false">
      <c r="A47" s="137" t="n">
        <v>34068</v>
      </c>
      <c r="B47" s="138" t="n">
        <v>306.5</v>
      </c>
      <c r="C47" s="138" t="n">
        <v>173.5</v>
      </c>
      <c r="D47" s="138" t="n">
        <v>248</v>
      </c>
      <c r="E47" s="139"/>
      <c r="F47" s="140"/>
      <c r="G47" s="141" t="n">
        <f aca="false">VLOOKUP(YEAR(A47),$D$6:$F$13,2,0)</f>
        <v>0.25</v>
      </c>
      <c r="H47" s="142" t="str">
        <f aca="false">IF(OR(ISBLANK(F47),G47=0),"",G47*F47)</f>
        <v/>
      </c>
      <c r="I47" s="141" t="str">
        <f aca="false">IF(ABS(SIGN(F47)-SIGN(F46))&gt;0,1,"")</f>
        <v/>
      </c>
      <c r="J47" s="141" t="n">
        <f aca="false">SUM($I$34:I47)</f>
        <v>0</v>
      </c>
      <c r="K47" s="141" t="str">
        <f aca="false">IF(I47=1,ROW(I47),"")</f>
        <v/>
      </c>
      <c r="L47" s="143" t="str">
        <f aca="false">IF(I47="","",I47*A47)</f>
        <v/>
      </c>
      <c r="M47" s="91" t="str">
        <f aca="true">IF(L47="","",OFFSET(L47,MAX($K$34:K46)-K47,-1,1,1))</f>
        <v/>
      </c>
      <c r="N47" s="143" t="str">
        <f aca="false">IF(VLOOKUP($M47,$K$33:$L$399,2,0)&gt;0,VLOOKUP($M47,$K$33:$L$399,2,0),"")</f>
        <v/>
      </c>
      <c r="O47" s="78" t="str">
        <f aca="false">IF(OR(N47="",$G47=0),"",(L47-N47)/7)</f>
        <v/>
      </c>
      <c r="P47" s="78"/>
      <c r="Q47" s="0"/>
      <c r="R47" s="0"/>
    </row>
    <row r="48" customFormat="false" ht="12.75" hidden="false" customHeight="false" outlineLevel="0" collapsed="false">
      <c r="A48" s="137" t="n">
        <v>34075</v>
      </c>
      <c r="B48" s="138" t="n">
        <v>307.5</v>
      </c>
      <c r="C48" s="138" t="n">
        <v>175.5</v>
      </c>
      <c r="D48" s="138" t="n">
        <v>248</v>
      </c>
      <c r="E48" s="139"/>
      <c r="F48" s="140"/>
      <c r="G48" s="141" t="n">
        <f aca="false">VLOOKUP(YEAR(A48),$D$6:$F$13,2,0)</f>
        <v>0.25</v>
      </c>
      <c r="H48" s="142" t="str">
        <f aca="false">IF(OR(ISBLANK(F48),G48=0),"",G48*F48)</f>
        <v/>
      </c>
      <c r="I48" s="141" t="str">
        <f aca="false">IF(ABS(SIGN(F48)-SIGN(F47))&gt;0,1,"")</f>
        <v/>
      </c>
      <c r="J48" s="141" t="n">
        <f aca="false">SUM($I$34:I48)</f>
        <v>0</v>
      </c>
      <c r="K48" s="141" t="str">
        <f aca="false">IF(I48=1,ROW(I48),"")</f>
        <v/>
      </c>
      <c r="L48" s="143" t="str">
        <f aca="false">IF(I48="","",I48*A48)</f>
        <v/>
      </c>
      <c r="M48" s="91" t="str">
        <f aca="true">IF(L48="","",OFFSET(L48,MAX($K$34:K47)-K48,-1,1,1))</f>
        <v/>
      </c>
      <c r="N48" s="143" t="str">
        <f aca="false">IF(VLOOKUP($M48,$K$33:$L$399,2,0)&gt;0,VLOOKUP($M48,$K$33:$L$399,2,0),"")</f>
        <v/>
      </c>
      <c r="O48" s="78" t="str">
        <f aca="false">IF(OR(N48="",$G48=0),"",(L48-N48)/7)</f>
        <v/>
      </c>
      <c r="P48" s="78"/>
      <c r="Q48" s="0"/>
      <c r="R48" s="0"/>
    </row>
    <row r="49" customFormat="false" ht="12.75" hidden="false" customHeight="false" outlineLevel="0" collapsed="false">
      <c r="A49" s="137" t="n">
        <v>34082</v>
      </c>
      <c r="B49" s="138" t="n">
        <v>309.25</v>
      </c>
      <c r="C49" s="138" t="n">
        <v>177.5</v>
      </c>
      <c r="D49" s="138" t="n">
        <v>243</v>
      </c>
      <c r="E49" s="139"/>
      <c r="F49" s="140"/>
      <c r="G49" s="141" t="n">
        <f aca="false">VLOOKUP(YEAR(A49),$D$6:$F$13,2,0)</f>
        <v>0.25</v>
      </c>
      <c r="H49" s="142" t="str">
        <f aca="false">IF(OR(ISBLANK(F49),G49=0),"",G49*F49)</f>
        <v/>
      </c>
      <c r="I49" s="141" t="str">
        <f aca="false">IF(ABS(SIGN(F49)-SIGN(F48))&gt;0,1,"")</f>
        <v/>
      </c>
      <c r="J49" s="141" t="n">
        <f aca="false">SUM($I$34:I49)</f>
        <v>0</v>
      </c>
      <c r="K49" s="141" t="str">
        <f aca="false">IF(I49=1,ROW(I49),"")</f>
        <v/>
      </c>
      <c r="L49" s="143" t="str">
        <f aca="false">IF(I49="","",I49*A49)</f>
        <v/>
      </c>
      <c r="M49" s="91" t="str">
        <f aca="true">IF(L49="","",OFFSET(L49,MAX($K$34:K48)-K49,-1,1,1))</f>
        <v/>
      </c>
      <c r="N49" s="143" t="str">
        <f aca="false">IF(VLOOKUP($M49,$K$33:$L$399,2,0)&gt;0,VLOOKUP($M49,$K$33:$L$399,2,0),"")</f>
        <v/>
      </c>
      <c r="O49" s="78" t="str">
        <f aca="false">IF(OR(N49="",$G49=0),"",(L49-N49)/7)</f>
        <v/>
      </c>
      <c r="P49" s="78"/>
      <c r="Q49" s="0"/>
      <c r="R49" s="0"/>
    </row>
    <row r="50" customFormat="false" ht="12.75" hidden="false" customHeight="false" outlineLevel="0" collapsed="false">
      <c r="A50" s="137" t="n">
        <v>34089</v>
      </c>
      <c r="B50" s="138" t="n">
        <v>307.75</v>
      </c>
      <c r="C50" s="138" t="n">
        <v>180</v>
      </c>
      <c r="D50" s="138" t="n">
        <v>243</v>
      </c>
      <c r="E50" s="139"/>
      <c r="F50" s="140"/>
      <c r="G50" s="141" t="n">
        <f aca="false">VLOOKUP(YEAR(A50),$D$6:$F$13,2,0)</f>
        <v>0.25</v>
      </c>
      <c r="H50" s="142" t="str">
        <f aca="false">IF(OR(ISBLANK(F50),G50=0),"",G50*F50)</f>
        <v/>
      </c>
      <c r="I50" s="141" t="str">
        <f aca="false">IF(ABS(SIGN(F50)-SIGN(F49))&gt;0,1,"")</f>
        <v/>
      </c>
      <c r="J50" s="141" t="n">
        <f aca="false">SUM($I$34:I50)</f>
        <v>0</v>
      </c>
      <c r="K50" s="141" t="str">
        <f aca="false">IF(I50=1,ROW(I50),"")</f>
        <v/>
      </c>
      <c r="L50" s="143" t="str">
        <f aca="false">IF(I50="","",I50*A50)</f>
        <v/>
      </c>
      <c r="M50" s="91" t="str">
        <f aca="true">IF(L50="","",OFFSET(L50,MAX($K$34:K49)-K50,-1,1,1))</f>
        <v/>
      </c>
      <c r="N50" s="143" t="str">
        <f aca="false">IF(VLOOKUP($M50,$K$33:$L$399,2,0)&gt;0,VLOOKUP($M50,$K$33:$L$399,2,0),"")</f>
        <v/>
      </c>
      <c r="O50" s="78" t="str">
        <f aca="false">IF(OR(N50="",$G50=0),"",(L50-N50)/7)</f>
        <v/>
      </c>
      <c r="P50" s="78"/>
      <c r="Q50" s="0"/>
      <c r="R50" s="0"/>
    </row>
    <row r="51" customFormat="false" ht="12.75" hidden="false" customHeight="false" outlineLevel="0" collapsed="false">
      <c r="A51" s="137" t="n">
        <v>34096</v>
      </c>
      <c r="B51" s="138" t="n">
        <v>302</v>
      </c>
      <c r="C51" s="138" t="n">
        <v>182.5</v>
      </c>
      <c r="D51" s="138" t="n">
        <v>243</v>
      </c>
      <c r="E51" s="139"/>
      <c r="F51" s="140"/>
      <c r="G51" s="141" t="n">
        <f aca="false">VLOOKUP(YEAR(A51),$D$6:$F$13,2,0)</f>
        <v>0.25</v>
      </c>
      <c r="H51" s="142" t="str">
        <f aca="false">IF(OR(ISBLANK(F51),G51=0),"",G51*F51)</f>
        <v/>
      </c>
      <c r="I51" s="141" t="str">
        <f aca="false">IF(ABS(SIGN(F51)-SIGN(F50))&gt;0,1,"")</f>
        <v/>
      </c>
      <c r="J51" s="141" t="n">
        <f aca="false">SUM($I$34:I51)</f>
        <v>0</v>
      </c>
      <c r="K51" s="141" t="str">
        <f aca="false">IF(I51=1,ROW(I51),"")</f>
        <v/>
      </c>
      <c r="L51" s="143" t="str">
        <f aca="false">IF(I51="","",I51*A51)</f>
        <v/>
      </c>
      <c r="M51" s="91" t="str">
        <f aca="true">IF(L51="","",OFFSET(L51,MAX($K$34:K50)-K51,-1,1,1))</f>
        <v/>
      </c>
      <c r="N51" s="143" t="str">
        <f aca="false">IF(VLOOKUP($M51,$K$33:$L$399,2,0)&gt;0,VLOOKUP($M51,$K$33:$L$399,2,0),"")</f>
        <v/>
      </c>
      <c r="O51" s="78" t="str">
        <f aca="false">IF(OR(N51="",$G51=0),"",(L51-N51)/7)</f>
        <v/>
      </c>
      <c r="P51" s="78"/>
      <c r="Q51" s="0"/>
      <c r="R51" s="0"/>
    </row>
    <row r="52" customFormat="false" ht="12.75" hidden="false" customHeight="false" outlineLevel="0" collapsed="false">
      <c r="A52" s="137" t="n">
        <v>34103</v>
      </c>
      <c r="B52" s="138" t="n">
        <v>304</v>
      </c>
      <c r="C52" s="138" t="n">
        <v>183.5</v>
      </c>
      <c r="D52" s="138" t="n">
        <v>248</v>
      </c>
      <c r="E52" s="139"/>
      <c r="F52" s="140"/>
      <c r="G52" s="141" t="n">
        <f aca="false">VLOOKUP(YEAR(A52),$D$6:$F$13,2,0)</f>
        <v>0.25</v>
      </c>
      <c r="H52" s="142" t="str">
        <f aca="false">IF(OR(ISBLANK(F52),G52=0),"",G52*F52)</f>
        <v/>
      </c>
      <c r="I52" s="141" t="str">
        <f aca="false">IF(ABS(SIGN(F52)-SIGN(F51))&gt;0,1,"")</f>
        <v/>
      </c>
      <c r="J52" s="141" t="n">
        <f aca="false">SUM($I$34:I52)</f>
        <v>0</v>
      </c>
      <c r="K52" s="141" t="str">
        <f aca="false">IF(I52=1,ROW(I52),"")</f>
        <v/>
      </c>
      <c r="L52" s="143" t="str">
        <f aca="false">IF(I52="","",I52*A52)</f>
        <v/>
      </c>
      <c r="M52" s="91" t="str">
        <f aca="true">IF(L52="","",OFFSET(L52,MAX($K$34:K51)-K52,-1,1,1))</f>
        <v/>
      </c>
      <c r="N52" s="143" t="str">
        <f aca="false">IF(VLOOKUP($M52,$K$33:$L$399,2,0)&gt;0,VLOOKUP($M52,$K$33:$L$399,2,0),"")</f>
        <v/>
      </c>
      <c r="O52" s="78" t="str">
        <f aca="false">IF(OR(N52="",$G52=0),"",(L52-N52)/7)</f>
        <v/>
      </c>
      <c r="P52" s="78"/>
      <c r="Q52" s="0"/>
      <c r="R52" s="0"/>
    </row>
    <row r="53" customFormat="false" ht="12.75" hidden="false" customHeight="false" outlineLevel="0" collapsed="false">
      <c r="A53" s="137" t="n">
        <v>34110</v>
      </c>
      <c r="B53" s="138" t="n">
        <v>297.75</v>
      </c>
      <c r="C53" s="138" t="n">
        <v>182.5</v>
      </c>
      <c r="D53" s="138" t="n">
        <v>253</v>
      </c>
      <c r="E53" s="139"/>
      <c r="F53" s="140"/>
      <c r="G53" s="141" t="n">
        <f aca="false">VLOOKUP(YEAR(A53),$D$6:$F$13,2,0)</f>
        <v>0.25</v>
      </c>
      <c r="H53" s="142" t="str">
        <f aca="false">IF(OR(ISBLANK(F53),G53=0),"",G53*F53)</f>
        <v/>
      </c>
      <c r="I53" s="141" t="str">
        <f aca="false">IF(ABS(SIGN(F53)-SIGN(F52))&gt;0,1,"")</f>
        <v/>
      </c>
      <c r="J53" s="141" t="n">
        <f aca="false">SUM($I$34:I53)</f>
        <v>0</v>
      </c>
      <c r="K53" s="141" t="str">
        <f aca="false">IF(I53=1,ROW(I53),"")</f>
        <v/>
      </c>
      <c r="L53" s="143" t="str">
        <f aca="false">IF(I53="","",I53*A53)</f>
        <v/>
      </c>
      <c r="M53" s="91" t="str">
        <f aca="true">IF(L53="","",OFFSET(L53,MAX($K$34:K52)-K53,-1,1,1))</f>
        <v/>
      </c>
      <c r="N53" s="143" t="str">
        <f aca="false">IF(VLOOKUP($M53,$K$33:$L$399,2,0)&gt;0,VLOOKUP($M53,$K$33:$L$399,2,0),"")</f>
        <v/>
      </c>
      <c r="O53" s="78" t="str">
        <f aca="false">IF(OR(N53="",$G53=0),"",(L53-N53)/7)</f>
        <v/>
      </c>
      <c r="P53" s="78"/>
      <c r="Q53" s="0"/>
      <c r="R53" s="0"/>
    </row>
    <row r="54" customFormat="false" ht="12.75" hidden="false" customHeight="false" outlineLevel="0" collapsed="false">
      <c r="A54" s="137" t="n">
        <v>34117</v>
      </c>
      <c r="B54" s="138" t="n">
        <v>292.25</v>
      </c>
      <c r="C54" s="138" t="n">
        <v>182.5</v>
      </c>
      <c r="D54" s="138" t="n">
        <v>253</v>
      </c>
      <c r="E54" s="139"/>
      <c r="F54" s="140"/>
      <c r="G54" s="141" t="n">
        <f aca="false">VLOOKUP(YEAR(A54),$D$6:$F$13,2,0)</f>
        <v>0.25</v>
      </c>
      <c r="H54" s="142" t="str">
        <f aca="false">IF(OR(ISBLANK(F54),G54=0),"",G54*F54)</f>
        <v/>
      </c>
      <c r="I54" s="141" t="str">
        <f aca="false">IF(ABS(SIGN(F54)-SIGN(F53))&gt;0,1,"")</f>
        <v/>
      </c>
      <c r="J54" s="141" t="n">
        <f aca="false">SUM($I$34:I54)</f>
        <v>0</v>
      </c>
      <c r="K54" s="141" t="str">
        <f aca="false">IF(I54=1,ROW(I54),"")</f>
        <v/>
      </c>
      <c r="L54" s="143" t="str">
        <f aca="false">IF(I54="","",I54*A54)</f>
        <v/>
      </c>
      <c r="M54" s="91"/>
      <c r="N54" s="143"/>
      <c r="O54" s="78" t="str">
        <f aca="false">IF(OR(N54="",$G54=0),"",(L54-N54)/7)</f>
        <v/>
      </c>
      <c r="P54" s="78"/>
      <c r="Q54" s="0"/>
      <c r="R54" s="0"/>
    </row>
    <row r="55" customFormat="false" ht="12.75" hidden="false" customHeight="false" outlineLevel="0" collapsed="false">
      <c r="A55" s="137" t="n">
        <v>34124</v>
      </c>
      <c r="B55" s="138" t="n">
        <v>290</v>
      </c>
      <c r="C55" s="138" t="n">
        <v>180</v>
      </c>
      <c r="D55" s="138" t="n">
        <v>243</v>
      </c>
      <c r="E55" s="139"/>
      <c r="F55" s="140"/>
      <c r="G55" s="141" t="n">
        <f aca="false">VLOOKUP(YEAR(A55),$D$6:$F$13,2,0)</f>
        <v>0.25</v>
      </c>
      <c r="H55" s="142" t="str">
        <f aca="false">IF(OR(ISBLANK(F55),G55=0),"",G55*F55)</f>
        <v/>
      </c>
      <c r="I55" s="141" t="str">
        <f aca="false">IF(ABS(SIGN(F55)-SIGN(F54))&gt;0,1,"")</f>
        <v/>
      </c>
      <c r="J55" s="141" t="n">
        <f aca="false">SUM($I$34:I55)</f>
        <v>0</v>
      </c>
      <c r="K55" s="141" t="str">
        <f aca="false">IF(I55=1,ROW(I55),"")</f>
        <v/>
      </c>
      <c r="L55" s="143" t="str">
        <f aca="false">IF(I55="","",I55*A55)</f>
        <v/>
      </c>
      <c r="M55" s="91" t="str">
        <f aca="true">IF(L55="","",OFFSET(L55,MAX($K$34:K54)-K55,-1,1,1))</f>
        <v/>
      </c>
      <c r="N55" s="143" t="str">
        <f aca="false">IF(VLOOKUP($M55,$K$33:$L$399,2,0)&gt;0,VLOOKUP($M55,$K$33:$L$399,2,0),"")</f>
        <v/>
      </c>
      <c r="O55" s="78" t="str">
        <f aca="false">IF(OR(N55="",$G55=0),"",(L55-N55)/7)</f>
        <v/>
      </c>
      <c r="P55" s="78"/>
      <c r="Q55" s="0"/>
      <c r="R55" s="0"/>
    </row>
    <row r="56" customFormat="false" ht="12.75" hidden="false" customHeight="false" outlineLevel="0" collapsed="false">
      <c r="A56" s="137" t="n">
        <v>34131</v>
      </c>
      <c r="B56" s="138" t="n">
        <v>292</v>
      </c>
      <c r="C56" s="138" t="n">
        <v>175.5</v>
      </c>
      <c r="D56" s="138" t="n">
        <v>245</v>
      </c>
      <c r="E56" s="139"/>
      <c r="F56" s="140"/>
      <c r="G56" s="141" t="n">
        <f aca="false">VLOOKUP(YEAR(A56),$D$6:$F$13,2,0)</f>
        <v>0.25</v>
      </c>
      <c r="H56" s="142" t="str">
        <f aca="false">IF(OR(ISBLANK(F56),G56=0),"",G56*F56)</f>
        <v/>
      </c>
      <c r="I56" s="141" t="str">
        <f aca="false">IF(ABS(SIGN(F56)-SIGN(F55))&gt;0,1,"")</f>
        <v/>
      </c>
      <c r="J56" s="141" t="n">
        <f aca="false">SUM($I$34:I56)</f>
        <v>0</v>
      </c>
      <c r="K56" s="141" t="str">
        <f aca="false">IF(I56=1,ROW(I56),"")</f>
        <v/>
      </c>
      <c r="L56" s="143" t="str">
        <f aca="false">IF(I56="","",I56*A56)</f>
        <v/>
      </c>
      <c r="M56" s="91" t="str">
        <f aca="true">IF(L56="","",OFFSET(L56,MAX($K$34:K55)-K56,-1,1,1))</f>
        <v/>
      </c>
      <c r="N56" s="143" t="str">
        <f aca="false">IF(VLOOKUP($M56,$K$33:$L$399,2,0)&gt;0,VLOOKUP($M56,$K$33:$L$399,2,0),"")</f>
        <v/>
      </c>
      <c r="O56" s="78" t="str">
        <f aca="false">IF(OR(N56="",$G56=0),"",(L56-N56)/7)</f>
        <v/>
      </c>
      <c r="P56" s="78"/>
      <c r="Q56" s="0"/>
      <c r="R56" s="0"/>
    </row>
    <row r="57" customFormat="false" ht="12.75" hidden="false" customHeight="false" outlineLevel="0" collapsed="false">
      <c r="A57" s="137" t="n">
        <v>34138</v>
      </c>
      <c r="B57" s="138" t="n">
        <v>290</v>
      </c>
      <c r="C57" s="138" t="n">
        <v>171.75</v>
      </c>
      <c r="D57" s="138" t="n">
        <v>241</v>
      </c>
      <c r="E57" s="139"/>
      <c r="F57" s="140"/>
      <c r="G57" s="141" t="n">
        <f aca="false">VLOOKUP(YEAR(A57),$D$6:$F$13,2,0)</f>
        <v>0.25</v>
      </c>
      <c r="H57" s="142" t="str">
        <f aca="false">IF(OR(ISBLANK(F57),G57=0),"",G57*F57)</f>
        <v/>
      </c>
      <c r="I57" s="141" t="str">
        <f aca="false">IF(ABS(SIGN(F57)-SIGN(F56))&gt;0,1,"")</f>
        <v/>
      </c>
      <c r="J57" s="141" t="n">
        <f aca="false">SUM($I$34:I57)</f>
        <v>0</v>
      </c>
      <c r="K57" s="141" t="str">
        <f aca="false">IF(I57=1,ROW(I57),"")</f>
        <v/>
      </c>
      <c r="L57" s="143" t="str">
        <f aca="false">IF(I57="","",I57*A57)</f>
        <v/>
      </c>
      <c r="M57" s="91" t="str">
        <f aca="true">IF(L57="","",OFFSET(L57,MAX($K$34:K56)-K57,-1,1,1))</f>
        <v/>
      </c>
      <c r="N57" s="143" t="str">
        <f aca="false">IF(VLOOKUP($M57,$K$33:$L$399,2,0)&gt;0,VLOOKUP($M57,$K$33:$L$399,2,0),"")</f>
        <v/>
      </c>
      <c r="O57" s="78" t="str">
        <f aca="false">IF(OR(N57="",$G57=0),"",(L57-N57)/7)</f>
        <v/>
      </c>
      <c r="P57" s="78"/>
      <c r="Q57" s="0"/>
      <c r="R57" s="0"/>
    </row>
    <row r="58" customFormat="false" ht="12.75" hidden="false" customHeight="false" outlineLevel="0" collapsed="false">
      <c r="A58" s="137" t="n">
        <v>34145</v>
      </c>
      <c r="B58" s="138" t="n">
        <v>283.75</v>
      </c>
      <c r="C58" s="138" t="n">
        <v>170.75</v>
      </c>
      <c r="D58" s="138" t="n">
        <v>236</v>
      </c>
      <c r="E58" s="139"/>
      <c r="F58" s="140"/>
      <c r="G58" s="141" t="n">
        <f aca="false">VLOOKUP(YEAR(A58),$D$6:$F$13,2,0)</f>
        <v>0.25</v>
      </c>
      <c r="H58" s="142" t="str">
        <f aca="false">IF(OR(ISBLANK(F58),G58=0),"",G58*F58)</f>
        <v/>
      </c>
      <c r="I58" s="141" t="str">
        <f aca="false">IF(ABS(SIGN(F58)-SIGN(F57))&gt;0,1,"")</f>
        <v/>
      </c>
      <c r="J58" s="141" t="n">
        <f aca="false">SUM($I$34:I58)</f>
        <v>0</v>
      </c>
      <c r="K58" s="141" t="str">
        <f aca="false">IF(I58=1,ROW(I58),"")</f>
        <v/>
      </c>
      <c r="L58" s="143" t="str">
        <f aca="false">IF(I58="","",I58*A58)</f>
        <v/>
      </c>
      <c r="M58" s="91" t="str">
        <f aca="true">IF(L58="","",OFFSET(L58,MAX($K$34:K57)-K58,-1,1,1))</f>
        <v/>
      </c>
      <c r="N58" s="143" t="str">
        <f aca="false">IF(VLOOKUP($M58,$K$33:$L$399,2,0)&gt;0,VLOOKUP($M58,$K$33:$L$399,2,0),"")</f>
        <v/>
      </c>
      <c r="O58" s="78" t="str">
        <f aca="false">IF(OR(N58="",$G58=0),"",(L58-N58)/7)</f>
        <v/>
      </c>
      <c r="P58" s="78"/>
      <c r="Q58" s="0"/>
      <c r="R58" s="0"/>
    </row>
    <row r="59" customFormat="false" ht="12.75" hidden="false" customHeight="false" outlineLevel="0" collapsed="false">
      <c r="A59" s="137" t="n">
        <v>34152</v>
      </c>
      <c r="B59" s="138" t="n">
        <v>279</v>
      </c>
      <c r="C59" s="138" t="n">
        <v>168.5</v>
      </c>
      <c r="D59" s="138" t="n">
        <v>238</v>
      </c>
      <c r="E59" s="139"/>
      <c r="F59" s="140"/>
      <c r="G59" s="141" t="n">
        <f aca="false">VLOOKUP(YEAR(A59),$D$6:$F$13,2,0)</f>
        <v>0.25</v>
      </c>
      <c r="H59" s="142" t="str">
        <f aca="false">IF(OR(ISBLANK(F59),G59=0),"",G59*F59)</f>
        <v/>
      </c>
      <c r="I59" s="141" t="str">
        <f aca="false">IF(ABS(SIGN(F59)-SIGN(F58))&gt;0,1,"")</f>
        <v/>
      </c>
      <c r="J59" s="141" t="n">
        <f aca="false">SUM($I$34:I59)</f>
        <v>0</v>
      </c>
      <c r="K59" s="141" t="str">
        <f aca="false">IF(I59=1,ROW(I59),"")</f>
        <v/>
      </c>
      <c r="L59" s="143" t="str">
        <f aca="false">IF(I59="","",I59*A59)</f>
        <v/>
      </c>
      <c r="M59" s="91" t="str">
        <f aca="true">IF(L59="","",OFFSET(L59,MAX($K$34:K58)-K59,-1,1,1))</f>
        <v/>
      </c>
      <c r="N59" s="143" t="str">
        <f aca="false">IF(VLOOKUP($M59,$K$33:$L$399,2,0)&gt;0,VLOOKUP($M59,$K$33:$L$399,2,0),"")</f>
        <v/>
      </c>
      <c r="O59" s="78" t="str">
        <f aca="false">IF(OR(N59="",$G59=0),"",(L59-N59)/7)</f>
        <v/>
      </c>
      <c r="P59" s="78"/>
      <c r="Q59" s="0"/>
      <c r="R59" s="0"/>
    </row>
    <row r="60" customFormat="false" ht="12.75" hidden="false" customHeight="false" outlineLevel="0" collapsed="false">
      <c r="A60" s="137" t="n">
        <v>34159</v>
      </c>
      <c r="B60" s="138" t="n">
        <v>279</v>
      </c>
      <c r="C60" s="138" t="n">
        <v>168</v>
      </c>
      <c r="D60" s="138" t="n">
        <v>238</v>
      </c>
      <c r="E60" s="139" t="n">
        <f aca="true">IF(AND(OFFSET(A60,-$B$4,0,1,1)&gt;=$A$34,ISNUMBER(OFFSET(A60,-$B$4,0,1,1))),OFFSET(A60,-$B$4,0,1,1),"")</f>
        <v>33977</v>
      </c>
      <c r="F60" s="140" t="n">
        <f aca="true">(OFFSET(B60,-$B$4,0,1,1)-B60)+$B$5*(D60-OFFSET(D60,-$B$4,0,1,1))+$B$6*(C60-OFFSET(C60,-$B$4,0,1,1))</f>
        <v>4.7822581772686</v>
      </c>
      <c r="G60" s="141" t="n">
        <f aca="false">VLOOKUP(YEAR(A60),$D$6:$F$13,2,0)</f>
        <v>0.25</v>
      </c>
      <c r="H60" s="142" t="n">
        <f aca="false">IF(OR(ISBLANK(F60),G60=0),"",G60*F60)</f>
        <v>1.19556454431715</v>
      </c>
      <c r="I60" s="141" t="n">
        <f aca="false">IF(ABS(SIGN(F60)-SIGN(F59))&gt;0,1,"")</f>
        <v>1</v>
      </c>
      <c r="J60" s="141" t="n">
        <f aca="false">SUM($I$34:I60)</f>
        <v>1</v>
      </c>
      <c r="K60" s="141" t="n">
        <f aca="false">IF(I60=1,ROW(I60),"")</f>
        <v>60</v>
      </c>
      <c r="L60" s="143" t="n">
        <f aca="false">IF(I60="","",I60*A60)</f>
        <v>34159</v>
      </c>
      <c r="M60" s="91"/>
      <c r="N60" s="143"/>
      <c r="O60" s="78" t="str">
        <f aca="false">IF(OR(N60="",$G60=0),"",(L60-N60)/7)</f>
        <v/>
      </c>
      <c r="P60" s="78"/>
      <c r="Q60" s="0"/>
      <c r="R60" s="0"/>
    </row>
    <row r="61" customFormat="false" ht="12.75" hidden="false" customHeight="false" outlineLevel="0" collapsed="false">
      <c r="A61" s="137" t="n">
        <v>34166</v>
      </c>
      <c r="B61" s="138" t="n">
        <v>277.25</v>
      </c>
      <c r="C61" s="138" t="n">
        <v>162</v>
      </c>
      <c r="D61" s="138" t="n">
        <v>238</v>
      </c>
      <c r="E61" s="139" t="n">
        <f aca="true">IF(AND(OFFSET(A61,-$B$4,0,1,1)&gt;=$A$34,ISNUMBER(OFFSET(A61,-$B$4,0,1,1))),OFFSET(A61,-$B$4,0,1,1),"")</f>
        <v>33984</v>
      </c>
      <c r="F61" s="140" t="n">
        <f aca="true">(OFFSET(B61,-$B$4,0,1,1)-B61)+$B$5*(D61-OFFSET(D61,-$B$4,0,1,1))+$B$6*(C61-OFFSET(C61,-$B$4,0,1,1))</f>
        <v>-0.309689672530261</v>
      </c>
      <c r="G61" s="141" t="n">
        <f aca="false">VLOOKUP(YEAR(A61),$D$6:$F$13,2,0)</f>
        <v>0.25</v>
      </c>
      <c r="H61" s="142" t="n">
        <f aca="false">IF(OR(ISBLANK(F61),G61=0),"",G61*F61)</f>
        <v>-0.0774224181325653</v>
      </c>
      <c r="I61" s="141" t="n">
        <f aca="false">IF(ABS(SIGN(F61)-SIGN(F60))&gt;0,1,"")</f>
        <v>1</v>
      </c>
      <c r="J61" s="141" t="n">
        <f aca="false">SUM($I$34:I61)</f>
        <v>2</v>
      </c>
      <c r="K61" s="141" t="n">
        <f aca="false">IF(I61=1,ROW(I61),"")</f>
        <v>61</v>
      </c>
      <c r="L61" s="143" t="n">
        <f aca="false">IF(I61="","",I61*A61)</f>
        <v>34166</v>
      </c>
      <c r="M61" s="91" t="n">
        <f aca="true">IF(L61="","",OFFSET(L61,MAX($K$34:K60)-K61,-1,1,1))</f>
        <v>60</v>
      </c>
      <c r="N61" s="143" t="n">
        <f aca="false">IF(VLOOKUP($M61,$K$33:$L$399,2,0)&gt;0,VLOOKUP($M61,$K$33:$L$399,2,0),"")</f>
        <v>34159</v>
      </c>
      <c r="O61" s="78" t="n">
        <f aca="false">IF(OR(N61="",$G61=0),"",(L61-N61)/7)</f>
        <v>1</v>
      </c>
      <c r="P61" s="78"/>
      <c r="Q61" s="0"/>
      <c r="R61" s="0"/>
    </row>
    <row r="62" customFormat="false" ht="12.75" hidden="false" customHeight="false" outlineLevel="0" collapsed="false">
      <c r="A62" s="137" t="n">
        <v>34173</v>
      </c>
      <c r="B62" s="138" t="n">
        <v>278.5</v>
      </c>
      <c r="C62" s="138" t="n">
        <v>157</v>
      </c>
      <c r="D62" s="138" t="n">
        <v>238</v>
      </c>
      <c r="E62" s="139" t="n">
        <f aca="true">IF(AND(OFFSET(A62,-$B$4,0,1,1)&gt;=$A$34,ISNUMBER(OFFSET(A62,-$B$4,0,1,1))),OFFSET(A62,-$B$4,0,1,1),"")</f>
        <v>33991</v>
      </c>
      <c r="F62" s="140" t="n">
        <f aca="true">(OFFSET(B62,-$B$4,0,1,1)-B62)+$B$5*(D62-OFFSET(D62,-$B$4,0,1,1))+$B$6*(C62-OFFSET(C62,-$B$4,0,1,1))</f>
        <v>0.607188589103604</v>
      </c>
      <c r="G62" s="141" t="n">
        <f aca="false">VLOOKUP(YEAR(A62),$D$6:$F$13,2,0)</f>
        <v>0.25</v>
      </c>
      <c r="H62" s="142" t="n">
        <f aca="false">IF(OR(ISBLANK(F62),G62=0),"",G62*F62)</f>
        <v>0.151797147275901</v>
      </c>
      <c r="I62" s="141" t="n">
        <f aca="false">IF(ABS(SIGN(F62)-SIGN(F61))&gt;0,1,"")</f>
        <v>1</v>
      </c>
      <c r="J62" s="141" t="n">
        <f aca="false">SUM($I$34:I62)</f>
        <v>3</v>
      </c>
      <c r="K62" s="141" t="n">
        <f aca="false">IF(I62=1,ROW(I62),"")</f>
        <v>62</v>
      </c>
      <c r="L62" s="143" t="n">
        <f aca="false">IF(I62="","",I62*A62)</f>
        <v>34173</v>
      </c>
      <c r="M62" s="91" t="n">
        <f aca="true">IF(L62="","",OFFSET(L62,MAX($K$34:K61)-K62,-1,1,1))</f>
        <v>61</v>
      </c>
      <c r="N62" s="143" t="n">
        <f aca="false">IF(VLOOKUP($M62,$K$33:$L$399,2,0)&gt;0,VLOOKUP($M62,$K$33:$L$399,2,0),"")</f>
        <v>34166</v>
      </c>
      <c r="O62" s="78" t="n">
        <f aca="false">IF(OR(N62="",$G62=0),"",(L62-N62)/7)</f>
        <v>1</v>
      </c>
      <c r="P62" s="78"/>
      <c r="Q62" s="0"/>
      <c r="R62" s="0"/>
    </row>
    <row r="63" customFormat="false" ht="12.75" hidden="false" customHeight="false" outlineLevel="0" collapsed="false">
      <c r="A63" s="137" t="n">
        <v>34180</v>
      </c>
      <c r="B63" s="138" t="n">
        <v>279.75</v>
      </c>
      <c r="C63" s="138" t="n">
        <v>159.5</v>
      </c>
      <c r="D63" s="138" t="n">
        <v>236</v>
      </c>
      <c r="E63" s="139" t="n">
        <f aca="true">IF(AND(OFFSET(A63,-$B$4,0,1,1)&gt;=$A$34,ISNUMBER(OFFSET(A63,-$B$4,0,1,1))),OFFSET(A63,-$B$4,0,1,1),"")</f>
        <v>33998</v>
      </c>
      <c r="F63" s="140" t="n">
        <f aca="true">(OFFSET(B63,-$B$4,0,1,1)-B63)+$B$5*(D63-OFFSET(D63,-$B$4,0,1,1))+$B$6*(C63-OFFSET(C63,-$B$4,0,1,1))</f>
        <v>16.0611822583872</v>
      </c>
      <c r="G63" s="141" t="n">
        <f aca="false">VLOOKUP(YEAR(A63),$D$6:$F$13,2,0)</f>
        <v>0.25</v>
      </c>
      <c r="H63" s="142" t="n">
        <f aca="false">IF(OR(ISBLANK(F63),G63=0),"",G63*F63)</f>
        <v>4.01529556459681</v>
      </c>
      <c r="I63" s="141" t="str">
        <f aca="false">IF(ABS(SIGN(F63)-SIGN(F62))&gt;0,1,"")</f>
        <v/>
      </c>
      <c r="J63" s="141" t="n">
        <f aca="false">SUM($I$34:I63)</f>
        <v>3</v>
      </c>
      <c r="K63" s="141" t="str">
        <f aca="false">IF(I63=1,ROW(I63),"")</f>
        <v/>
      </c>
      <c r="L63" s="143" t="str">
        <f aca="false">IF(I63="","",I63*A63)</f>
        <v/>
      </c>
      <c r="M63" s="91" t="str">
        <f aca="true">IF(L63="","",OFFSET(L63,MAX($K$34:K62)-K63,-1,1,1))</f>
        <v/>
      </c>
      <c r="N63" s="143" t="str">
        <f aca="false">IF(VLOOKUP($M63,$K$33:$L$399,2,0)&gt;0,VLOOKUP($M63,$K$33:$L$399,2,0),"")</f>
        <v/>
      </c>
      <c r="O63" s="78" t="str">
        <f aca="false">IF(OR(N63="",$G63=0),"",(L63-N63)/7)</f>
        <v/>
      </c>
      <c r="P63" s="78"/>
      <c r="Q63" s="0"/>
      <c r="R63" s="0"/>
    </row>
    <row r="64" customFormat="false" ht="12.75" hidden="false" customHeight="false" outlineLevel="0" collapsed="false">
      <c r="A64" s="137" t="n">
        <v>34187</v>
      </c>
      <c r="B64" s="138" t="n">
        <v>282.5</v>
      </c>
      <c r="C64" s="138" t="n">
        <v>159.25</v>
      </c>
      <c r="D64" s="138" t="n">
        <v>236</v>
      </c>
      <c r="E64" s="139" t="n">
        <f aca="true">IF(AND(OFFSET(A64,-$B$4,0,1,1)&gt;=$A$34,ISNUMBER(OFFSET(A64,-$B$4,0,1,1))),OFFSET(A64,-$B$4,0,1,1),"")</f>
        <v>34005</v>
      </c>
      <c r="F64" s="140" t="n">
        <f aca="true">(OFFSET(B64,-$B$4,0,1,1)-B64)+$B$5*(D64-OFFSET(D64,-$B$4,0,1,1))+$B$6*(C64-OFFSET(C64,-$B$4,0,1,1))</f>
        <v>23.4775515337224</v>
      </c>
      <c r="G64" s="141" t="n">
        <f aca="false">VLOOKUP(YEAR(A64),$D$6:$F$13,2,0)</f>
        <v>0.25</v>
      </c>
      <c r="H64" s="142" t="n">
        <f aca="false">IF(OR(ISBLANK(F64),G64=0),"",G64*F64)</f>
        <v>5.8693878834306</v>
      </c>
      <c r="I64" s="141" t="str">
        <f aca="false">IF(ABS(SIGN(F64)-SIGN(F63))&gt;0,1,"")</f>
        <v/>
      </c>
      <c r="J64" s="141" t="n">
        <f aca="false">SUM($I$34:I64)</f>
        <v>3</v>
      </c>
      <c r="K64" s="141" t="str">
        <f aca="false">IF(I64=1,ROW(I64),"")</f>
        <v/>
      </c>
      <c r="L64" s="143" t="str">
        <f aca="false">IF(I64="","",I64*A64)</f>
        <v/>
      </c>
      <c r="M64" s="91" t="str">
        <f aca="true">IF(L64="","",OFFSET(L64,MAX($K$34:K63)-K64,-1,1,1))</f>
        <v/>
      </c>
      <c r="N64" s="143" t="str">
        <f aca="false">IF(VLOOKUP($M64,$K$33:$L$399,2,0)&gt;0,VLOOKUP($M64,$K$33:$L$399,2,0),"")</f>
        <v/>
      </c>
      <c r="O64" s="78" t="str">
        <f aca="false">IF(OR(N64="",$G64=0),"",(L64-N64)/7)</f>
        <v/>
      </c>
      <c r="P64" s="78"/>
      <c r="Q64" s="0"/>
      <c r="R64" s="0"/>
    </row>
    <row r="65" customFormat="false" ht="12.75" hidden="false" customHeight="false" outlineLevel="0" collapsed="false">
      <c r="A65" s="137" t="n">
        <v>34194</v>
      </c>
      <c r="B65" s="138" t="n">
        <v>282.25</v>
      </c>
      <c r="C65" s="138" t="n">
        <v>155</v>
      </c>
      <c r="D65" s="138" t="n">
        <v>236</v>
      </c>
      <c r="E65" s="139" t="n">
        <f aca="true">IF(AND(OFFSET(A65,-$B$4,0,1,1)&gt;=$A$34,ISNUMBER(OFFSET(A65,-$B$4,0,1,1))),OFFSET(A65,-$B$4,0,1,1),"")</f>
        <v>34012</v>
      </c>
      <c r="F65" s="140" t="n">
        <f aca="true">(OFFSET(B65,-$B$4,0,1,1)-B65)+$B$5*(D65-OFFSET(D65,-$B$4,0,1,1))+$B$6*(C65-OFFSET(C65,-$B$4,0,1,1))</f>
        <v>17.681577608823</v>
      </c>
      <c r="G65" s="141" t="n">
        <f aca="false">VLOOKUP(YEAR(A65),$D$6:$F$13,2,0)</f>
        <v>0.25</v>
      </c>
      <c r="H65" s="142" t="n">
        <f aca="false">IF(OR(ISBLANK(F65),G65=0),"",G65*F65)</f>
        <v>4.42039440220574</v>
      </c>
      <c r="I65" s="141" t="str">
        <f aca="false">IF(ABS(SIGN(F65)-SIGN(F64))&gt;0,1,"")</f>
        <v/>
      </c>
      <c r="J65" s="141" t="n">
        <f aca="false">SUM($I$34:I65)</f>
        <v>3</v>
      </c>
      <c r="K65" s="141" t="str">
        <f aca="false">IF(I65=1,ROW(I65),"")</f>
        <v/>
      </c>
      <c r="L65" s="143" t="str">
        <f aca="false">IF(I65="","",I65*A65)</f>
        <v/>
      </c>
      <c r="M65" s="91" t="str">
        <f aca="true">IF(L65="","",OFFSET(L65,MAX($K$34:K64)-K65,-1,1,1))</f>
        <v/>
      </c>
      <c r="N65" s="143" t="str">
        <f aca="false">IF(VLOOKUP($M65,$K$33:$L$399,2,0)&gt;0,VLOOKUP($M65,$K$33:$L$399,2,0),"")</f>
        <v/>
      </c>
      <c r="O65" s="78" t="str">
        <f aca="false">IF(OR(N65="",$G65=0),"",(L65-N65)/7)</f>
        <v/>
      </c>
      <c r="P65" s="78"/>
      <c r="Q65" s="0"/>
      <c r="R65" s="0"/>
    </row>
    <row r="66" customFormat="false" ht="12.75" hidden="false" customHeight="false" outlineLevel="0" collapsed="false">
      <c r="A66" s="137" t="n">
        <v>34201</v>
      </c>
      <c r="B66" s="138" t="n">
        <v>284.75</v>
      </c>
      <c r="C66" s="138" t="n">
        <v>157</v>
      </c>
      <c r="D66" s="138" t="n">
        <v>239</v>
      </c>
      <c r="E66" s="139" t="n">
        <f aca="true">IF(AND(OFFSET(A66,-$B$4,0,1,1)&gt;=$A$34,ISNUMBER(OFFSET(A66,-$B$4,0,1,1))),OFFSET(A66,-$B$4,0,1,1),"")</f>
        <v>34019</v>
      </c>
      <c r="F66" s="140" t="n">
        <f aca="true">(OFFSET(B66,-$B$4,0,1,1)-B66)+$B$5*(D66-OFFSET(D66,-$B$4,0,1,1))+$B$6*(C66-OFFSET(C66,-$B$4,0,1,1))</f>
        <v>26.0118418315209</v>
      </c>
      <c r="G66" s="141" t="n">
        <f aca="false">VLOOKUP(YEAR(A66),$D$6:$F$13,2,0)</f>
        <v>0.25</v>
      </c>
      <c r="H66" s="142" t="n">
        <f aca="false">IF(OR(ISBLANK(F66),G66=0),"",G66*F66)</f>
        <v>6.50296045788021</v>
      </c>
      <c r="I66" s="141" t="str">
        <f aca="false">IF(ABS(SIGN(F66)-SIGN(F65))&gt;0,1,"")</f>
        <v/>
      </c>
      <c r="J66" s="141" t="n">
        <f aca="false">SUM($I$34:I66)</f>
        <v>3</v>
      </c>
      <c r="K66" s="141" t="str">
        <f aca="false">IF(I66=1,ROW(I66),"")</f>
        <v/>
      </c>
      <c r="L66" s="143" t="str">
        <f aca="false">IF(I66="","",I66*A66)</f>
        <v/>
      </c>
      <c r="M66" s="91" t="str">
        <f aca="true">IF(L66="","",OFFSET(L66,MAX($K$34:K65)-K66,-1,1,1))</f>
        <v/>
      </c>
      <c r="N66" s="143" t="str">
        <f aca="false">IF(VLOOKUP($M66,$K$33:$L$399,2,0)&gt;0,VLOOKUP($M66,$K$33:$L$399,2,0),"")</f>
        <v/>
      </c>
      <c r="O66" s="78" t="str">
        <f aca="false">IF(OR(N66="",$G66=0),"",(L66-N66)/7)</f>
        <v/>
      </c>
      <c r="P66" s="78"/>
      <c r="Q66" s="0"/>
      <c r="R66" s="0"/>
    </row>
    <row r="67" customFormat="false" ht="12.75" hidden="false" customHeight="false" outlineLevel="0" collapsed="false">
      <c r="A67" s="137" t="n">
        <v>34208</v>
      </c>
      <c r="B67" s="138" t="n">
        <v>283.25</v>
      </c>
      <c r="C67" s="138" t="n">
        <v>156.5</v>
      </c>
      <c r="D67" s="138" t="n">
        <v>235</v>
      </c>
      <c r="E67" s="139" t="n">
        <f aca="true">IF(AND(OFFSET(A67,-$B$4,0,1,1)&gt;=$A$34,ISNUMBER(OFFSET(A67,-$B$4,0,1,1))),OFFSET(A67,-$B$4,0,1,1),"")</f>
        <v>34026</v>
      </c>
      <c r="F67" s="140" t="n">
        <f aca="true">(OFFSET(B67,-$B$4,0,1,1)-B67)+$B$5*(D67-OFFSET(D67,-$B$4,0,1,1))+$B$6*(C67-OFFSET(C67,-$B$4,0,1,1))</f>
        <v>25.7058980239884</v>
      </c>
      <c r="G67" s="141" t="n">
        <f aca="false">VLOOKUP(YEAR(A67),$D$6:$F$13,2,0)</f>
        <v>0.25</v>
      </c>
      <c r="H67" s="142" t="n">
        <f aca="false">IF(OR(ISBLANK(F67),G67=0),"",G67*F67)</f>
        <v>6.4264745059971</v>
      </c>
      <c r="I67" s="141" t="str">
        <f aca="false">IF(ABS(SIGN(F67)-SIGN(F66))&gt;0,1,"")</f>
        <v/>
      </c>
      <c r="J67" s="141" t="n">
        <f aca="false">SUM($I$34:I67)</f>
        <v>3</v>
      </c>
      <c r="K67" s="141" t="str">
        <f aca="false">IF(I67=1,ROW(I67),"")</f>
        <v/>
      </c>
      <c r="L67" s="143" t="str">
        <f aca="false">IF(I67="","",I67*A67)</f>
        <v/>
      </c>
      <c r="M67" s="91" t="str">
        <f aca="true">IF(L67="","",OFFSET(L67,MAX($K$34:K66)-K67,-1,1,1))</f>
        <v/>
      </c>
      <c r="N67" s="143" t="str">
        <f aca="false">IF(VLOOKUP($M67,$K$33:$L$399,2,0)&gt;0,VLOOKUP($M67,$K$33:$L$399,2,0),"")</f>
        <v/>
      </c>
      <c r="O67" s="78" t="str">
        <f aca="false">IF(OR(N67="",$G67=0),"",(L67-N67)/7)</f>
        <v/>
      </c>
      <c r="P67" s="78"/>
      <c r="Q67" s="0"/>
      <c r="R67" s="0"/>
    </row>
    <row r="68" customFormat="false" ht="12.75" hidden="false" customHeight="false" outlineLevel="0" collapsed="false">
      <c r="A68" s="137" t="n">
        <v>34215</v>
      </c>
      <c r="B68" s="138" t="n">
        <v>282.25</v>
      </c>
      <c r="C68" s="138" t="n">
        <v>154.5</v>
      </c>
      <c r="D68" s="138" t="n">
        <v>235</v>
      </c>
      <c r="E68" s="139" t="n">
        <f aca="true">IF(AND(OFFSET(A68,-$B$4,0,1,1)&gt;=$A$34,ISNUMBER(OFFSET(A68,-$B$4,0,1,1))),OFFSET(A68,-$B$4,0,1,1),"")</f>
        <v>34033</v>
      </c>
      <c r="F68" s="140" t="n">
        <f aca="true">(OFFSET(B68,-$B$4,0,1,1)-B68)+$B$5*(D68-OFFSET(D68,-$B$4,0,1,1))+$B$6*(C68-OFFSET(C68,-$B$4,0,1,1))</f>
        <v>27.2114548509051</v>
      </c>
      <c r="G68" s="141" t="n">
        <f aca="false">VLOOKUP(YEAR(A68),$D$6:$F$13,2,0)</f>
        <v>0.25</v>
      </c>
      <c r="H68" s="142" t="n">
        <f aca="false">IF(OR(ISBLANK(F68),G68=0),"",G68*F68)</f>
        <v>6.80286371272626</v>
      </c>
      <c r="I68" s="141" t="str">
        <f aca="false">IF(ABS(SIGN(F68)-SIGN(F67))&gt;0,1,"")</f>
        <v/>
      </c>
      <c r="J68" s="141" t="n">
        <f aca="false">SUM($I$34:I68)</f>
        <v>3</v>
      </c>
      <c r="K68" s="141" t="str">
        <f aca="false">IF(I68=1,ROW(I68),"")</f>
        <v/>
      </c>
      <c r="L68" s="143" t="str">
        <f aca="false">IF(I68="","",I68*A68)</f>
        <v/>
      </c>
      <c r="M68" s="91" t="str">
        <f aca="true">IF(L68="","",OFFSET(L68,MAX($K$34:K67)-K68,-1,1,1))</f>
        <v/>
      </c>
      <c r="N68" s="143" t="str">
        <f aca="false">IF(VLOOKUP($M68,$K$33:$L$399,2,0)&gt;0,VLOOKUP($M68,$K$33:$L$399,2,0),"")</f>
        <v/>
      </c>
      <c r="O68" s="78" t="str">
        <f aca="false">IF(OR(N68="",$G68=0),"",(L68-N68)/7)</f>
        <v/>
      </c>
      <c r="P68" s="78"/>
      <c r="Q68" s="0"/>
      <c r="R68" s="0"/>
    </row>
    <row r="69" customFormat="false" ht="12.75" hidden="false" customHeight="false" outlineLevel="0" collapsed="false">
      <c r="A69" s="137" t="n">
        <v>34222</v>
      </c>
      <c r="B69" s="138" t="n">
        <v>280.5</v>
      </c>
      <c r="C69" s="138" t="n">
        <v>149.5</v>
      </c>
      <c r="D69" s="138" t="n">
        <v>236</v>
      </c>
      <c r="E69" s="139" t="n">
        <f aca="true">IF(AND(OFFSET(A69,-$B$4,0,1,1)&gt;=$A$34,ISNUMBER(OFFSET(A69,-$B$4,0,1,1))),OFFSET(A69,-$B$4,0,1,1),"")</f>
        <v>34040</v>
      </c>
      <c r="F69" s="140" t="n">
        <f aca="true">(OFFSET(B69,-$B$4,0,1,1)-B69)+$B$5*(D69-OFFSET(D69,-$B$4,0,1,1))+$B$6*(C69-OFFSET(C69,-$B$4,0,1,1))</f>
        <v>29.8118170432888</v>
      </c>
      <c r="G69" s="141" t="n">
        <f aca="false">VLOOKUP(YEAR(A69),$D$6:$F$13,2,0)</f>
        <v>0.25</v>
      </c>
      <c r="H69" s="142" t="n">
        <f aca="false">IF(OR(ISBLANK(F69),G69=0),"",G69*F69)</f>
        <v>7.45295426082221</v>
      </c>
      <c r="I69" s="141" t="str">
        <f aca="false">IF(ABS(SIGN(F69)-SIGN(F68))&gt;0,1,"")</f>
        <v/>
      </c>
      <c r="J69" s="141" t="n">
        <f aca="false">SUM($I$34:I69)</f>
        <v>3</v>
      </c>
      <c r="K69" s="141" t="str">
        <f aca="false">IF(I69=1,ROW(I69),"")</f>
        <v/>
      </c>
      <c r="L69" s="143" t="str">
        <f aca="false">IF(I69="","",I69*A69)</f>
        <v/>
      </c>
      <c r="M69" s="91" t="str">
        <f aca="true">IF(L69="","",OFFSET(L69,MAX($K$34:K68)-K69,-1,1,1))</f>
        <v/>
      </c>
      <c r="N69" s="143" t="str">
        <f aca="false">IF(VLOOKUP($M69,$K$33:$L$399,2,0)&gt;0,VLOOKUP($M69,$K$33:$L$399,2,0),"")</f>
        <v/>
      </c>
      <c r="O69" s="78" t="str">
        <f aca="false">IF(OR(N69="",$G69=0),"",(L69-N69)/7)</f>
        <v/>
      </c>
      <c r="P69" s="78"/>
      <c r="Q69" s="0"/>
      <c r="R69" s="0"/>
    </row>
    <row r="70" customFormat="false" ht="12.75" hidden="false" customHeight="false" outlineLevel="0" collapsed="false">
      <c r="A70" s="137" t="n">
        <v>34229</v>
      </c>
      <c r="B70" s="138" t="n">
        <v>277.75</v>
      </c>
      <c r="C70" s="138" t="n">
        <v>144.5</v>
      </c>
      <c r="D70" s="138" t="n">
        <v>232</v>
      </c>
      <c r="E70" s="139" t="n">
        <f aca="true">IF(AND(OFFSET(A70,-$B$4,0,1,1)&gt;=$A$34,ISNUMBER(OFFSET(A70,-$B$4,0,1,1))),OFFSET(A70,-$B$4,0,1,1),"")</f>
        <v>34047</v>
      </c>
      <c r="F70" s="140" t="n">
        <f aca="true">(OFFSET(B70,-$B$4,0,1,1)-B70)+$B$5*(D70-OFFSET(D70,-$B$4,0,1,1))+$B$6*(C70-OFFSET(C70,-$B$4,0,1,1))</f>
        <v>26.458185566389</v>
      </c>
      <c r="G70" s="141" t="n">
        <f aca="false">VLOOKUP(YEAR(A70),$D$6:$F$13,2,0)</f>
        <v>0.25</v>
      </c>
      <c r="H70" s="142" t="n">
        <f aca="false">IF(OR(ISBLANK(F70),G70=0),"",G70*F70)</f>
        <v>6.61454639159724</v>
      </c>
      <c r="I70" s="141" t="str">
        <f aca="false">IF(ABS(SIGN(F70)-SIGN(F69))&gt;0,1,"")</f>
        <v/>
      </c>
      <c r="J70" s="141" t="n">
        <f aca="false">SUM($I$34:I70)</f>
        <v>3</v>
      </c>
      <c r="K70" s="141" t="str">
        <f aca="false">IF(I70=1,ROW(I70),"")</f>
        <v/>
      </c>
      <c r="L70" s="143" t="str">
        <f aca="false">IF(I70="","",I70*A70)</f>
        <v/>
      </c>
      <c r="M70" s="91" t="str">
        <f aca="true">IF(L70="","",OFFSET(L70,MAX($K$34:K69)-K70,-1,1,1))</f>
        <v/>
      </c>
      <c r="N70" s="143" t="str">
        <f aca="false">IF(VLOOKUP($M70,$K$33:$L$399,2,0)&gt;0,VLOOKUP($M70,$K$33:$L$399,2,0),"")</f>
        <v/>
      </c>
      <c r="O70" s="78" t="str">
        <f aca="false">IF(OR(N70="",$G70=0),"",(L70-N70)/7)</f>
        <v/>
      </c>
      <c r="P70" s="78"/>
      <c r="Q70" s="0"/>
      <c r="R70" s="0"/>
    </row>
    <row r="71" customFormat="false" ht="12.75" hidden="false" customHeight="false" outlineLevel="0" collapsed="false">
      <c r="A71" s="137" t="n">
        <v>34236</v>
      </c>
      <c r="B71" s="138" t="n">
        <v>266.75</v>
      </c>
      <c r="C71" s="138" t="n">
        <v>148</v>
      </c>
      <c r="D71" s="138" t="n">
        <v>231</v>
      </c>
      <c r="E71" s="139" t="n">
        <f aca="true">IF(AND(OFFSET(A71,-$B$4,0,1,1)&gt;=$A$34,ISNUMBER(OFFSET(A71,-$B$4,0,1,1))),OFFSET(A71,-$B$4,0,1,1),"")</f>
        <v>34054</v>
      </c>
      <c r="F71" s="140" t="n">
        <f aca="true">(OFFSET(B71,-$B$4,0,1,1)-B71)+$B$5*(D71-OFFSET(D71,-$B$4,0,1,1))+$B$6*(C71-OFFSET(C71,-$B$4,0,1,1))</f>
        <v>36.9409451123713</v>
      </c>
      <c r="G71" s="141" t="n">
        <f aca="false">VLOOKUP(YEAR(A71),$D$6:$F$13,2,0)</f>
        <v>0.25</v>
      </c>
      <c r="H71" s="142" t="n">
        <f aca="false">IF(OR(ISBLANK(F71),G71=0),"",G71*F71)</f>
        <v>9.23523627809283</v>
      </c>
      <c r="I71" s="141" t="str">
        <f aca="false">IF(ABS(SIGN(F71)-SIGN(F70))&gt;0,1,"")</f>
        <v/>
      </c>
      <c r="J71" s="141" t="n">
        <f aca="false">SUM($I$34:I71)</f>
        <v>3</v>
      </c>
      <c r="K71" s="141" t="str">
        <f aca="false">IF(I71=1,ROW(I71),"")</f>
        <v/>
      </c>
      <c r="L71" s="143" t="str">
        <f aca="false">IF(I71="","",I71*A71)</f>
        <v/>
      </c>
      <c r="M71" s="91" t="str">
        <f aca="true">IF(L71="","",OFFSET(L71,MAX($K$34:K70)-K71,-1,1,1))</f>
        <v/>
      </c>
      <c r="N71" s="143" t="str">
        <f aca="false">IF(VLOOKUP($M71,$K$33:$L$399,2,0)&gt;0,VLOOKUP($M71,$K$33:$L$399,2,0),"")</f>
        <v/>
      </c>
      <c r="O71" s="78" t="str">
        <f aca="false">IF(OR(N71="",$G71=0),"",(L71-N71)/7)</f>
        <v/>
      </c>
      <c r="P71" s="78"/>
      <c r="Q71" s="0"/>
      <c r="R71" s="0"/>
    </row>
    <row r="72" customFormat="false" ht="12.75" hidden="false" customHeight="false" outlineLevel="0" collapsed="false">
      <c r="A72" s="137" t="n">
        <v>34243</v>
      </c>
      <c r="B72" s="138" t="n">
        <v>274.25</v>
      </c>
      <c r="C72" s="138" t="n">
        <v>152.5</v>
      </c>
      <c r="D72" s="138" t="n">
        <v>237</v>
      </c>
      <c r="E72" s="139" t="n">
        <f aca="true">IF(AND(OFFSET(A72,-$B$4,0,1,1)&gt;=$A$34,ISNUMBER(OFFSET(A72,-$B$4,0,1,1))),OFFSET(A72,-$B$4,0,1,1),"")</f>
        <v>34061</v>
      </c>
      <c r="F72" s="140" t="n">
        <f aca="true">(OFFSET(B72,-$B$4,0,1,1)-B72)+$B$5*(D72-OFFSET(D72,-$B$4,0,1,1))+$B$6*(C72-OFFSET(C72,-$B$4,0,1,1))</f>
        <v>17.6388119814706</v>
      </c>
      <c r="G72" s="141" t="n">
        <f aca="false">VLOOKUP(YEAR(A72),$D$6:$F$13,2,0)</f>
        <v>0.25</v>
      </c>
      <c r="H72" s="142" t="n">
        <f aca="false">IF(OR(ISBLANK(F72),G72=0),"",G72*F72)</f>
        <v>4.40970299536765</v>
      </c>
      <c r="I72" s="141" t="str">
        <f aca="false">IF(ABS(SIGN(F72)-SIGN(F71))&gt;0,1,"")</f>
        <v/>
      </c>
      <c r="J72" s="141" t="n">
        <f aca="false">SUM($I$34:I72)</f>
        <v>3</v>
      </c>
      <c r="K72" s="141" t="str">
        <f aca="false">IF(I72=1,ROW(I72),"")</f>
        <v/>
      </c>
      <c r="L72" s="143" t="str">
        <f aca="false">IF(I72="","",I72*A72)</f>
        <v/>
      </c>
      <c r="M72" s="91" t="str">
        <f aca="true">IF(L72="","",OFFSET(L72,MAX($K$34:K71)-K72,-1,1,1))</f>
        <v/>
      </c>
      <c r="N72" s="143" t="str">
        <f aca="false">IF(VLOOKUP($M72,$K$33:$L$399,2,0)&gt;0,VLOOKUP($M72,$K$33:$L$399,2,0),"")</f>
        <v/>
      </c>
      <c r="O72" s="78" t="str">
        <f aca="false">IF(OR(N72="",$G72=0),"",(L72-N72)/7)</f>
        <v/>
      </c>
      <c r="P72" s="78"/>
      <c r="Q72" s="0"/>
      <c r="R72" s="0"/>
    </row>
    <row r="73" customFormat="false" ht="12.75" hidden="false" customHeight="false" outlineLevel="0" collapsed="false">
      <c r="A73" s="137" t="n">
        <v>34250</v>
      </c>
      <c r="B73" s="138" t="n">
        <v>272.5</v>
      </c>
      <c r="C73" s="138" t="n">
        <v>156</v>
      </c>
      <c r="D73" s="138" t="n">
        <v>244</v>
      </c>
      <c r="E73" s="139" t="n">
        <f aca="true">IF(AND(OFFSET(A73,-$B$4,0,1,1)&gt;=$A$34,ISNUMBER(OFFSET(A73,-$B$4,0,1,1))),OFFSET(A73,-$B$4,0,1,1),"")</f>
        <v>34068</v>
      </c>
      <c r="F73" s="140" t="n">
        <f aca="true">(OFFSET(B73,-$B$4,0,1,1)-B73)+$B$5*(D73-OFFSET(D73,-$B$4,0,1,1))+$B$6*(C73-OFFSET(C73,-$B$4,0,1,1))</f>
        <v>18.2197109890701</v>
      </c>
      <c r="G73" s="141" t="n">
        <f aca="false">VLOOKUP(YEAR(A73),$D$6:$F$13,2,0)</f>
        <v>0.25</v>
      </c>
      <c r="H73" s="142" t="n">
        <f aca="false">IF(OR(ISBLANK(F73),G73=0),"",G73*F73)</f>
        <v>4.55492774726752</v>
      </c>
      <c r="I73" s="141" t="str">
        <f aca="false">IF(ABS(SIGN(F73)-SIGN(F72))&gt;0,1,"")</f>
        <v/>
      </c>
      <c r="J73" s="141" t="n">
        <f aca="false">SUM($I$34:I73)</f>
        <v>3</v>
      </c>
      <c r="K73" s="141" t="str">
        <f aca="false">IF(I73=1,ROW(I73),"")</f>
        <v/>
      </c>
      <c r="L73" s="143" t="str">
        <f aca="false">IF(I73="","",I73*A73)</f>
        <v/>
      </c>
      <c r="M73" s="91" t="str">
        <f aca="true">IF(L73="","",OFFSET(L73,MAX($K$34:K72)-K73,-1,1,1))</f>
        <v/>
      </c>
      <c r="N73" s="143" t="str">
        <f aca="false">IF(VLOOKUP($M73,$K$33:$L$399,2,0)&gt;0,VLOOKUP($M73,$K$33:$L$399,2,0),"")</f>
        <v/>
      </c>
      <c r="O73" s="78" t="str">
        <f aca="false">IF(OR(N73="",$G73=0),"",(L73-N73)/7)</f>
        <v/>
      </c>
      <c r="P73" s="78"/>
      <c r="Q73" s="0"/>
      <c r="R73" s="0"/>
    </row>
    <row r="74" customFormat="false" ht="12.75" hidden="false" customHeight="false" outlineLevel="0" collapsed="false">
      <c r="A74" s="137" t="n">
        <v>34257</v>
      </c>
      <c r="B74" s="138" t="n">
        <v>272.5</v>
      </c>
      <c r="C74" s="138" t="n">
        <v>158.5</v>
      </c>
      <c r="D74" s="138" t="n">
        <v>246</v>
      </c>
      <c r="E74" s="139" t="n">
        <f aca="true">IF(AND(OFFSET(A74,-$B$4,0,1,1)&gt;=$A$34,ISNUMBER(OFFSET(A74,-$B$4,0,1,1))),OFFSET(A74,-$B$4,0,1,1),"")</f>
        <v>34075</v>
      </c>
      <c r="F74" s="140" t="n">
        <f aca="true">(OFFSET(B74,-$B$4,0,1,1)-B74)+$B$5*(D74-OFFSET(D74,-$B$4,0,1,1))+$B$6*(C74-OFFSET(C74,-$B$4,0,1,1))</f>
        <v>20.0123832236365</v>
      </c>
      <c r="G74" s="141" t="n">
        <f aca="false">VLOOKUP(YEAR(A74),$D$6:$F$13,2,0)</f>
        <v>0.25</v>
      </c>
      <c r="H74" s="142" t="n">
        <f aca="false">IF(OR(ISBLANK(F74),G74=0),"",G74*F74)</f>
        <v>5.00309580590912</v>
      </c>
      <c r="I74" s="141" t="str">
        <f aca="false">IF(ABS(SIGN(F74)-SIGN(F73))&gt;0,1,"")</f>
        <v/>
      </c>
      <c r="J74" s="141" t="n">
        <f aca="false">SUM($I$34:I74)</f>
        <v>3</v>
      </c>
      <c r="K74" s="141" t="str">
        <f aca="false">IF(I74=1,ROW(I74),"")</f>
        <v/>
      </c>
      <c r="L74" s="143" t="str">
        <f aca="false">IF(I74="","",I74*A74)</f>
        <v/>
      </c>
      <c r="M74" s="91" t="str">
        <f aca="true">IF(L74="","",OFFSET(L74,MAX($K$34:K73)-K74,-1,1,1))</f>
        <v/>
      </c>
      <c r="N74" s="143" t="str">
        <f aca="false">IF(VLOOKUP($M74,$K$33:$L$399,2,0)&gt;0,VLOOKUP($M74,$K$33:$L$399,2,0),"")</f>
        <v/>
      </c>
      <c r="O74" s="78" t="str">
        <f aca="false">IF(OR(N74="",$G74=0),"",(L74-N74)/7)</f>
        <v/>
      </c>
      <c r="P74" s="78"/>
      <c r="Q74" s="0"/>
      <c r="R74" s="0"/>
    </row>
    <row r="75" customFormat="false" ht="12.75" hidden="false" customHeight="false" outlineLevel="0" collapsed="false">
      <c r="A75" s="137" t="n">
        <v>34264</v>
      </c>
      <c r="B75" s="138" t="n">
        <v>272</v>
      </c>
      <c r="C75" s="138" t="n">
        <v>158.5</v>
      </c>
      <c r="D75" s="138" t="n">
        <v>246</v>
      </c>
      <c r="E75" s="139" t="n">
        <f aca="true">IF(AND(OFFSET(A75,-$B$4,0,1,1)&gt;=$A$34,ISNUMBER(OFFSET(A75,-$B$4,0,1,1))),OFFSET(A75,-$B$4,0,1,1),"")</f>
        <v>34082</v>
      </c>
      <c r="F75" s="140" t="n">
        <f aca="true">(OFFSET(B75,-$B$4,0,1,1)-B75)+$B$5*(D75-OFFSET(D75,-$B$4,0,1,1))+$B$6*(C75-OFFSET(C75,-$B$4,0,1,1))</f>
        <v>21.448089885153</v>
      </c>
      <c r="G75" s="141" t="n">
        <f aca="false">VLOOKUP(YEAR(A75),$D$6:$F$13,2,0)</f>
        <v>0.25</v>
      </c>
      <c r="H75" s="142" t="n">
        <f aca="false">IF(OR(ISBLANK(F75),G75=0),"",G75*F75)</f>
        <v>5.36202247128826</v>
      </c>
      <c r="I75" s="141" t="str">
        <f aca="false">IF(ABS(SIGN(F75)-SIGN(F74))&gt;0,1,"")</f>
        <v/>
      </c>
      <c r="J75" s="141" t="n">
        <f aca="false">SUM($I$34:I75)</f>
        <v>3</v>
      </c>
      <c r="K75" s="141" t="str">
        <f aca="false">IF(I75=1,ROW(I75),"")</f>
        <v/>
      </c>
      <c r="L75" s="143" t="str">
        <f aca="false">IF(I75="","",I75*A75)</f>
        <v/>
      </c>
      <c r="M75" s="91" t="str">
        <f aca="true">IF(L75="","",OFFSET(L75,MAX($K$34:K74)-K75,-1,1,1))</f>
        <v/>
      </c>
      <c r="N75" s="143" t="str">
        <f aca="false">IF(VLOOKUP($M75,$K$33:$L$399,2,0)&gt;0,VLOOKUP($M75,$K$33:$L$399,2,0),"")</f>
        <v/>
      </c>
      <c r="O75" s="78" t="str">
        <f aca="false">IF(OR(N75="",$G75=0),"",(L75-N75)/7)</f>
        <v/>
      </c>
      <c r="P75" s="78"/>
      <c r="Q75" s="0"/>
      <c r="R75" s="0"/>
    </row>
    <row r="76" customFormat="false" ht="12.75" hidden="false" customHeight="false" outlineLevel="0" collapsed="false">
      <c r="A76" s="137" t="n">
        <v>34271</v>
      </c>
      <c r="B76" s="138" t="n">
        <v>274.75</v>
      </c>
      <c r="C76" s="138" t="n">
        <v>151</v>
      </c>
      <c r="D76" s="138" t="n">
        <v>240</v>
      </c>
      <c r="E76" s="139" t="n">
        <f aca="true">IF(AND(OFFSET(A76,-$B$4,0,1,1)&gt;=$A$34,ISNUMBER(OFFSET(A76,-$B$4,0,1,1))),OFFSET(A76,-$B$4,0,1,1),"")</f>
        <v>34089</v>
      </c>
      <c r="F76" s="140" t="n">
        <f aca="true">(OFFSET(B76,-$B$4,0,1,1)-B76)+$B$5*(D76-OFFSET(D76,-$B$4,0,1,1))+$B$6*(C76-OFFSET(C76,-$B$4,0,1,1))</f>
        <v>7.50752599325534</v>
      </c>
      <c r="G76" s="141" t="n">
        <f aca="false">VLOOKUP(YEAR(A76),$D$6:$F$13,2,0)</f>
        <v>0.25</v>
      </c>
      <c r="H76" s="142" t="n">
        <f aca="false">IF(OR(ISBLANK(F76),G76=0),"",G76*F76)</f>
        <v>1.87688149831383</v>
      </c>
      <c r="I76" s="141" t="str">
        <f aca="false">IF(ABS(SIGN(F76)-SIGN(F75))&gt;0,1,"")</f>
        <v/>
      </c>
      <c r="J76" s="141" t="n">
        <f aca="false">SUM($I$34:I76)</f>
        <v>3</v>
      </c>
      <c r="K76" s="141" t="str">
        <f aca="false">IF(I76=1,ROW(I76),"")</f>
        <v/>
      </c>
      <c r="L76" s="143" t="str">
        <f aca="false">IF(I76="","",I76*A76)</f>
        <v/>
      </c>
      <c r="M76" s="91" t="str">
        <f aca="true">IF(L76="","",OFFSET(L76,MAX($K$34:K75)-K76,-1,1,1))</f>
        <v/>
      </c>
      <c r="N76" s="143" t="str">
        <f aca="false">IF(VLOOKUP($M76,$K$33:$L$399,2,0)&gt;0,VLOOKUP($M76,$K$33:$L$399,2,0),"")</f>
        <v/>
      </c>
      <c r="O76" s="78" t="str">
        <f aca="false">IF(OR(N76="",$G76=0),"",(L76-N76)/7)</f>
        <v/>
      </c>
      <c r="P76" s="78"/>
      <c r="Q76" s="0"/>
      <c r="R76" s="0"/>
    </row>
    <row r="77" customFormat="false" ht="12.75" hidden="false" customHeight="false" outlineLevel="0" collapsed="false">
      <c r="A77" s="137" t="n">
        <v>34278</v>
      </c>
      <c r="B77" s="138" t="n">
        <v>274.25</v>
      </c>
      <c r="C77" s="138" t="n">
        <v>149</v>
      </c>
      <c r="D77" s="138" t="n">
        <v>243</v>
      </c>
      <c r="E77" s="139" t="n">
        <f aca="true">IF(AND(OFFSET(A77,-$B$4,0,1,1)&gt;=$A$34,ISNUMBER(OFFSET(A77,-$B$4,0,1,1))),OFFSET(A77,-$B$4,0,1,1),"")</f>
        <v>34096</v>
      </c>
      <c r="F77" s="140" t="n">
        <f aca="true">(OFFSET(B77,-$B$4,0,1,1)-B77)+$B$5*(D77-OFFSET(D77,-$B$4,0,1,1))+$B$6*(C77-OFFSET(C77,-$B$4,0,1,1))</f>
        <v>-1.07003891819415</v>
      </c>
      <c r="G77" s="141" t="n">
        <f aca="false">VLOOKUP(YEAR(A77),$D$6:$F$13,2,0)</f>
        <v>0.25</v>
      </c>
      <c r="H77" s="142" t="n">
        <f aca="false">IF(OR(ISBLANK(F77),G77=0),"",G77*F77)</f>
        <v>-0.267509729548538</v>
      </c>
      <c r="I77" s="141" t="n">
        <f aca="false">IF(ABS(SIGN(F77)-SIGN(F76))&gt;0,1,"")</f>
        <v>1</v>
      </c>
      <c r="J77" s="141" t="n">
        <f aca="false">SUM($I$34:I77)</f>
        <v>4</v>
      </c>
      <c r="K77" s="141" t="n">
        <f aca="false">IF(I77=1,ROW(I77),"")</f>
        <v>77</v>
      </c>
      <c r="L77" s="143" t="n">
        <f aca="false">IF(I77="","",I77*A77)</f>
        <v>34278</v>
      </c>
      <c r="M77" s="91" t="n">
        <f aca="true">IF(L77="","",OFFSET(L77,MAX($K$34:K76)-K77,-1,1,1))</f>
        <v>62</v>
      </c>
      <c r="N77" s="143" t="n">
        <f aca="false">IF(VLOOKUP($M77,$K$33:$L$399,2,0)&gt;0,VLOOKUP($M77,$K$33:$L$399,2,0),"")</f>
        <v>34173</v>
      </c>
      <c r="O77" s="78" t="n">
        <f aca="false">IF(OR(N77="",$G77=0),"",(L77-N77)/7)</f>
        <v>15</v>
      </c>
      <c r="P77" s="78"/>
      <c r="Q77" s="0"/>
      <c r="R77" s="0"/>
    </row>
    <row r="78" customFormat="false" ht="12.75" hidden="false" customHeight="false" outlineLevel="0" collapsed="false">
      <c r="A78" s="137" t="n">
        <v>34285</v>
      </c>
      <c r="B78" s="138" t="n">
        <v>265.75</v>
      </c>
      <c r="C78" s="138" t="n">
        <v>147</v>
      </c>
      <c r="D78" s="138" t="n">
        <v>239</v>
      </c>
      <c r="E78" s="139" t="n">
        <f aca="true">IF(AND(OFFSET(A78,-$B$4,0,1,1)&gt;=$A$34,ISNUMBER(OFFSET(A78,-$B$4,0,1,1))),OFFSET(A78,-$B$4,0,1,1),"")</f>
        <v>34103</v>
      </c>
      <c r="F78" s="140" t="n">
        <f aca="true">(OFFSET(B78,-$B$4,0,1,1)-B78)+$B$5*(D78-OFFSET(D78,-$B$4,0,1,1))+$B$6*(C78-OFFSET(C78,-$B$4,0,1,1))</f>
        <v>5.2177112743572</v>
      </c>
      <c r="G78" s="141" t="n">
        <f aca="false">VLOOKUP(YEAR(A78),$D$6:$F$13,2,0)</f>
        <v>0.25</v>
      </c>
      <c r="H78" s="142" t="n">
        <f aca="false">IF(OR(ISBLANK(F78),G78=0),"",G78*F78)</f>
        <v>1.3044278185893</v>
      </c>
      <c r="I78" s="141" t="n">
        <f aca="false">IF(ABS(SIGN(F78)-SIGN(F77))&gt;0,1,"")</f>
        <v>1</v>
      </c>
      <c r="J78" s="141" t="n">
        <f aca="false">SUM($I$34:I78)</f>
        <v>5</v>
      </c>
      <c r="K78" s="141" t="n">
        <f aca="false">IF(I78=1,ROW(I78),"")</f>
        <v>78</v>
      </c>
      <c r="L78" s="143" t="n">
        <f aca="false">IF(I78="","",I78*A78)</f>
        <v>34285</v>
      </c>
      <c r="M78" s="91" t="n">
        <f aca="true">IF(L78="","",OFFSET(L78,MAX($K$34:K77)-K78,-1,1,1))</f>
        <v>77</v>
      </c>
      <c r="N78" s="143" t="n">
        <f aca="false">IF(VLOOKUP($M78,$K$33:$L$399,2,0)&gt;0,VLOOKUP($M78,$K$33:$L$399,2,0),"")</f>
        <v>34278</v>
      </c>
      <c r="O78" s="78" t="n">
        <f aca="false">IF(OR(N78="",$G78=0),"",(L78-N78)/7)</f>
        <v>1</v>
      </c>
      <c r="P78" s="78"/>
      <c r="Q78" s="0"/>
      <c r="R78" s="0"/>
    </row>
    <row r="79" customFormat="false" ht="12.75" hidden="false" customHeight="false" outlineLevel="0" collapsed="false">
      <c r="A79" s="137" t="n">
        <v>34292</v>
      </c>
      <c r="B79" s="138" t="n">
        <v>257.25</v>
      </c>
      <c r="C79" s="138" t="n">
        <v>147</v>
      </c>
      <c r="D79" s="138" t="n">
        <v>233</v>
      </c>
      <c r="E79" s="139" t="n">
        <f aca="true">IF(AND(OFFSET(A79,-$B$4,0,1,1)&gt;=$A$34,ISNUMBER(OFFSET(A79,-$B$4,0,1,1))),OFFSET(A79,-$B$4,0,1,1),"")</f>
        <v>34110</v>
      </c>
      <c r="F79" s="140" t="n">
        <f aca="true">(OFFSET(B79,-$B$4,0,1,1)-B79)+$B$5*(D79-OFFSET(D79,-$B$4,0,1,1))+$B$6*(C79-OFFSET(C79,-$B$4,0,1,1))</f>
        <v>6.33413774374136</v>
      </c>
      <c r="G79" s="141" t="n">
        <f aca="false">VLOOKUP(YEAR(A79),$D$6:$F$13,2,0)</f>
        <v>0.25</v>
      </c>
      <c r="H79" s="142" t="n">
        <f aca="false">IF(OR(ISBLANK(F79),G79=0),"",G79*F79)</f>
        <v>1.58353443593534</v>
      </c>
      <c r="I79" s="141" t="str">
        <f aca="false">IF(ABS(SIGN(F79)-SIGN(F78))&gt;0,1,"")</f>
        <v/>
      </c>
      <c r="J79" s="141" t="n">
        <f aca="false">SUM($I$34:I79)</f>
        <v>5</v>
      </c>
      <c r="K79" s="141" t="str">
        <f aca="false">IF(I79=1,ROW(I79),"")</f>
        <v/>
      </c>
      <c r="L79" s="143" t="str">
        <f aca="false">IF(I79="","",I79*A79)</f>
        <v/>
      </c>
      <c r="M79" s="91" t="str">
        <f aca="true">IF(L79="","",OFFSET(L79,MAX($K$34:K78)-K79,-1,1,1))</f>
        <v/>
      </c>
      <c r="N79" s="143" t="str">
        <f aca="false">IF(VLOOKUP($M79,$K$33:$L$399,2,0)&gt;0,VLOOKUP($M79,$K$33:$L$399,2,0),"")</f>
        <v/>
      </c>
      <c r="O79" s="78" t="str">
        <f aca="false">IF(OR(N79="",$G79=0),"",(L79-N79)/7)</f>
        <v/>
      </c>
      <c r="P79" s="78"/>
      <c r="Q79" s="0"/>
      <c r="R79" s="0"/>
    </row>
    <row r="80" customFormat="false" ht="12.75" hidden="false" customHeight="false" outlineLevel="0" collapsed="false">
      <c r="A80" s="137" t="n">
        <v>34299</v>
      </c>
      <c r="B80" s="138" t="n">
        <v>251</v>
      </c>
      <c r="C80" s="138" t="n">
        <v>145.5</v>
      </c>
      <c r="D80" s="138" t="n">
        <v>223</v>
      </c>
      <c r="E80" s="139" t="n">
        <f aca="true">IF(AND(OFFSET(A80,-$B$4,0,1,1)&gt;=$A$34,ISNUMBER(OFFSET(A80,-$B$4,0,1,1))),OFFSET(A80,-$B$4,0,1,1),"")</f>
        <v>34117</v>
      </c>
      <c r="F80" s="140" t="n">
        <f aca="true">(OFFSET(B80,-$B$4,0,1,1)-B80)+$B$5*(D80-OFFSET(D80,-$B$4,0,1,1))+$B$6*(C80-OFFSET(C80,-$B$4,0,1,1))</f>
        <v>3.9810762401092</v>
      </c>
      <c r="G80" s="141" t="n">
        <f aca="false">VLOOKUP(YEAR(A80),$D$6:$F$13,2,0)</f>
        <v>0.25</v>
      </c>
      <c r="H80" s="142" t="n">
        <f aca="false">IF(OR(ISBLANK(F80),G80=0),"",G80*F80)</f>
        <v>0.995269060027301</v>
      </c>
      <c r="I80" s="141" t="str">
        <f aca="false">IF(ABS(SIGN(F80)-SIGN(F79))&gt;0,1,"")</f>
        <v/>
      </c>
      <c r="J80" s="141" t="n">
        <f aca="false">SUM($I$34:I80)</f>
        <v>5</v>
      </c>
      <c r="K80" s="141" t="str">
        <f aca="false">IF(I80=1,ROW(I80),"")</f>
        <v/>
      </c>
      <c r="L80" s="143" t="str">
        <f aca="false">IF(I80="","",I80*A80)</f>
        <v/>
      </c>
      <c r="M80" s="91" t="str">
        <f aca="true">IF(L80="","",OFFSET(L80,MAX($K$34:K79)-K80,-1,1,1))</f>
        <v/>
      </c>
      <c r="N80" s="143" t="str">
        <f aca="false">IF(VLOOKUP($M80,$K$33:$L$399,2,0)&gt;0,VLOOKUP($M80,$K$33:$L$399,2,0),"")</f>
        <v/>
      </c>
      <c r="O80" s="78" t="str">
        <f aca="false">IF(OR(N80="",$G80=0),"",(L80-N80)/7)</f>
        <v/>
      </c>
      <c r="P80" s="78"/>
      <c r="Q80" s="0"/>
      <c r="R80" s="0"/>
    </row>
    <row r="81" customFormat="false" ht="12.75" hidden="false" customHeight="false" outlineLevel="0" collapsed="false">
      <c r="A81" s="137" t="n">
        <v>34306</v>
      </c>
      <c r="B81" s="138" t="n">
        <v>245.25</v>
      </c>
      <c r="C81" s="138" t="n">
        <v>137</v>
      </c>
      <c r="D81" s="138" t="n">
        <v>214</v>
      </c>
      <c r="E81" s="139" t="n">
        <f aca="true">IF(AND(OFFSET(A81,-$B$4,0,1,1)&gt;=$A$34,ISNUMBER(OFFSET(A81,-$B$4,0,1,1))),OFFSET(A81,-$B$4,0,1,1),"")</f>
        <v>34124</v>
      </c>
      <c r="F81" s="140" t="n">
        <f aca="true">(OFFSET(B81,-$B$4,0,1,1)-B81)+$B$5*(D81-OFFSET(D81,-$B$4,0,1,1))+$B$6*(C81-OFFSET(C81,-$B$4,0,1,1))</f>
        <v>2.50053942489349</v>
      </c>
      <c r="G81" s="141" t="n">
        <f aca="false">VLOOKUP(YEAR(A81),$D$6:$F$13,2,0)</f>
        <v>0.25</v>
      </c>
      <c r="H81" s="142" t="n">
        <f aca="false">IF(OR(ISBLANK(F81),G81=0),"",G81*F81)</f>
        <v>0.625134856223372</v>
      </c>
      <c r="I81" s="141" t="str">
        <f aca="false">IF(ABS(SIGN(F81)-SIGN(F80))&gt;0,1,"")</f>
        <v/>
      </c>
      <c r="J81" s="141" t="n">
        <f aca="false">SUM($I$34:I81)</f>
        <v>5</v>
      </c>
      <c r="K81" s="141" t="str">
        <f aca="false">IF(I81=1,ROW(I81),"")</f>
        <v/>
      </c>
      <c r="L81" s="143" t="str">
        <f aca="false">IF(I81="","",I81*A81)</f>
        <v/>
      </c>
      <c r="M81" s="91" t="str">
        <f aca="true">IF(L81="","",OFFSET(L81,MAX($K$34:K80)-K81,-1,1,1))</f>
        <v/>
      </c>
      <c r="N81" s="143" t="str">
        <f aca="false">IF(VLOOKUP($M81,$K$33:$L$399,2,0)&gt;0,VLOOKUP($M81,$K$33:$L$399,2,0),"")</f>
        <v/>
      </c>
      <c r="O81" s="78" t="str">
        <f aca="false">IF(OR(N81="",$G81=0),"",(L81-N81)/7)</f>
        <v/>
      </c>
      <c r="P81" s="78"/>
      <c r="Q81" s="0"/>
      <c r="R81" s="0"/>
    </row>
    <row r="82" customFormat="false" ht="12.75" hidden="false" customHeight="false" outlineLevel="0" collapsed="false">
      <c r="A82" s="137" t="n">
        <v>34313</v>
      </c>
      <c r="B82" s="138" t="n">
        <v>244</v>
      </c>
      <c r="C82" s="138" t="n">
        <v>129.5</v>
      </c>
      <c r="D82" s="138" t="n">
        <v>206</v>
      </c>
      <c r="E82" s="139" t="n">
        <f aca="true">IF(AND(OFFSET(A82,-$B$4,0,1,1)&gt;=$A$34,ISNUMBER(OFFSET(A82,-$B$4,0,1,1))),OFFSET(A82,-$B$4,0,1,1),"")</f>
        <v>34131</v>
      </c>
      <c r="F82" s="140" t="n">
        <f aca="true">(OFFSET(B82,-$B$4,0,1,1)-B82)+$B$5*(D82-OFFSET(D82,-$B$4,0,1,1))+$B$6*(C82-OFFSET(C82,-$B$4,0,1,1))</f>
        <v>1.3570284174616</v>
      </c>
      <c r="G82" s="141" t="n">
        <f aca="false">VLOOKUP(YEAR(A82),$D$6:$F$13,2,0)</f>
        <v>0.25</v>
      </c>
      <c r="H82" s="142" t="n">
        <f aca="false">IF(OR(ISBLANK(F82),G82=0),"",G82*F82)</f>
        <v>0.3392571043654</v>
      </c>
      <c r="I82" s="141" t="str">
        <f aca="false">IF(ABS(SIGN(F82)-SIGN(F81))&gt;0,1,"")</f>
        <v/>
      </c>
      <c r="J82" s="141" t="n">
        <f aca="false">SUM($I$34:I82)</f>
        <v>5</v>
      </c>
      <c r="K82" s="141" t="str">
        <f aca="false">IF(I82=1,ROW(I82),"")</f>
        <v/>
      </c>
      <c r="L82" s="143" t="str">
        <f aca="false">IF(I82="","",I82*A82)</f>
        <v/>
      </c>
      <c r="M82" s="91" t="str">
        <f aca="true">IF(L82="","",OFFSET(L82,MAX($K$34:K81)-K82,-1,1,1))</f>
        <v/>
      </c>
      <c r="N82" s="143" t="str">
        <f aca="false">IF(VLOOKUP($M82,$K$33:$L$399,2,0)&gt;0,VLOOKUP($M82,$K$33:$L$399,2,0),"")</f>
        <v/>
      </c>
      <c r="O82" s="78" t="str">
        <f aca="false">IF(OR(N82="",$G82=0),"",(L82-N82)/7)</f>
        <v/>
      </c>
      <c r="P82" s="78"/>
      <c r="Q82" s="0"/>
      <c r="R82" s="0"/>
    </row>
    <row r="83" customFormat="false" ht="12.75" hidden="false" customHeight="false" outlineLevel="0" collapsed="false">
      <c r="A83" s="137" t="n">
        <v>34320</v>
      </c>
      <c r="B83" s="138" t="n">
        <v>242.75</v>
      </c>
      <c r="C83" s="138" t="n">
        <v>126.5</v>
      </c>
      <c r="D83" s="138" t="n">
        <v>187</v>
      </c>
      <c r="E83" s="139" t="n">
        <f aca="true">IF(AND(OFFSET(A83,-$B$4,0,1,1)&gt;=$A$34,ISNUMBER(OFFSET(A83,-$B$4,0,1,1))),OFFSET(A83,-$B$4,0,1,1),"")</f>
        <v>34138</v>
      </c>
      <c r="F83" s="140" t="n">
        <f aca="true">(OFFSET(B83,-$B$4,0,1,1)-B83)+$B$5*(D83-OFFSET(D83,-$B$4,0,1,1))+$B$6*(C83-OFFSET(C83,-$B$4,0,1,1))</f>
        <v>-1.46666483038715</v>
      </c>
      <c r="G83" s="141" t="n">
        <f aca="false">VLOOKUP(YEAR(A83),$D$6:$F$13,2,0)</f>
        <v>0.25</v>
      </c>
      <c r="H83" s="142" t="n">
        <f aca="false">IF(OR(ISBLANK(F83),G83=0),"",G83*F83)</f>
        <v>-0.366666207596788</v>
      </c>
      <c r="I83" s="141" t="n">
        <f aca="false">IF(ABS(SIGN(F83)-SIGN(F82))&gt;0,1,"")</f>
        <v>1</v>
      </c>
      <c r="J83" s="141" t="n">
        <f aca="false">SUM($I$34:I83)</f>
        <v>6</v>
      </c>
      <c r="K83" s="141" t="n">
        <f aca="false">IF(I83=1,ROW(I83),"")</f>
        <v>83</v>
      </c>
      <c r="L83" s="143" t="n">
        <f aca="false">IF(I83="","",I83*A83)</f>
        <v>34320</v>
      </c>
      <c r="M83" s="91" t="n">
        <f aca="true">IF(L83="","",OFFSET(L83,MAX($K$34:K82)-K83,-1,1,1))</f>
        <v>78</v>
      </c>
      <c r="N83" s="143" t="n">
        <f aca="false">IF(VLOOKUP($M83,$K$33:$L$399,2,0)&gt;0,VLOOKUP($M83,$K$33:$L$399,2,0),"")</f>
        <v>34285</v>
      </c>
      <c r="O83" s="78" t="n">
        <f aca="false">IF(OR(N83="",$G83=0),"",(L83-N83)/7)</f>
        <v>5</v>
      </c>
      <c r="P83" s="78"/>
      <c r="Q83" s="0"/>
      <c r="R83" s="0"/>
    </row>
    <row r="84" customFormat="false" ht="12.75" hidden="false" customHeight="false" outlineLevel="0" collapsed="false">
      <c r="A84" s="137" t="n">
        <v>34334</v>
      </c>
      <c r="B84" s="138" t="n">
        <v>247.5</v>
      </c>
      <c r="C84" s="138" t="n">
        <v>126.5</v>
      </c>
      <c r="D84" s="138" t="n">
        <v>183</v>
      </c>
      <c r="E84" s="139" t="n">
        <f aca="true">IF(AND(OFFSET(A84,-$B$4,0,1,1)&gt;=$A$34,ISNUMBER(OFFSET(A84,-$B$4,0,1,1))),OFFSET(A84,-$B$4,0,1,1),"")</f>
        <v>34145</v>
      </c>
      <c r="F84" s="140" t="n">
        <f aca="true">(OFFSET(B84,-$B$4,0,1,1)-B84)+$B$5*(D84-OFFSET(D84,-$B$4,0,1,1))+$B$6*(C84-OFFSET(C84,-$B$4,0,1,1))</f>
        <v>-11.4251039612041</v>
      </c>
      <c r="G84" s="141" t="n">
        <f aca="false">VLOOKUP(YEAR(A84),$D$6:$F$13,2,0)</f>
        <v>0.25</v>
      </c>
      <c r="H84" s="142" t="n">
        <f aca="false">IF(OR(ISBLANK(F84),G84=0),"",G84*F84)</f>
        <v>-2.85627599030102</v>
      </c>
      <c r="I84" s="141" t="str">
        <f aca="false">IF(ABS(SIGN(F84)-SIGN(F83))&gt;0,1,"")</f>
        <v/>
      </c>
      <c r="J84" s="141" t="n">
        <f aca="false">SUM($I$34:I84)</f>
        <v>6</v>
      </c>
      <c r="K84" s="141" t="str">
        <f aca="false">IF(I84=1,ROW(I84),"")</f>
        <v/>
      </c>
      <c r="L84" s="143" t="str">
        <f aca="false">IF(I84="","",I84*A84)</f>
        <v/>
      </c>
      <c r="M84" s="91" t="str">
        <f aca="true">IF(L84="","",OFFSET(L84,MAX($K$34:K83)-K84,-1,1,1))</f>
        <v/>
      </c>
      <c r="N84" s="143" t="str">
        <f aca="false">IF(VLOOKUP($M84,$K$33:$L$399,2,0)&gt;0,VLOOKUP($M84,$K$33:$L$399,2,0),"")</f>
        <v/>
      </c>
      <c r="O84" s="78" t="str">
        <f aca="false">IF(OR(N84="",$G84=0),"",(L84-N84)/7)</f>
        <v/>
      </c>
      <c r="P84" s="78"/>
      <c r="Q84" s="0"/>
      <c r="R84" s="0"/>
    </row>
    <row r="85" customFormat="false" ht="12.75" hidden="false" customHeight="false" outlineLevel="0" collapsed="false">
      <c r="A85" s="137" t="n">
        <v>34341</v>
      </c>
      <c r="B85" s="138" t="n">
        <v>252</v>
      </c>
      <c r="C85" s="138" t="n">
        <v>128</v>
      </c>
      <c r="D85" s="138" t="n">
        <v>182</v>
      </c>
      <c r="E85" s="139" t="n">
        <f aca="true">IF(AND(OFFSET(A85,-$B$4,0,1,1)&gt;=$A$34,ISNUMBER(OFFSET(A85,-$B$4,0,1,1))),OFFSET(A85,-$B$4,0,1,1),"")</f>
        <v>34152</v>
      </c>
      <c r="F85" s="140" t="n">
        <f aca="true">(OFFSET(B85,-$B$4,0,1,1)-B85)+$B$5*(D85-OFFSET(D85,-$B$4,0,1,1))+$B$6*(C85-OFFSET(C85,-$B$4,0,1,1))</f>
        <v>-17.9927638016545</v>
      </c>
      <c r="G85" s="141" t="n">
        <f aca="false">VLOOKUP(YEAR(A85),$D$6:$F$13,2,0)</f>
        <v>0.5</v>
      </c>
      <c r="H85" s="142" t="n">
        <f aca="false">IF(OR(ISBLANK(F85),G85=0),"",G85*F85)</f>
        <v>-8.99638190082724</v>
      </c>
      <c r="I85" s="141" t="str">
        <f aca="false">IF(ABS(SIGN(F85)-SIGN(F84))&gt;0,1,"")</f>
        <v/>
      </c>
      <c r="J85" s="141" t="n">
        <f aca="false">SUM($I$34:I85)</f>
        <v>6</v>
      </c>
      <c r="K85" s="141" t="str">
        <f aca="false">IF(I85=1,ROW(I85),"")</f>
        <v/>
      </c>
      <c r="L85" s="143" t="str">
        <f aca="false">IF(I85="","",I85*A85)</f>
        <v/>
      </c>
      <c r="M85" s="91" t="str">
        <f aca="true">IF(L85="","",OFFSET(L85,MAX($K$34:K84)-K85,-1,1,1))</f>
        <v/>
      </c>
      <c r="N85" s="143" t="str">
        <f aca="false">IF(VLOOKUP($M85,$K$33:$L$399,2,0)&gt;0,VLOOKUP($M85,$K$33:$L$399,2,0),"")</f>
        <v/>
      </c>
      <c r="O85" s="78" t="str">
        <f aca="false">IF(OR(N85="",$G85=0),"",(L85-N85)/7)</f>
        <v/>
      </c>
      <c r="P85" s="78"/>
      <c r="Q85" s="0"/>
      <c r="R85" s="0"/>
    </row>
    <row r="86" customFormat="false" ht="12.75" hidden="false" customHeight="false" outlineLevel="0" collapsed="false">
      <c r="A86" s="137" t="n">
        <v>34348</v>
      </c>
      <c r="B86" s="138" t="n">
        <v>254</v>
      </c>
      <c r="C86" s="138" t="n">
        <v>127</v>
      </c>
      <c r="D86" s="138" t="n">
        <v>185</v>
      </c>
      <c r="E86" s="139" t="n">
        <f aca="true">IF(AND(OFFSET(A86,-$B$4,0,1,1)&gt;=$A$34,ISNUMBER(OFFSET(A86,-$B$4,0,1,1))),OFFSET(A86,-$B$4,0,1,1),"")</f>
        <v>34159</v>
      </c>
      <c r="F86" s="140" t="n">
        <f aca="true">(OFFSET(B86,-$B$4,0,1,1)-B86)+$B$5*(D86-OFFSET(D86,-$B$4,0,1,1))+$B$6*(C86-OFFSET(C86,-$B$4,0,1,1))</f>
        <v>-19.8791300363047</v>
      </c>
      <c r="G86" s="141" t="n">
        <f aca="false">VLOOKUP(YEAR(A86),$D$6:$F$13,2,0)</f>
        <v>0.5</v>
      </c>
      <c r="H86" s="142" t="n">
        <f aca="false">IF(OR(ISBLANK(F86),G86=0),"",G86*F86)</f>
        <v>-9.93956501815233</v>
      </c>
      <c r="I86" s="141" t="str">
        <f aca="false">IF(ABS(SIGN(F86)-SIGN(F85))&gt;0,1,"")</f>
        <v/>
      </c>
      <c r="J86" s="141" t="n">
        <f aca="false">SUM($I$34:I86)</f>
        <v>6</v>
      </c>
      <c r="K86" s="141" t="str">
        <f aca="false">IF(I86=1,ROW(I86),"")</f>
        <v/>
      </c>
      <c r="L86" s="143" t="str">
        <f aca="false">IF(I86="","",I86*A86)</f>
        <v/>
      </c>
      <c r="M86" s="91" t="str">
        <f aca="true">IF(L86="","",OFFSET(L86,MAX($K$34:K85)-K86,-1,1,1))</f>
        <v/>
      </c>
      <c r="N86" s="143" t="str">
        <f aca="false">IF(VLOOKUP($M86,$K$33:$L$399,2,0)&gt;0,VLOOKUP($M86,$K$33:$L$399,2,0),"")</f>
        <v/>
      </c>
      <c r="O86" s="78" t="str">
        <f aca="false">IF(OR(N86="",$G86=0),"",(L86-N86)/7)</f>
        <v/>
      </c>
      <c r="P86" s="78"/>
      <c r="Q86" s="0"/>
      <c r="R86" s="0"/>
    </row>
    <row r="87" customFormat="false" ht="12.75" hidden="false" customHeight="false" outlineLevel="0" collapsed="false">
      <c r="A87" s="137" t="n">
        <v>34355</v>
      </c>
      <c r="B87" s="138" t="n">
        <v>257</v>
      </c>
      <c r="C87" s="138" t="n">
        <v>128</v>
      </c>
      <c r="D87" s="138" t="n">
        <v>188</v>
      </c>
      <c r="E87" s="139" t="n">
        <f aca="true">IF(AND(OFFSET(A87,-$B$4,0,1,1)&gt;=$A$34,ISNUMBER(OFFSET(A87,-$B$4,0,1,1))),OFFSET(A87,-$B$4,0,1,1),"")</f>
        <v>34166</v>
      </c>
      <c r="F87" s="140" t="n">
        <f aca="true">(OFFSET(B87,-$B$4,0,1,1)-B87)+$B$5*(D87-OFFSET(D87,-$B$4,0,1,1))+$B$6*(C87-OFFSET(C87,-$B$4,0,1,1))</f>
        <v>-18.0632487519562</v>
      </c>
      <c r="G87" s="141" t="n">
        <f aca="false">VLOOKUP(YEAR(A87),$D$6:$F$13,2,0)</f>
        <v>0.5</v>
      </c>
      <c r="H87" s="142" t="n">
        <f aca="false">IF(OR(ISBLANK(F87),G87=0),"",G87*F87)</f>
        <v>-9.03162437597808</v>
      </c>
      <c r="I87" s="141" t="str">
        <f aca="false">IF(ABS(SIGN(F87)-SIGN(F86))&gt;0,1,"")</f>
        <v/>
      </c>
      <c r="J87" s="141" t="n">
        <f aca="false">SUM($I$34:I87)</f>
        <v>6</v>
      </c>
      <c r="K87" s="141" t="str">
        <f aca="false">IF(I87=1,ROW(I87),"")</f>
        <v/>
      </c>
      <c r="L87" s="143" t="str">
        <f aca="false">IF(I87="","",I87*A87)</f>
        <v/>
      </c>
      <c r="M87" s="91" t="str">
        <f aca="true">IF(L87="","",OFFSET(L87,MAX($K$34:K86)-K87,-1,1,1))</f>
        <v/>
      </c>
      <c r="N87" s="143" t="str">
        <f aca="false">IF(VLOOKUP($M87,$K$33:$L$399,2,0)&gt;0,VLOOKUP($M87,$K$33:$L$399,2,0),"")</f>
        <v/>
      </c>
      <c r="O87" s="78" t="str">
        <f aca="false">IF(OR(N87="",$G87=0),"",(L87-N87)/7)</f>
        <v/>
      </c>
      <c r="P87" s="78"/>
      <c r="Q87" s="0"/>
      <c r="R87" s="0"/>
    </row>
    <row r="88" customFormat="false" ht="12.75" hidden="false" customHeight="false" outlineLevel="0" collapsed="false">
      <c r="A88" s="137" t="n">
        <v>34362</v>
      </c>
      <c r="B88" s="138" t="n">
        <v>260.25</v>
      </c>
      <c r="C88" s="138" t="n">
        <v>129.5</v>
      </c>
      <c r="D88" s="138" t="n">
        <v>193</v>
      </c>
      <c r="E88" s="139" t="n">
        <f aca="true">IF(AND(OFFSET(A88,-$B$4,0,1,1)&gt;=$A$34,ISNUMBER(OFFSET(A88,-$B$4,0,1,1))),OFFSET(A88,-$B$4,0,1,1),"")</f>
        <v>34173</v>
      </c>
      <c r="F88" s="140" t="n">
        <f aca="true">(OFFSET(B88,-$B$4,0,1,1)-B88)+$B$5*(D88-OFFSET(D88,-$B$4,0,1,1))+$B$6*(C88-OFFSET(C88,-$B$4,0,1,1))</f>
        <v>-13.5649949022411</v>
      </c>
      <c r="G88" s="141" t="n">
        <f aca="false">VLOOKUP(YEAR(A88),$D$6:$F$13,2,0)</f>
        <v>0.5</v>
      </c>
      <c r="H88" s="142" t="n">
        <f aca="false">IF(OR(ISBLANK(F88),G88=0),"",G88*F88)</f>
        <v>-6.78249745112054</v>
      </c>
      <c r="I88" s="141" t="str">
        <f aca="false">IF(ABS(SIGN(F88)-SIGN(F87))&gt;0,1,"")</f>
        <v/>
      </c>
      <c r="J88" s="141" t="n">
        <f aca="false">SUM($I$34:I88)</f>
        <v>6</v>
      </c>
      <c r="K88" s="141" t="str">
        <f aca="false">IF(I88=1,ROW(I88),"")</f>
        <v/>
      </c>
      <c r="L88" s="143" t="str">
        <f aca="false">IF(I88="","",I88*A88)</f>
        <v/>
      </c>
      <c r="M88" s="91" t="str">
        <f aca="true">IF(L88="","",OFFSET(L88,MAX($K$34:K87)-K88,-1,1,1))</f>
        <v/>
      </c>
      <c r="N88" s="143" t="str">
        <f aca="false">IF(VLOOKUP($M88,$K$33:$L$399,2,0)&gt;0,VLOOKUP($M88,$K$33:$L$399,2,0),"")</f>
        <v/>
      </c>
      <c r="O88" s="78" t="str">
        <f aca="false">IF(OR(N88="",$G88=0),"",(L88-N88)/7)</f>
        <v/>
      </c>
      <c r="P88" s="78"/>
      <c r="Q88" s="0"/>
      <c r="R88" s="0"/>
    </row>
    <row r="89" customFormat="false" ht="12.75" hidden="false" customHeight="false" outlineLevel="0" collapsed="false">
      <c r="A89" s="137" t="n">
        <v>34369</v>
      </c>
      <c r="B89" s="138" t="n">
        <v>271</v>
      </c>
      <c r="C89" s="138" t="n">
        <v>136</v>
      </c>
      <c r="D89" s="138" t="n">
        <v>199</v>
      </c>
      <c r="E89" s="139" t="n">
        <f aca="true">IF(AND(OFFSET(A89,-$B$4,0,1,1)&gt;=$A$34,ISNUMBER(OFFSET(A89,-$B$4,0,1,1))),OFFSET(A89,-$B$4,0,1,1),"")</f>
        <v>34180</v>
      </c>
      <c r="F89" s="140" t="n">
        <f aca="true">(OFFSET(B89,-$B$4,0,1,1)-B89)+$B$5*(D89-OFFSET(D89,-$B$4,0,1,1))+$B$6*(C89-OFFSET(C89,-$B$4,0,1,1))</f>
        <v>-18.1737066255758</v>
      </c>
      <c r="G89" s="141" t="n">
        <f aca="false">VLOOKUP(YEAR(A89),$D$6:$F$13,2,0)</f>
        <v>0.5</v>
      </c>
      <c r="H89" s="142" t="n">
        <f aca="false">IF(OR(ISBLANK(F89),G89=0),"",G89*F89)</f>
        <v>-9.08685331278792</v>
      </c>
      <c r="I89" s="141" t="str">
        <f aca="false">IF(ABS(SIGN(F89)-SIGN(F88))&gt;0,1,"")</f>
        <v/>
      </c>
      <c r="J89" s="141" t="n">
        <f aca="false">SUM($I$34:I89)</f>
        <v>6</v>
      </c>
      <c r="K89" s="141" t="str">
        <f aca="false">IF(I89=1,ROW(I89),"")</f>
        <v/>
      </c>
      <c r="L89" s="143" t="str">
        <f aca="false">IF(I89="","",I89*A89)</f>
        <v/>
      </c>
      <c r="M89" s="91" t="str">
        <f aca="true">IF(L89="","",OFFSET(L89,MAX($K$34:K88)-K89,-1,1,1))</f>
        <v/>
      </c>
      <c r="N89" s="143" t="str">
        <f aca="false">IF(VLOOKUP($M89,$K$33:$L$399,2,0)&gt;0,VLOOKUP($M89,$K$33:$L$399,2,0),"")</f>
        <v/>
      </c>
      <c r="O89" s="78" t="str">
        <f aca="false">IF(OR(N89="",$G89=0),"",(L89-N89)/7)</f>
        <v/>
      </c>
      <c r="P89" s="78"/>
      <c r="Q89" s="0"/>
      <c r="R89" s="0"/>
    </row>
    <row r="90" customFormat="false" ht="12.75" hidden="false" customHeight="false" outlineLevel="0" collapsed="false">
      <c r="A90" s="137" t="n">
        <v>34376</v>
      </c>
      <c r="B90" s="138" t="n">
        <v>280.25</v>
      </c>
      <c r="C90" s="138" t="n">
        <v>139</v>
      </c>
      <c r="D90" s="138" t="n">
        <v>206</v>
      </c>
      <c r="E90" s="139" t="n">
        <f aca="true">IF(AND(OFFSET(A90,-$B$4,0,1,1)&gt;=$A$34,ISNUMBER(OFFSET(A90,-$B$4,0,1,1))),OFFSET(A90,-$B$4,0,1,1),"")</f>
        <v>34187</v>
      </c>
      <c r="F90" s="140" t="n">
        <f aca="true">(OFFSET(B90,-$B$4,0,1,1)-B90)+$B$5*(D90-OFFSET(D90,-$B$4,0,1,1))+$B$6*(C90-OFFSET(C90,-$B$4,0,1,1))</f>
        <v>-20.6089043007937</v>
      </c>
      <c r="G90" s="141" t="n">
        <f aca="false">VLOOKUP(YEAR(A90),$D$6:$F$13,2,0)</f>
        <v>0.5</v>
      </c>
      <c r="H90" s="142" t="n">
        <f aca="false">IF(OR(ISBLANK(F90),G90=0),"",G90*F90)</f>
        <v>-10.3044521503969</v>
      </c>
      <c r="I90" s="141" t="str">
        <f aca="false">IF(ABS(SIGN(F90)-SIGN(F89))&gt;0,1,"")</f>
        <v/>
      </c>
      <c r="J90" s="141" t="n">
        <f aca="false">SUM($I$34:I90)</f>
        <v>6</v>
      </c>
      <c r="K90" s="141" t="str">
        <f aca="false">IF(I90=1,ROW(I90),"")</f>
        <v/>
      </c>
      <c r="L90" s="143" t="str">
        <f aca="false">IF(I90="","",I90*A90)</f>
        <v/>
      </c>
      <c r="M90" s="91" t="str">
        <f aca="true">IF(L90="","",OFFSET(L90,MAX($K$34:K89)-K90,-1,1,1))</f>
        <v/>
      </c>
      <c r="N90" s="143" t="str">
        <f aca="false">IF(VLOOKUP($M90,$K$33:$L$399,2,0)&gt;0,VLOOKUP($M90,$K$33:$L$399,2,0),"")</f>
        <v/>
      </c>
      <c r="O90" s="78" t="str">
        <f aca="false">IF(OR(N90="",$G90=0),"",(L90-N90)/7)</f>
        <v/>
      </c>
      <c r="P90" s="78"/>
      <c r="Q90" s="0"/>
      <c r="R90" s="0"/>
    </row>
    <row r="91" customFormat="false" ht="12.75" hidden="false" customHeight="false" outlineLevel="0" collapsed="false">
      <c r="A91" s="137" t="n">
        <v>34383</v>
      </c>
      <c r="B91" s="138" t="n">
        <v>283.75</v>
      </c>
      <c r="C91" s="138" t="n">
        <v>133.5</v>
      </c>
      <c r="D91" s="138" t="n">
        <v>207</v>
      </c>
      <c r="E91" s="139" t="n">
        <f aca="true">IF(AND(OFFSET(A91,-$B$4,0,1,1)&gt;=$A$34,ISNUMBER(OFFSET(A91,-$B$4,0,1,1))),OFFSET(A91,-$B$4,0,1,1),"")</f>
        <v>34194</v>
      </c>
      <c r="F91" s="140" t="n">
        <f aca="true">(OFFSET(B91,-$B$4,0,1,1)-B91)+$B$5*(D91-OFFSET(D91,-$B$4,0,1,1))+$B$6*(C91-OFFSET(C91,-$B$4,0,1,1))</f>
        <v>-25.2530176873103</v>
      </c>
      <c r="G91" s="141" t="n">
        <f aca="false">VLOOKUP(YEAR(A91),$D$6:$F$13,2,0)</f>
        <v>0.5</v>
      </c>
      <c r="H91" s="142" t="n">
        <f aca="false">IF(OR(ISBLANK(F91),G91=0),"",G91*F91)</f>
        <v>-12.6265088436551</v>
      </c>
      <c r="I91" s="141" t="str">
        <f aca="false">IF(ABS(SIGN(F91)-SIGN(F90))&gt;0,1,"")</f>
        <v/>
      </c>
      <c r="J91" s="141" t="n">
        <f aca="false">SUM($I$34:I91)</f>
        <v>6</v>
      </c>
      <c r="K91" s="141" t="str">
        <f aca="false">IF(I91=1,ROW(I91),"")</f>
        <v/>
      </c>
      <c r="L91" s="143" t="str">
        <f aca="false">IF(I91="","",I91*A91)</f>
        <v/>
      </c>
      <c r="M91" s="91" t="str">
        <f aca="true">IF(L91="","",OFFSET(L91,MAX($K$34:K90)-K91,-1,1,1))</f>
        <v/>
      </c>
      <c r="N91" s="143" t="str">
        <f aca="false">IF(VLOOKUP($M91,$K$33:$L$399,2,0)&gt;0,VLOOKUP($M91,$K$33:$L$399,2,0),"")</f>
        <v/>
      </c>
      <c r="O91" s="78" t="str">
        <f aca="false">IF(OR(N91="",$G91=0),"",(L91-N91)/7)</f>
        <v/>
      </c>
      <c r="P91" s="78"/>
      <c r="Q91" s="0"/>
      <c r="R91" s="0"/>
    </row>
    <row r="92" customFormat="false" ht="12.75" hidden="false" customHeight="false" outlineLevel="0" collapsed="false">
      <c r="A92" s="137" t="n">
        <v>34390</v>
      </c>
      <c r="B92" s="138" t="n">
        <v>296.5</v>
      </c>
      <c r="C92" s="138" t="n">
        <v>133</v>
      </c>
      <c r="D92" s="138" t="n">
        <v>212</v>
      </c>
      <c r="E92" s="139" t="n">
        <f aca="true">IF(AND(OFFSET(A92,-$B$4,0,1,1)&gt;=$A$34,ISNUMBER(OFFSET(A92,-$B$4,0,1,1))),OFFSET(A92,-$B$4,0,1,1),"")</f>
        <v>34201</v>
      </c>
      <c r="F92" s="140" t="n">
        <f aca="true">(OFFSET(B92,-$B$4,0,1,1)-B92)+$B$5*(D92-OFFSET(D92,-$B$4,0,1,1))+$B$6*(C92-OFFSET(C92,-$B$4,0,1,1))</f>
        <v>-37.2912444603433</v>
      </c>
      <c r="G92" s="141" t="n">
        <f aca="false">VLOOKUP(YEAR(A92),$D$6:$F$13,2,0)</f>
        <v>0.5</v>
      </c>
      <c r="H92" s="142" t="n">
        <f aca="false">IF(OR(ISBLANK(F92),G92=0),"",G92*F92)</f>
        <v>-18.6456222301717</v>
      </c>
      <c r="I92" s="141" t="str">
        <f aca="false">IF(ABS(SIGN(F92)-SIGN(F91))&gt;0,1,"")</f>
        <v/>
      </c>
      <c r="J92" s="141" t="n">
        <f aca="false">SUM($I$34:I92)</f>
        <v>6</v>
      </c>
      <c r="K92" s="141" t="str">
        <f aca="false">IF(I92=1,ROW(I92),"")</f>
        <v/>
      </c>
      <c r="L92" s="143" t="str">
        <f aca="false">IF(I92="","",I92*A92)</f>
        <v/>
      </c>
      <c r="M92" s="91" t="str">
        <f aca="true">IF(L92="","",OFFSET(L92,MAX($K$34:K91)-K92,-1,1,1))</f>
        <v/>
      </c>
      <c r="N92" s="143" t="str">
        <f aca="false">IF(VLOOKUP($M92,$K$33:$L$399,2,0)&gt;0,VLOOKUP($M92,$K$33:$L$399,2,0),"")</f>
        <v/>
      </c>
      <c r="O92" s="78" t="str">
        <f aca="false">IF(OR(N92="",$G92=0),"",(L92-N92)/7)</f>
        <v/>
      </c>
      <c r="P92" s="78"/>
      <c r="Q92" s="0"/>
      <c r="R92" s="0"/>
    </row>
    <row r="93" customFormat="false" ht="12.75" hidden="false" customHeight="false" outlineLevel="0" collapsed="false">
      <c r="A93" s="137" t="n">
        <v>34397</v>
      </c>
      <c r="B93" s="138" t="n">
        <v>316.75</v>
      </c>
      <c r="C93" s="138" t="n">
        <v>136</v>
      </c>
      <c r="D93" s="138" t="n">
        <v>224</v>
      </c>
      <c r="E93" s="139" t="n">
        <f aca="true">IF(AND(OFFSET(A93,-$B$4,0,1,1)&gt;=$A$34,ISNUMBER(OFFSET(A93,-$B$4,0,1,1))),OFFSET(A93,-$B$4,0,1,1),"")</f>
        <v>34208</v>
      </c>
      <c r="F93" s="140" t="n">
        <f aca="true">(OFFSET(B93,-$B$4,0,1,1)-B93)+$B$5*(D93-OFFSET(D93,-$B$4,0,1,1))+$B$6*(C93-OFFSET(C93,-$B$4,0,1,1))</f>
        <v>-53.1300164184121</v>
      </c>
      <c r="G93" s="141" t="n">
        <f aca="false">VLOOKUP(YEAR(A93),$D$6:$F$13,2,0)</f>
        <v>0.5</v>
      </c>
      <c r="H93" s="142" t="n">
        <f aca="false">IF(OR(ISBLANK(F93),G93=0),"",G93*F93)</f>
        <v>-26.565008209206</v>
      </c>
      <c r="I93" s="141" t="str">
        <f aca="false">IF(ABS(SIGN(F93)-SIGN(F92))&gt;0,1,"")</f>
        <v/>
      </c>
      <c r="J93" s="141" t="n">
        <f aca="false">SUM($I$34:I93)</f>
        <v>6</v>
      </c>
      <c r="K93" s="141" t="str">
        <f aca="false">IF(I93=1,ROW(I93),"")</f>
        <v/>
      </c>
      <c r="L93" s="143" t="str">
        <f aca="false">IF(I93="","",I93*A93)</f>
        <v/>
      </c>
      <c r="M93" s="91" t="str">
        <f aca="true">IF(L93="","",OFFSET(L93,MAX($K$34:K92)-K93,-1,1,1))</f>
        <v/>
      </c>
      <c r="N93" s="143" t="str">
        <f aca="false">IF(VLOOKUP($M93,$K$33:$L$399,2,0)&gt;0,VLOOKUP($M93,$K$33:$L$399,2,0),"")</f>
        <v/>
      </c>
      <c r="O93" s="78" t="str">
        <f aca="false">IF(OR(N93="",$G93=0),"",(L93-N93)/7)</f>
        <v/>
      </c>
      <c r="P93" s="78"/>
      <c r="Q93" s="0"/>
      <c r="R93" s="0"/>
    </row>
    <row r="94" customFormat="false" ht="12.75" hidden="false" customHeight="false" outlineLevel="0" collapsed="false">
      <c r="A94" s="137" t="n">
        <v>34404</v>
      </c>
      <c r="B94" s="138" t="n">
        <v>322.5</v>
      </c>
      <c r="C94" s="138" t="n">
        <v>131.75</v>
      </c>
      <c r="D94" s="138" t="n">
        <v>237</v>
      </c>
      <c r="E94" s="139" t="n">
        <f aca="true">IF(AND(OFFSET(A94,-$B$4,0,1,1)&gt;=$A$34,ISNUMBER(OFFSET(A94,-$B$4,0,1,1))),OFFSET(A94,-$B$4,0,1,1),"")</f>
        <v>34215</v>
      </c>
      <c r="F94" s="140" t="n">
        <f aca="true">(OFFSET(B94,-$B$4,0,1,1)-B94)+$B$5*(D94-OFFSET(D94,-$B$4,0,1,1))+$B$6*(C94-OFFSET(C94,-$B$4,0,1,1))</f>
        <v>-59.4592950743295</v>
      </c>
      <c r="G94" s="141" t="n">
        <f aca="false">VLOOKUP(YEAR(A94),$D$6:$F$13,2,0)</f>
        <v>0.5</v>
      </c>
      <c r="H94" s="142" t="n">
        <f aca="false">IF(OR(ISBLANK(F94),G94=0),"",G94*F94)</f>
        <v>-29.7296475371648</v>
      </c>
      <c r="I94" s="141" t="str">
        <f aca="false">IF(ABS(SIGN(F94)-SIGN(F93))&gt;0,1,"")</f>
        <v/>
      </c>
      <c r="J94" s="141" t="n">
        <f aca="false">SUM($I$34:I94)</f>
        <v>6</v>
      </c>
      <c r="K94" s="141" t="str">
        <f aca="false">IF(I94=1,ROW(I94),"")</f>
        <v/>
      </c>
      <c r="L94" s="143" t="str">
        <f aca="false">IF(I94="","",I94*A94)</f>
        <v/>
      </c>
      <c r="M94" s="91" t="str">
        <f aca="true">IF(L94="","",OFFSET(L94,MAX($K$34:K93)-K94,-1,1,1))</f>
        <v/>
      </c>
      <c r="N94" s="143" t="str">
        <f aca="false">IF(VLOOKUP($M94,$K$33:$L$399,2,0)&gt;0,VLOOKUP($M94,$K$33:$L$399,2,0),"")</f>
        <v/>
      </c>
      <c r="O94" s="78" t="str">
        <f aca="false">IF(OR(N94="",$G94=0),"",(L94-N94)/7)</f>
        <v/>
      </c>
      <c r="P94" s="78"/>
      <c r="Q94" s="0"/>
      <c r="R94" s="0"/>
    </row>
    <row r="95" customFormat="false" ht="12.75" hidden="false" customHeight="false" outlineLevel="0" collapsed="false">
      <c r="A95" s="137" t="n">
        <v>34411</v>
      </c>
      <c r="B95" s="138" t="n">
        <v>340.75</v>
      </c>
      <c r="C95" s="138" t="n">
        <v>132</v>
      </c>
      <c r="D95" s="138" t="n">
        <v>243</v>
      </c>
      <c r="E95" s="139" t="n">
        <f aca="true">IF(AND(OFFSET(A95,-$B$4,0,1,1)&gt;=$A$34,ISNUMBER(OFFSET(A95,-$B$4,0,1,1))),OFFSET(A95,-$B$4,0,1,1),"")</f>
        <v>34222</v>
      </c>
      <c r="F95" s="140" t="n">
        <f aca="true">(OFFSET(B95,-$B$4,0,1,1)-B95)+$B$5*(D95-OFFSET(D95,-$B$4,0,1,1))+$B$6*(C95-OFFSET(C95,-$B$4,0,1,1))</f>
        <v>-74.0364158111143</v>
      </c>
      <c r="G95" s="141" t="n">
        <f aca="false">VLOOKUP(YEAR(A95),$D$6:$F$13,2,0)</f>
        <v>0.5</v>
      </c>
      <c r="H95" s="142" t="n">
        <f aca="false">IF(OR(ISBLANK(F95),G95=0),"",G95*F95)</f>
        <v>-37.0182079055571</v>
      </c>
      <c r="I95" s="141" t="str">
        <f aca="false">IF(ABS(SIGN(F95)-SIGN(F94))&gt;0,1,"")</f>
        <v/>
      </c>
      <c r="J95" s="141" t="n">
        <f aca="false">SUM($I$34:I95)</f>
        <v>6</v>
      </c>
      <c r="K95" s="141" t="str">
        <f aca="false">IF(I95=1,ROW(I95),"")</f>
        <v/>
      </c>
      <c r="L95" s="143" t="str">
        <f aca="false">IF(I95="","",I95*A95)</f>
        <v/>
      </c>
      <c r="M95" s="91" t="str">
        <f aca="true">IF(L95="","",OFFSET(L95,MAX($K$34:K94)-K95,-1,1,1))</f>
        <v/>
      </c>
      <c r="N95" s="143" t="str">
        <f aca="false">IF(VLOOKUP($M95,$K$33:$L$399,2,0)&gt;0,VLOOKUP($M95,$K$33:$L$399,2,0),"")</f>
        <v/>
      </c>
      <c r="O95" s="78" t="str">
        <f aca="false">IF(OR(N95="",$G95=0),"",(L95-N95)/7)</f>
        <v/>
      </c>
      <c r="P95" s="78"/>
      <c r="Q95" s="0"/>
      <c r="R95" s="0"/>
    </row>
    <row r="96" customFormat="false" ht="12.75" hidden="false" customHeight="false" outlineLevel="0" collapsed="false">
      <c r="A96" s="137" t="n">
        <v>34418</v>
      </c>
      <c r="B96" s="138" t="n">
        <v>361</v>
      </c>
      <c r="C96" s="138" t="n">
        <v>132.5</v>
      </c>
      <c r="D96" s="138" t="n">
        <v>252</v>
      </c>
      <c r="E96" s="139" t="n">
        <f aca="true">IF(AND(OFFSET(A96,-$B$4,0,1,1)&gt;=$A$34,ISNUMBER(OFFSET(A96,-$B$4,0,1,1))),OFFSET(A96,-$B$4,0,1,1),"")</f>
        <v>34229</v>
      </c>
      <c r="F96" s="140" t="n">
        <f aca="true">(OFFSET(B96,-$B$4,0,1,1)-B96)+$B$5*(D96-OFFSET(D96,-$B$4,0,1,1))+$B$6*(C96-OFFSET(C96,-$B$4,0,1,1))</f>
        <v>-89.9483720307331</v>
      </c>
      <c r="G96" s="141" t="n">
        <f aca="false">VLOOKUP(YEAR(A96),$D$6:$F$13,2,0)</f>
        <v>0.5</v>
      </c>
      <c r="H96" s="142" t="n">
        <f aca="false">IF(OR(ISBLANK(F96),G96=0),"",G96*F96)</f>
        <v>-44.9741860153665</v>
      </c>
      <c r="I96" s="141" t="str">
        <f aca="false">IF(ABS(SIGN(F96)-SIGN(F95))&gt;0,1,"")</f>
        <v/>
      </c>
      <c r="J96" s="141" t="n">
        <f aca="false">SUM($I$34:I96)</f>
        <v>6</v>
      </c>
      <c r="K96" s="141" t="str">
        <f aca="false">IF(I96=1,ROW(I96),"")</f>
        <v/>
      </c>
      <c r="L96" s="143" t="str">
        <f aca="false">IF(I96="","",I96*A96)</f>
        <v/>
      </c>
      <c r="M96" s="91" t="str">
        <f aca="true">IF(L96="","",OFFSET(L96,MAX($K$34:K95)-K96,-1,1,1))</f>
        <v/>
      </c>
      <c r="N96" s="143" t="str">
        <f aca="false">IF(VLOOKUP($M96,$K$33:$L$399,2,0)&gt;0,VLOOKUP($M96,$K$33:$L$399,2,0),"")</f>
        <v/>
      </c>
      <c r="O96" s="78" t="str">
        <f aca="false">IF(OR(N96="",$G96=0),"",(L96-N96)/7)</f>
        <v/>
      </c>
      <c r="P96" s="78"/>
      <c r="Q96" s="0"/>
      <c r="R96" s="0"/>
    </row>
    <row r="97" customFormat="false" ht="12.75" hidden="false" customHeight="false" outlineLevel="0" collapsed="false">
      <c r="A97" s="137" t="n">
        <v>34425</v>
      </c>
      <c r="B97" s="138" t="n">
        <v>370</v>
      </c>
      <c r="C97" s="138" t="n">
        <v>130.5</v>
      </c>
      <c r="D97" s="138" t="n">
        <v>262</v>
      </c>
      <c r="E97" s="139" t="n">
        <f aca="true">IF(AND(OFFSET(A97,-$B$4,0,1,1)&gt;=$A$34,ISNUMBER(OFFSET(A97,-$B$4,0,1,1))),OFFSET(A97,-$B$4,0,1,1),"")</f>
        <v>34236</v>
      </c>
      <c r="F97" s="140" t="n">
        <f aca="true">(OFFSET(B97,-$B$4,0,1,1)-B97)+$B$5*(D97-OFFSET(D97,-$B$4,0,1,1))+$B$6*(C97-OFFSET(C97,-$B$4,0,1,1))</f>
        <v>-112.686147011516</v>
      </c>
      <c r="G97" s="141" t="n">
        <f aca="false">VLOOKUP(YEAR(A97),$D$6:$F$13,2,0)</f>
        <v>0.5</v>
      </c>
      <c r="H97" s="142" t="n">
        <f aca="false">IF(OR(ISBLANK(F97),G97=0),"",G97*F97)</f>
        <v>-56.3430735057582</v>
      </c>
      <c r="I97" s="141" t="str">
        <f aca="false">IF(ABS(SIGN(F97)-SIGN(F96))&gt;0,1,"")</f>
        <v/>
      </c>
      <c r="J97" s="141" t="n">
        <f aca="false">SUM($I$34:I97)</f>
        <v>6</v>
      </c>
      <c r="K97" s="141" t="str">
        <f aca="false">IF(I97=1,ROW(I97),"")</f>
        <v/>
      </c>
      <c r="L97" s="143" t="str">
        <f aca="false">IF(I97="","",I97*A97)</f>
        <v/>
      </c>
      <c r="M97" s="91" t="str">
        <f aca="true">IF(L97="","",OFFSET(L97,MAX($K$34:K96)-K97,-1,1,1))</f>
        <v/>
      </c>
      <c r="N97" s="143" t="str">
        <f aca="false">IF(VLOOKUP($M97,$K$33:$L$399,2,0)&gt;0,VLOOKUP($M97,$K$33:$L$399,2,0),"")</f>
        <v/>
      </c>
      <c r="O97" s="78" t="str">
        <f aca="false">IF(OR(N97="",$G97=0),"",(L97-N97)/7)</f>
        <v/>
      </c>
      <c r="P97" s="78"/>
      <c r="Q97" s="0"/>
      <c r="R97" s="0"/>
    </row>
    <row r="98" customFormat="false" ht="12.75" hidden="false" customHeight="false" outlineLevel="0" collapsed="false">
      <c r="A98" s="137" t="n">
        <v>34432</v>
      </c>
      <c r="B98" s="138" t="n">
        <v>372.25</v>
      </c>
      <c r="C98" s="138" t="n">
        <v>133</v>
      </c>
      <c r="D98" s="138" t="n">
        <v>273</v>
      </c>
      <c r="E98" s="139" t="n">
        <f aca="true">IF(AND(OFFSET(A98,-$B$4,0,1,1)&gt;=$A$34,ISNUMBER(OFFSET(A98,-$B$4,0,1,1))),OFFSET(A98,-$B$4,0,1,1),"")</f>
        <v>34243</v>
      </c>
      <c r="F98" s="140" t="n">
        <f aca="true">(OFFSET(B98,-$B$4,0,1,1)-B98)+$B$5*(D98-OFFSET(D98,-$B$4,0,1,1))+$B$6*(C98-OFFSET(C98,-$B$4,0,1,1))</f>
        <v>-108.25044035</v>
      </c>
      <c r="G98" s="141" t="n">
        <f aca="false">VLOOKUP(YEAR(A98),$D$6:$F$13,2,0)</f>
        <v>0.5</v>
      </c>
      <c r="H98" s="142" t="n">
        <f aca="false">IF(OR(ISBLANK(F98),G98=0),"",G98*F98)</f>
        <v>-54.1252201749999</v>
      </c>
      <c r="I98" s="141" t="str">
        <f aca="false">IF(ABS(SIGN(F98)-SIGN(F97))&gt;0,1,"")</f>
        <v/>
      </c>
      <c r="J98" s="141" t="n">
        <f aca="false">SUM($I$34:I98)</f>
        <v>6</v>
      </c>
      <c r="K98" s="141" t="str">
        <f aca="false">IF(I98=1,ROW(I98),"")</f>
        <v/>
      </c>
      <c r="L98" s="143" t="str">
        <f aca="false">IF(I98="","",I98*A98)</f>
        <v/>
      </c>
      <c r="M98" s="91" t="str">
        <f aca="true">IF(L98="","",OFFSET(L98,MAX($K$34:K97)-K98,-1,1,1))</f>
        <v/>
      </c>
      <c r="N98" s="143" t="str">
        <f aca="false">IF(VLOOKUP($M98,$K$33:$L$399,2,0)&gt;0,VLOOKUP($M98,$K$33:$L$399,2,0),"")</f>
        <v/>
      </c>
      <c r="O98" s="78" t="str">
        <f aca="false">IF(OR(N98="",$G98=0),"",(L98-N98)/7)</f>
        <v/>
      </c>
      <c r="P98" s="78"/>
      <c r="Q98" s="0"/>
      <c r="R98" s="0"/>
    </row>
    <row r="99" customFormat="false" ht="12.75" hidden="false" customHeight="false" outlineLevel="0" collapsed="false">
      <c r="A99" s="137" t="n">
        <v>34439</v>
      </c>
      <c r="B99" s="138" t="n">
        <v>363.25</v>
      </c>
      <c r="C99" s="138" t="n">
        <v>138.75</v>
      </c>
      <c r="D99" s="138" t="n">
        <v>273</v>
      </c>
      <c r="E99" s="139" t="n">
        <f aca="true">IF(AND(OFFSET(A99,-$B$4,0,1,1)&gt;=$A$34,ISNUMBER(OFFSET(A99,-$B$4,0,1,1))),OFFSET(A99,-$B$4,0,1,1),"")</f>
        <v>34250</v>
      </c>
      <c r="F99" s="140" t="n">
        <f aca="true">(OFFSET(B99,-$B$4,0,1,1)-B99)+$B$5*(D99-OFFSET(D99,-$B$4,0,1,1))+$B$6*(C99-OFFSET(C99,-$B$4,0,1,1))</f>
        <v>-100.333594494183</v>
      </c>
      <c r="G99" s="141" t="n">
        <f aca="false">VLOOKUP(YEAR(A99),$D$6:$F$13,2,0)</f>
        <v>0.5</v>
      </c>
      <c r="H99" s="142" t="n">
        <f aca="false">IF(OR(ISBLANK(F99),G99=0),"",G99*F99)</f>
        <v>-50.1667972470915</v>
      </c>
      <c r="I99" s="141" t="str">
        <f aca="false">IF(ABS(SIGN(F99)-SIGN(F98))&gt;0,1,"")</f>
        <v/>
      </c>
      <c r="J99" s="141" t="n">
        <f aca="false">SUM($I$34:I99)</f>
        <v>6</v>
      </c>
      <c r="K99" s="141" t="str">
        <f aca="false">IF(I99=1,ROW(I99),"")</f>
        <v/>
      </c>
      <c r="L99" s="143" t="str">
        <f aca="false">IF(I99="","",I99*A99)</f>
        <v/>
      </c>
      <c r="M99" s="91" t="str">
        <f aca="true">IF(L99="","",OFFSET(L99,MAX($K$34:K98)-K99,-1,1,1))</f>
        <v/>
      </c>
      <c r="N99" s="143" t="str">
        <f aca="false">IF(VLOOKUP($M99,$K$33:$L$399,2,0)&gt;0,VLOOKUP($M99,$K$33:$L$399,2,0),"")</f>
        <v/>
      </c>
      <c r="O99" s="78" t="str">
        <f aca="false">IF(OR(N99="",$G99=0),"",(L99-N99)/7)</f>
        <v/>
      </c>
      <c r="P99" s="78"/>
      <c r="Q99" s="0"/>
      <c r="R99" s="0"/>
    </row>
    <row r="100" customFormat="false" ht="12.75" hidden="false" customHeight="false" outlineLevel="0" collapsed="false">
      <c r="A100" s="137" t="n">
        <v>34446</v>
      </c>
      <c r="B100" s="138" t="n">
        <v>353</v>
      </c>
      <c r="C100" s="138" t="n">
        <v>142.5</v>
      </c>
      <c r="D100" s="138" t="n">
        <v>268</v>
      </c>
      <c r="E100" s="139" t="n">
        <f aca="true">IF(AND(OFFSET(A100,-$B$4,0,1,1)&gt;=$A$34,ISNUMBER(OFFSET(A100,-$B$4,0,1,1))),OFFSET(A100,-$B$4,0,1,1),"")</f>
        <v>34257</v>
      </c>
      <c r="F100" s="140" t="n">
        <f aca="true">(OFFSET(B100,-$B$4,0,1,1)-B100)+$B$5*(D100-OFFSET(D100,-$B$4,0,1,1))+$B$6*(C100-OFFSET(C100,-$B$4,0,1,1))</f>
        <v>-90.2770483075659</v>
      </c>
      <c r="G100" s="141" t="n">
        <f aca="false">VLOOKUP(YEAR(A100),$D$6:$F$13,2,0)</f>
        <v>0.5</v>
      </c>
      <c r="H100" s="142" t="n">
        <f aca="false">IF(OR(ISBLANK(F100),G100=0),"",G100*F100)</f>
        <v>-45.1385241537829</v>
      </c>
      <c r="I100" s="141" t="str">
        <f aca="false">IF(ABS(SIGN(F100)-SIGN(F99))&gt;0,1,"")</f>
        <v/>
      </c>
      <c r="J100" s="141" t="n">
        <f aca="false">SUM($I$34:I100)</f>
        <v>6</v>
      </c>
      <c r="K100" s="141" t="str">
        <f aca="false">IF(I100=1,ROW(I100),"")</f>
        <v/>
      </c>
      <c r="L100" s="143" t="str">
        <f aca="false">IF(I100="","",I100*A100)</f>
        <v/>
      </c>
      <c r="M100" s="91" t="str">
        <f aca="true">IF(L100="","",OFFSET(L100,MAX($K$34:K99)-K100,-1,1,1))</f>
        <v/>
      </c>
      <c r="N100" s="143" t="str">
        <f aca="false">IF(VLOOKUP($M100,$K$33:$L$399,2,0)&gt;0,VLOOKUP($M100,$K$33:$L$399,2,0),"")</f>
        <v/>
      </c>
      <c r="O100" s="78" t="str">
        <f aca="false">IF(OR(N100="",$G100=0),"",(L100-N100)/7)</f>
        <v/>
      </c>
      <c r="P100" s="78"/>
      <c r="Q100" s="0"/>
      <c r="R100" s="0"/>
    </row>
    <row r="101" customFormat="false" ht="12.75" hidden="false" customHeight="false" outlineLevel="0" collapsed="false">
      <c r="A101" s="137" t="n">
        <v>34453</v>
      </c>
      <c r="B101" s="138" t="n">
        <v>350</v>
      </c>
      <c r="C101" s="138" t="n">
        <v>146.5</v>
      </c>
      <c r="D101" s="138" t="n">
        <v>253</v>
      </c>
      <c r="E101" s="139" t="n">
        <f aca="true">IF(AND(OFFSET(A101,-$B$4,0,1,1)&gt;=$A$34,ISNUMBER(OFFSET(A101,-$B$4,0,1,1))),OFFSET(A101,-$B$4,0,1,1),"")</f>
        <v>34264</v>
      </c>
      <c r="F101" s="140" t="n">
        <f aca="true">(OFFSET(B101,-$B$4,0,1,1)-B101)+$B$5*(D101-OFFSET(D101,-$B$4,0,1,1))+$B$6*(C101-OFFSET(C101,-$B$4,0,1,1))</f>
        <v>-87.0547676305152</v>
      </c>
      <c r="G101" s="141" t="n">
        <f aca="false">VLOOKUP(YEAR(A101),$D$6:$F$13,2,0)</f>
        <v>0.5</v>
      </c>
      <c r="H101" s="142" t="n">
        <f aca="false">IF(OR(ISBLANK(F101),G101=0),"",G101*F101)</f>
        <v>-43.5273838152576</v>
      </c>
      <c r="I101" s="141" t="str">
        <f aca="false">IF(ABS(SIGN(F101)-SIGN(F100))&gt;0,1,"")</f>
        <v/>
      </c>
      <c r="J101" s="141" t="n">
        <f aca="false">SUM($I$34:I101)</f>
        <v>6</v>
      </c>
      <c r="K101" s="141" t="str">
        <f aca="false">IF(I101=1,ROW(I101),"")</f>
        <v/>
      </c>
      <c r="L101" s="143" t="str">
        <f aca="false">IF(I101="","",I101*A101)</f>
        <v/>
      </c>
      <c r="M101" s="91" t="str">
        <f aca="true">IF(L101="","",OFFSET(L101,MAX($K$34:K100)-K101,-1,1,1))</f>
        <v/>
      </c>
      <c r="N101" s="143" t="str">
        <f aca="false">IF(VLOOKUP($M101,$K$33:$L$399,2,0)&gt;0,VLOOKUP($M101,$K$33:$L$399,2,0),"")</f>
        <v/>
      </c>
      <c r="O101" s="78" t="str">
        <f aca="false">IF(OR(N101="",$G101=0),"",(L101-N101)/7)</f>
        <v/>
      </c>
      <c r="P101" s="78"/>
      <c r="Q101" s="0"/>
      <c r="R101" s="0"/>
    </row>
    <row r="102" customFormat="false" ht="12.75" hidden="false" customHeight="false" outlineLevel="0" collapsed="false">
      <c r="A102" s="137" t="n">
        <v>34460</v>
      </c>
      <c r="B102" s="138" t="n">
        <v>326.75</v>
      </c>
      <c r="C102" s="138" t="n">
        <v>148</v>
      </c>
      <c r="D102" s="138" t="n">
        <v>250</v>
      </c>
      <c r="E102" s="139" t="n">
        <f aca="true">IF(AND(OFFSET(A102,-$B$4,0,1,1)&gt;=$A$34,ISNUMBER(OFFSET(A102,-$B$4,0,1,1))),OFFSET(A102,-$B$4,0,1,1),"")</f>
        <v>34271</v>
      </c>
      <c r="F102" s="140" t="n">
        <f aca="true">(OFFSET(B102,-$B$4,0,1,1)-B102)+$B$5*(D102-OFFSET(D102,-$B$4,0,1,1))+$B$6*(C102-OFFSET(C102,-$B$4,0,1,1))</f>
        <v>-52.7682870077671</v>
      </c>
      <c r="G102" s="141" t="n">
        <f aca="false">VLOOKUP(YEAR(A102),$D$6:$F$13,2,0)</f>
        <v>0.5</v>
      </c>
      <c r="H102" s="142" t="n">
        <f aca="false">IF(OR(ISBLANK(F102),G102=0),"",G102*F102)</f>
        <v>-26.3841435038835</v>
      </c>
      <c r="I102" s="141" t="str">
        <f aca="false">IF(ABS(SIGN(F102)-SIGN(F101))&gt;0,1,"")</f>
        <v/>
      </c>
      <c r="J102" s="141" t="n">
        <f aca="false">SUM($I$34:I102)</f>
        <v>6</v>
      </c>
      <c r="K102" s="141" t="str">
        <f aca="false">IF(I102=1,ROW(I102),"")</f>
        <v/>
      </c>
      <c r="L102" s="143" t="str">
        <f aca="false">IF(I102="","",I102*A102)</f>
        <v/>
      </c>
      <c r="M102" s="91" t="str">
        <f aca="true">IF(L102="","",OFFSET(L102,MAX($K$34:K101)-K102,-1,1,1))</f>
        <v/>
      </c>
      <c r="N102" s="143" t="str">
        <f aca="false">IF(VLOOKUP($M102,$K$33:$L$399,2,0)&gt;0,VLOOKUP($M102,$K$33:$L$399,2,0),"")</f>
        <v/>
      </c>
      <c r="O102" s="78" t="str">
        <f aca="false">IF(OR(N102="",$G102=0),"",(L102-N102)/7)</f>
        <v/>
      </c>
      <c r="P102" s="78"/>
      <c r="Q102" s="0"/>
      <c r="R102" s="0"/>
    </row>
    <row r="103" customFormat="false" ht="12.75" hidden="false" customHeight="false" outlineLevel="0" collapsed="false">
      <c r="A103" s="137" t="n">
        <v>34467</v>
      </c>
      <c r="B103" s="138" t="n">
        <v>322.5</v>
      </c>
      <c r="C103" s="138" t="n">
        <v>152.75</v>
      </c>
      <c r="D103" s="138" t="n">
        <v>243</v>
      </c>
      <c r="E103" s="139" t="n">
        <f aca="true">IF(AND(OFFSET(A103,-$B$4,0,1,1)&gt;=$A$34,ISNUMBER(OFFSET(A103,-$B$4,0,1,1))),OFFSET(A103,-$B$4,0,1,1),"")</f>
        <v>34278</v>
      </c>
      <c r="F103" s="140" t="n">
        <f aca="true">(OFFSET(B103,-$B$4,0,1,1)-B103)+$B$5*(D103-OFFSET(D103,-$B$4,0,1,1))+$B$6*(C103-OFFSET(C103,-$B$4,0,1,1))</f>
        <v>-45.0238762405007</v>
      </c>
      <c r="G103" s="141" t="n">
        <f aca="false">VLOOKUP(YEAR(A103),$D$6:$F$13,2,0)</f>
        <v>0.5</v>
      </c>
      <c r="H103" s="142" t="n">
        <f aca="false">IF(OR(ISBLANK(F103),G103=0),"",G103*F103)</f>
        <v>-22.5119381202503</v>
      </c>
      <c r="I103" s="141" t="str">
        <f aca="false">IF(ABS(SIGN(F103)-SIGN(F102))&gt;0,1,"")</f>
        <v/>
      </c>
      <c r="J103" s="141" t="n">
        <f aca="false">SUM($I$34:I103)</f>
        <v>6</v>
      </c>
      <c r="K103" s="141" t="str">
        <f aca="false">IF(I103=1,ROW(I103),"")</f>
        <v/>
      </c>
      <c r="L103" s="143" t="str">
        <f aca="false">IF(I103="","",I103*A103)</f>
        <v/>
      </c>
      <c r="M103" s="91" t="str">
        <f aca="true">IF(L103="","",OFFSET(L103,MAX($K$34:K102)-K103,-1,1,1))</f>
        <v/>
      </c>
      <c r="N103" s="143" t="str">
        <f aca="false">IF(VLOOKUP($M103,$K$33:$L$399,2,0)&gt;0,VLOOKUP($M103,$K$33:$L$399,2,0),"")</f>
        <v/>
      </c>
      <c r="O103" s="78" t="str">
        <f aca="false">IF(OR(N103="",$G103=0),"",(L103-N103)/7)</f>
        <v/>
      </c>
      <c r="P103" s="78"/>
      <c r="Q103" s="0"/>
      <c r="R103" s="0"/>
    </row>
    <row r="104" customFormat="false" ht="12.75" hidden="false" customHeight="false" outlineLevel="0" collapsed="false">
      <c r="A104" s="137" t="n">
        <v>34474</v>
      </c>
      <c r="B104" s="138" t="n">
        <v>328</v>
      </c>
      <c r="C104" s="138" t="n">
        <v>153.75</v>
      </c>
      <c r="D104" s="138" t="n">
        <v>240</v>
      </c>
      <c r="E104" s="139" t="n">
        <f aca="true">IF(AND(OFFSET(A104,-$B$4,0,1,1)&gt;=$A$34,ISNUMBER(OFFSET(A104,-$B$4,0,1,1))),OFFSET(A104,-$B$4,0,1,1),"")</f>
        <v>34285</v>
      </c>
      <c r="F104" s="140" t="n">
        <f aca="true">(OFFSET(B104,-$B$4,0,1,1)-B104)+$B$5*(D104-OFFSET(D104,-$B$4,0,1,1))+$B$6*(C104-OFFSET(C104,-$B$4,0,1,1))</f>
        <v>-56.2617160329179</v>
      </c>
      <c r="G104" s="141" t="n">
        <f aca="false">VLOOKUP(YEAR(A104),$D$6:$F$13,2,0)</f>
        <v>0.5</v>
      </c>
      <c r="H104" s="142" t="n">
        <f aca="false">IF(OR(ISBLANK(F104),G104=0),"",G104*F104)</f>
        <v>-28.130858016459</v>
      </c>
      <c r="I104" s="141" t="str">
        <f aca="false">IF(ABS(SIGN(F104)-SIGN(F103))&gt;0,1,"")</f>
        <v/>
      </c>
      <c r="J104" s="141" t="n">
        <f aca="false">SUM($I$34:I104)</f>
        <v>6</v>
      </c>
      <c r="K104" s="141" t="str">
        <f aca="false">IF(I104=1,ROW(I104),"")</f>
        <v/>
      </c>
      <c r="L104" s="143" t="str">
        <f aca="false">IF(I104="","",I104*A104)</f>
        <v/>
      </c>
      <c r="M104" s="91" t="str">
        <f aca="true">IF(L104="","",OFFSET(L104,MAX($K$34:K103)-K104,-1,1,1))</f>
        <v/>
      </c>
      <c r="N104" s="143" t="str">
        <f aca="false">IF(VLOOKUP($M104,$K$33:$L$399,2,0)&gt;0,VLOOKUP($M104,$K$33:$L$399,2,0),"")</f>
        <v/>
      </c>
      <c r="O104" s="78" t="str">
        <f aca="false">IF(OR(N104="",$G104=0),"",(L104-N104)/7)</f>
        <v/>
      </c>
      <c r="P104" s="78"/>
      <c r="Q104" s="0"/>
      <c r="R104" s="0"/>
    </row>
    <row r="105" customFormat="false" ht="12.75" hidden="false" customHeight="false" outlineLevel="0" collapsed="false">
      <c r="A105" s="137" t="n">
        <v>34481</v>
      </c>
      <c r="B105" s="138" t="n">
        <v>317.5</v>
      </c>
      <c r="C105" s="138" t="n">
        <v>155</v>
      </c>
      <c r="D105" s="138" t="n">
        <v>238</v>
      </c>
      <c r="E105" s="139" t="n">
        <f aca="true">IF(AND(OFFSET(A105,-$B$4,0,1,1)&gt;=$A$34,ISNUMBER(OFFSET(A105,-$B$4,0,1,1))),OFFSET(A105,-$B$4,0,1,1),"")</f>
        <v>34292</v>
      </c>
      <c r="F105" s="140" t="n">
        <f aca="true">(OFFSET(B105,-$B$4,0,1,1)-B105)+$B$5*(D105-OFFSET(D105,-$B$4,0,1,1))+$B$6*(C105-OFFSET(C105,-$B$4,0,1,1))</f>
        <v>-52.4612966464852</v>
      </c>
      <c r="G105" s="141" t="n">
        <f aca="false">VLOOKUP(YEAR(A105),$D$6:$F$13,2,0)</f>
        <v>0.5</v>
      </c>
      <c r="H105" s="142" t="n">
        <f aca="false">IF(OR(ISBLANK(F105),G105=0),"",G105*F105)</f>
        <v>-26.2306483232426</v>
      </c>
      <c r="I105" s="141" t="str">
        <f aca="false">IF(ABS(SIGN(F105)-SIGN(F104))&gt;0,1,"")</f>
        <v/>
      </c>
      <c r="J105" s="141" t="n">
        <f aca="false">SUM($I$34:I105)</f>
        <v>6</v>
      </c>
      <c r="K105" s="141" t="str">
        <f aca="false">IF(I105=1,ROW(I105),"")</f>
        <v/>
      </c>
      <c r="L105" s="143" t="str">
        <f aca="false">IF(I105="","",I105*A105)</f>
        <v/>
      </c>
      <c r="M105" s="91" t="str">
        <f aca="true">IF(L105="","",OFFSET(L105,MAX($K$34:K104)-K105,-1,1,1))</f>
        <v/>
      </c>
      <c r="N105" s="143" t="str">
        <f aca="false">IF(VLOOKUP($M105,$K$33:$L$399,2,0)&gt;0,VLOOKUP($M105,$K$33:$L$399,2,0),"")</f>
        <v/>
      </c>
      <c r="O105" s="78" t="str">
        <f aca="false">IF(OR(N105="",$G105=0),"",(L105-N105)/7)</f>
        <v/>
      </c>
      <c r="P105" s="78"/>
      <c r="Q105" s="0"/>
      <c r="R105" s="0"/>
    </row>
    <row r="106" customFormat="false" ht="12.75" hidden="false" customHeight="false" outlineLevel="0" collapsed="false">
      <c r="A106" s="137" t="n">
        <v>34488</v>
      </c>
      <c r="B106" s="138" t="n">
        <v>308.5</v>
      </c>
      <c r="C106" s="138" t="n">
        <v>155.5</v>
      </c>
      <c r="D106" s="138" t="n">
        <v>235</v>
      </c>
      <c r="E106" s="139" t="n">
        <f aca="true">IF(AND(OFFSET(A106,-$B$4,0,1,1)&gt;=$A$34,ISNUMBER(OFFSET(A106,-$B$4,0,1,1))),OFFSET(A106,-$B$4,0,1,1),"")</f>
        <v>34299</v>
      </c>
      <c r="F106" s="140" t="n">
        <f aca="true">(OFFSET(B106,-$B$4,0,1,1)-B106)+$B$5*(D106-OFFSET(D106,-$B$4,0,1,1))+$B$6*(C106-OFFSET(C106,-$B$4,0,1,1))</f>
        <v>-46.7218689082028</v>
      </c>
      <c r="G106" s="141" t="n">
        <f aca="false">VLOOKUP(YEAR(A106),$D$6:$F$13,2,0)</f>
        <v>0.5</v>
      </c>
      <c r="H106" s="142" t="n">
        <f aca="false">IF(OR(ISBLANK(F106),G106=0),"",G106*F106)</f>
        <v>-23.3609344541014</v>
      </c>
      <c r="I106" s="141" t="str">
        <f aca="false">IF(ABS(SIGN(F106)-SIGN(F105))&gt;0,1,"")</f>
        <v/>
      </c>
      <c r="J106" s="141" t="n">
        <f aca="false">SUM($I$34:I106)</f>
        <v>6</v>
      </c>
      <c r="K106" s="141" t="str">
        <f aca="false">IF(I106=1,ROW(I106),"")</f>
        <v/>
      </c>
      <c r="L106" s="143" t="str">
        <f aca="false">IF(I106="","",I106*A106)</f>
        <v/>
      </c>
      <c r="M106" s="91" t="str">
        <f aca="true">IF(L106="","",OFFSET(L106,MAX($K$34:K105)-K106,-1,1,1))</f>
        <v/>
      </c>
      <c r="N106" s="143" t="str">
        <f aca="false">IF(VLOOKUP($M106,$K$33:$L$399,2,0)&gt;0,VLOOKUP($M106,$K$33:$L$399,2,0),"")</f>
        <v/>
      </c>
      <c r="O106" s="78" t="str">
        <f aca="false">IF(OR(N106="",$G106=0),"",(L106-N106)/7)</f>
        <v/>
      </c>
      <c r="P106" s="78"/>
      <c r="Q106" s="0"/>
      <c r="R106" s="0"/>
    </row>
    <row r="107" customFormat="false" ht="12.75" hidden="false" customHeight="false" outlineLevel="0" collapsed="false">
      <c r="A107" s="137" t="n">
        <v>34495</v>
      </c>
      <c r="B107" s="138" t="n">
        <v>301.75</v>
      </c>
      <c r="C107" s="138" t="n">
        <v>152.5</v>
      </c>
      <c r="D107" s="138" t="n">
        <v>233</v>
      </c>
      <c r="E107" s="139" t="n">
        <f aca="true">IF(AND(OFFSET(A107,-$B$4,0,1,1)&gt;=$A$34,ISNUMBER(OFFSET(A107,-$B$4,0,1,1))),OFFSET(A107,-$B$4,0,1,1),"")</f>
        <v>34306</v>
      </c>
      <c r="F107" s="140" t="n">
        <f aca="true">(OFFSET(B107,-$B$4,0,1,1)-B107)+$B$5*(D107-OFFSET(D107,-$B$4,0,1,1))+$B$6*(C107-OFFSET(C107,-$B$4,0,1,1))</f>
        <v>-39.7213923277211</v>
      </c>
      <c r="G107" s="141" t="n">
        <f aca="false">VLOOKUP(YEAR(A107),$D$6:$F$13,2,0)</f>
        <v>0.5</v>
      </c>
      <c r="H107" s="142" t="n">
        <f aca="false">IF(OR(ISBLANK(F107),G107=0),"",G107*F107)</f>
        <v>-19.8606961638606</v>
      </c>
      <c r="I107" s="141" t="str">
        <f aca="false">IF(ABS(SIGN(F107)-SIGN(F106))&gt;0,1,"")</f>
        <v/>
      </c>
      <c r="J107" s="141" t="n">
        <f aca="false">SUM($I$34:I107)</f>
        <v>6</v>
      </c>
      <c r="K107" s="141" t="str">
        <f aca="false">IF(I107=1,ROW(I107),"")</f>
        <v/>
      </c>
      <c r="L107" s="143" t="str">
        <f aca="false">IF(I107="","",I107*A107)</f>
        <v/>
      </c>
      <c r="M107" s="91" t="str">
        <f aca="true">IF(L107="","",OFFSET(L107,MAX($K$34:K106)-K107,-1,1,1))</f>
        <v/>
      </c>
      <c r="N107" s="143" t="str">
        <f aca="false">IF(VLOOKUP($M107,$K$33:$L$399,2,0)&gt;0,VLOOKUP($M107,$K$33:$L$399,2,0),"")</f>
        <v/>
      </c>
      <c r="O107" s="78" t="str">
        <f aca="false">IF(OR(N107="",$G107=0),"",(L107-N107)/7)</f>
        <v/>
      </c>
      <c r="P107" s="78"/>
      <c r="Q107" s="0"/>
      <c r="R107" s="0"/>
    </row>
    <row r="108" customFormat="false" ht="12.75" hidden="false" customHeight="false" outlineLevel="0" collapsed="false">
      <c r="A108" s="137" t="n">
        <v>34502</v>
      </c>
      <c r="B108" s="138" t="n">
        <v>308</v>
      </c>
      <c r="C108" s="138" t="n">
        <v>156.25</v>
      </c>
      <c r="D108" s="138" t="n">
        <v>233</v>
      </c>
      <c r="E108" s="139" t="n">
        <f aca="true">IF(AND(OFFSET(A108,-$B$4,0,1,1)&gt;=$A$34,ISNUMBER(OFFSET(A108,-$B$4,0,1,1))),OFFSET(A108,-$B$4,0,1,1),"")</f>
        <v>34313</v>
      </c>
      <c r="F108" s="140" t="n">
        <f aca="true">(OFFSET(B108,-$B$4,0,1,1)-B108)+$B$5*(D108-OFFSET(D108,-$B$4,0,1,1))+$B$6*(C108-OFFSET(C108,-$B$4,0,1,1))</f>
        <v>-36.0929314493571</v>
      </c>
      <c r="G108" s="141" t="n">
        <f aca="false">VLOOKUP(YEAR(A108),$D$6:$F$13,2,0)</f>
        <v>0.5</v>
      </c>
      <c r="H108" s="142" t="n">
        <f aca="false">IF(OR(ISBLANK(F108),G108=0),"",G108*F108)</f>
        <v>-18.0464657246786</v>
      </c>
      <c r="I108" s="141" t="str">
        <f aca="false">IF(ABS(SIGN(F108)-SIGN(F107))&gt;0,1,"")</f>
        <v/>
      </c>
      <c r="J108" s="141" t="n">
        <f aca="false">SUM($I$34:I108)</f>
        <v>6</v>
      </c>
      <c r="K108" s="141" t="str">
        <f aca="false">IF(I108=1,ROW(I108),"")</f>
        <v/>
      </c>
      <c r="L108" s="143" t="str">
        <f aca="false">IF(I108="","",I108*A108)</f>
        <v/>
      </c>
      <c r="M108" s="91" t="str">
        <f aca="true">IF(L108="","",OFFSET(L108,MAX($K$34:K107)-K108,-1,1,1))</f>
        <v/>
      </c>
      <c r="N108" s="143" t="str">
        <f aca="false">IF(VLOOKUP($M108,$K$33:$L$399,2,0)&gt;0,VLOOKUP($M108,$K$33:$L$399,2,0),"")</f>
        <v/>
      </c>
      <c r="O108" s="78" t="str">
        <f aca="false">IF(OR(N108="",$G108=0),"",(L108-N108)/7)</f>
        <v/>
      </c>
      <c r="P108" s="78"/>
      <c r="Q108" s="0"/>
      <c r="R108" s="0"/>
    </row>
    <row r="109" customFormat="false" ht="12.75" hidden="false" customHeight="false" outlineLevel="0" collapsed="false">
      <c r="A109" s="137" t="n">
        <v>34509</v>
      </c>
      <c r="B109" s="138" t="n">
        <v>315.5</v>
      </c>
      <c r="C109" s="138" t="n">
        <v>163.5</v>
      </c>
      <c r="D109" s="138" t="n">
        <v>238</v>
      </c>
      <c r="E109" s="139" t="n">
        <f aca="true">IF(AND(OFFSET(A109,-$B$4,0,1,1)&gt;=$A$34,ISNUMBER(OFFSET(A109,-$B$4,0,1,1))),OFFSET(A109,-$B$4,0,1,1),"")</f>
        <v>34320</v>
      </c>
      <c r="F109" s="140" t="n">
        <f aca="true">(OFFSET(B109,-$B$4,0,1,1)-B109)+$B$5*(D109-OFFSET(D109,-$B$4,0,1,1))+$B$6*(C109-OFFSET(C109,-$B$4,0,1,1))</f>
        <v>-31.6745910404611</v>
      </c>
      <c r="G109" s="141" t="n">
        <f aca="false">VLOOKUP(YEAR(A109),$D$6:$F$13,2,0)</f>
        <v>0.5</v>
      </c>
      <c r="H109" s="142" t="n">
        <f aca="false">IF(OR(ISBLANK(F109),G109=0),"",G109*F109)</f>
        <v>-15.8372955202306</v>
      </c>
      <c r="I109" s="141" t="str">
        <f aca="false">IF(ABS(SIGN(F109)-SIGN(F108))&gt;0,1,"")</f>
        <v/>
      </c>
      <c r="J109" s="141" t="n">
        <f aca="false">SUM($I$34:I109)</f>
        <v>6</v>
      </c>
      <c r="K109" s="141" t="str">
        <f aca="false">IF(I109=1,ROW(I109),"")</f>
        <v/>
      </c>
      <c r="L109" s="143" t="str">
        <f aca="false">IF(I109="","",I109*A109)</f>
        <v/>
      </c>
      <c r="M109" s="91" t="str">
        <f aca="true">IF(L109="","",OFFSET(L109,MAX($K$34:K108)-K109,-1,1,1))</f>
        <v/>
      </c>
      <c r="N109" s="143" t="str">
        <f aca="false">IF(VLOOKUP($M109,$K$33:$L$399,2,0)&gt;0,VLOOKUP($M109,$K$33:$L$399,2,0),"")</f>
        <v/>
      </c>
      <c r="O109" s="78" t="str">
        <f aca="false">IF(OR(N109="",$G109=0),"",(L109-N109)/7)</f>
        <v/>
      </c>
      <c r="P109" s="78"/>
      <c r="Q109" s="0"/>
      <c r="R109" s="0"/>
    </row>
    <row r="110" customFormat="false" ht="12.75" hidden="false" customHeight="false" outlineLevel="0" collapsed="false">
      <c r="A110" s="137" t="n">
        <v>34516</v>
      </c>
      <c r="B110" s="138" t="n">
        <v>321.75</v>
      </c>
      <c r="C110" s="138" t="n">
        <v>162</v>
      </c>
      <c r="D110" s="138" t="n">
        <v>247</v>
      </c>
      <c r="E110" s="139" t="n">
        <f aca="true">IF(AND(OFFSET(A110,-$B$4,0,1,1)&gt;=$A$34,ISNUMBER(OFFSET(A110,-$B$4,0,1,1))),OFFSET(A110,-$B$4,0,1,1),"")</f>
        <v>34334</v>
      </c>
      <c r="F110" s="140" t="n">
        <f aca="true">(OFFSET(B110,-$B$4,0,1,1)-B110)+$B$5*(D110-OFFSET(D110,-$B$4,0,1,1))+$B$6*(C110-OFFSET(C110,-$B$4,0,1,1))</f>
        <v>-32.1086449444787</v>
      </c>
      <c r="G110" s="141" t="n">
        <f aca="false">VLOOKUP(YEAR(A110),$D$6:$F$13,2,0)</f>
        <v>0.5</v>
      </c>
      <c r="H110" s="142" t="n">
        <f aca="false">IF(OR(ISBLANK(F110),G110=0),"",G110*F110)</f>
        <v>-16.0543224722394</v>
      </c>
      <c r="I110" s="141" t="str">
        <f aca="false">IF(ABS(SIGN(F110)-SIGN(F109))&gt;0,1,"")</f>
        <v/>
      </c>
      <c r="J110" s="141" t="n">
        <f aca="false">SUM($I$34:I110)</f>
        <v>6</v>
      </c>
      <c r="K110" s="141" t="str">
        <f aca="false">IF(I110=1,ROW(I110),"")</f>
        <v/>
      </c>
      <c r="L110" s="143" t="str">
        <f aca="false">IF(I110="","",I110*A110)</f>
        <v/>
      </c>
      <c r="M110" s="91" t="str">
        <f aca="true">IF(L110="","",OFFSET(L110,MAX($K$34:K109)-K110,-1,1,1))</f>
        <v/>
      </c>
      <c r="N110" s="143" t="str">
        <f aca="false">IF(VLOOKUP($M110,$K$33:$L$399,2,0)&gt;0,VLOOKUP($M110,$K$33:$L$399,2,0),"")</f>
        <v/>
      </c>
      <c r="O110" s="78" t="str">
        <f aca="false">IF(OR(N110="",$G110=0),"",(L110-N110)/7)</f>
        <v/>
      </c>
      <c r="P110" s="78"/>
      <c r="Q110" s="0"/>
      <c r="R110" s="0"/>
    </row>
    <row r="111" customFormat="false" ht="12.75" hidden="false" customHeight="false" outlineLevel="0" collapsed="false">
      <c r="A111" s="137" t="n">
        <v>34523</v>
      </c>
      <c r="B111" s="138" t="n">
        <v>322.75</v>
      </c>
      <c r="C111" s="138" t="n">
        <v>161.5</v>
      </c>
      <c r="D111" s="138" t="n">
        <v>252</v>
      </c>
      <c r="E111" s="139" t="n">
        <f aca="true">IF(AND(OFFSET(A111,-$B$4,0,1,1)&gt;=$A$34,ISNUMBER(OFFSET(A111,-$B$4,0,1,1))),OFFSET(A111,-$B$4,0,1,1),"")</f>
        <v>34341</v>
      </c>
      <c r="F111" s="140" t="n">
        <f aca="true">(OFFSET(B111,-$B$4,0,1,1)-B111)+$B$5*(D111-OFFSET(D111,-$B$4,0,1,1))+$B$6*(C111-OFFSET(C111,-$B$4,0,1,1))</f>
        <v>-29.2416770829789</v>
      </c>
      <c r="G111" s="141" t="n">
        <f aca="false">VLOOKUP(YEAR(A111),$D$6:$F$13,2,0)</f>
        <v>0.5</v>
      </c>
      <c r="H111" s="142" t="n">
        <f aca="false">IF(OR(ISBLANK(F111),G111=0),"",G111*F111)</f>
        <v>-14.6208385414895</v>
      </c>
      <c r="I111" s="141" t="str">
        <f aca="false">IF(ABS(SIGN(F111)-SIGN(F110))&gt;0,1,"")</f>
        <v/>
      </c>
      <c r="J111" s="141" t="n">
        <f aca="false">SUM($I$34:I111)</f>
        <v>6</v>
      </c>
      <c r="K111" s="141" t="str">
        <f aca="false">IF(I111=1,ROW(I111),"")</f>
        <v/>
      </c>
      <c r="L111" s="143" t="str">
        <f aca="false">IF(I111="","",I111*A111)</f>
        <v/>
      </c>
      <c r="M111" s="91" t="str">
        <f aca="true">IF(L111="","",OFFSET(L111,MAX($K$34:K110)-K111,-1,1,1))</f>
        <v/>
      </c>
      <c r="N111" s="143" t="str">
        <f aca="false">IF(VLOOKUP($M111,$K$33:$L$399,2,0)&gt;0,VLOOKUP($M111,$K$33:$L$399,2,0),"")</f>
        <v/>
      </c>
      <c r="O111" s="78" t="str">
        <f aca="false">IF(OR(N111="",$G111=0),"",(L111-N111)/7)</f>
        <v/>
      </c>
      <c r="P111" s="78"/>
      <c r="Q111" s="0"/>
      <c r="R111" s="0"/>
    </row>
    <row r="112" customFormat="false" ht="12.75" hidden="false" customHeight="false" outlineLevel="0" collapsed="false">
      <c r="A112" s="137" t="n">
        <v>34530</v>
      </c>
      <c r="B112" s="138" t="n">
        <v>339.25</v>
      </c>
      <c r="C112" s="138" t="n">
        <v>162.5</v>
      </c>
      <c r="D112" s="138" t="n">
        <v>266</v>
      </c>
      <c r="E112" s="139" t="n">
        <f aca="true">IF(AND(OFFSET(A112,-$B$4,0,1,1)&gt;=$A$34,ISNUMBER(OFFSET(A112,-$B$4,0,1,1))),OFFSET(A112,-$B$4,0,1,1),"")</f>
        <v>34348</v>
      </c>
      <c r="F112" s="140" t="n">
        <f aca="true">(OFFSET(B112,-$B$4,0,1,1)-B112)+$B$5*(D112-OFFSET(D112,-$B$4,0,1,1))+$B$6*(C112-OFFSET(C112,-$B$4,0,1,1))</f>
        <v>-40.0272045447636</v>
      </c>
      <c r="G112" s="141" t="n">
        <f aca="false">VLOOKUP(YEAR(A112),$D$6:$F$13,2,0)</f>
        <v>0.5</v>
      </c>
      <c r="H112" s="142" t="n">
        <f aca="false">IF(OR(ISBLANK(F112),G112=0),"",G112*F112)</f>
        <v>-20.0136022723818</v>
      </c>
      <c r="I112" s="141" t="str">
        <f aca="false">IF(ABS(SIGN(F112)-SIGN(F111))&gt;0,1,"")</f>
        <v/>
      </c>
      <c r="J112" s="141" t="n">
        <f aca="false">SUM($I$34:I112)</f>
        <v>6</v>
      </c>
      <c r="K112" s="141" t="str">
        <f aca="false">IF(I112=1,ROW(I112),"")</f>
        <v/>
      </c>
      <c r="L112" s="143" t="str">
        <f aca="false">IF(I112="","",I112*A112)</f>
        <v/>
      </c>
      <c r="M112" s="91" t="str">
        <f aca="true">IF(L112="","",OFFSET(L112,MAX($K$34:K111)-K112,-1,1,1))</f>
        <v/>
      </c>
      <c r="N112" s="143" t="str">
        <f aca="false">IF(VLOOKUP($M112,$K$33:$L$399,2,0)&gt;0,VLOOKUP($M112,$K$33:$L$399,2,0),"")</f>
        <v/>
      </c>
      <c r="O112" s="78" t="str">
        <f aca="false">IF(OR(N112="",$G112=0),"",(L112-N112)/7)</f>
        <v/>
      </c>
      <c r="P112" s="78"/>
      <c r="Q112" s="0"/>
      <c r="R112" s="0"/>
    </row>
    <row r="113" customFormat="false" ht="12.75" hidden="false" customHeight="false" outlineLevel="0" collapsed="false">
      <c r="A113" s="137" t="n">
        <v>34537</v>
      </c>
      <c r="B113" s="138" t="n">
        <v>348.25</v>
      </c>
      <c r="C113" s="138" t="n">
        <v>162.25</v>
      </c>
      <c r="D113" s="138" t="n">
        <v>267</v>
      </c>
      <c r="E113" s="139" t="n">
        <f aca="true">IF(AND(OFFSET(A113,-$B$4,0,1,1)&gt;=$A$34,ISNUMBER(OFFSET(A113,-$B$4,0,1,1))),OFFSET(A113,-$B$4,0,1,1),"")</f>
        <v>34355</v>
      </c>
      <c r="F113" s="140" t="n">
        <f aca="true">(OFFSET(B113,-$B$4,0,1,1)-B113)+$B$5*(D113-OFFSET(D113,-$B$4,0,1,1))+$B$6*(C113-OFFSET(C113,-$B$4,0,1,1))</f>
        <v>-47.4651015312299</v>
      </c>
      <c r="G113" s="141" t="n">
        <f aca="false">VLOOKUP(YEAR(A113),$D$6:$F$13,2,0)</f>
        <v>0.5</v>
      </c>
      <c r="H113" s="142" t="n">
        <f aca="false">IF(OR(ISBLANK(F113),G113=0),"",G113*F113)</f>
        <v>-23.7325507656149</v>
      </c>
      <c r="I113" s="141" t="str">
        <f aca="false">IF(ABS(SIGN(F113)-SIGN(F112))&gt;0,1,"")</f>
        <v/>
      </c>
      <c r="J113" s="141" t="n">
        <f aca="false">SUM($I$34:I113)</f>
        <v>6</v>
      </c>
      <c r="K113" s="141" t="str">
        <f aca="false">IF(I113=1,ROW(I113),"")</f>
        <v/>
      </c>
      <c r="L113" s="143" t="str">
        <f aca="false">IF(I113="","",I113*A113)</f>
        <v/>
      </c>
      <c r="M113" s="91" t="str">
        <f aca="true">IF(L113="","",OFFSET(L113,MAX($K$34:K112)-K113,-1,1,1))</f>
        <v/>
      </c>
      <c r="N113" s="143" t="str">
        <f aca="false">IF(VLOOKUP($M113,$K$33:$L$399,2,0)&gt;0,VLOOKUP($M113,$K$33:$L$399,2,0),"")</f>
        <v/>
      </c>
      <c r="O113" s="78" t="str">
        <f aca="false">IF(OR(N113="",$G113=0),"",(L113-N113)/7)</f>
        <v/>
      </c>
      <c r="P113" s="78"/>
      <c r="Q113" s="0"/>
      <c r="R113" s="0"/>
    </row>
    <row r="114" customFormat="false" ht="12.75" hidden="false" customHeight="false" outlineLevel="0" collapsed="false">
      <c r="A114" s="137" t="n">
        <v>34544</v>
      </c>
      <c r="B114" s="138" t="n">
        <v>360.5</v>
      </c>
      <c r="C114" s="138" t="n">
        <v>162.5</v>
      </c>
      <c r="D114" s="138" t="n">
        <v>272</v>
      </c>
      <c r="E114" s="139" t="n">
        <f aca="true">IF(AND(OFFSET(A114,-$B$4,0,1,1)&gt;=$A$34,ISNUMBER(OFFSET(A114,-$B$4,0,1,1))),OFFSET(A114,-$B$4,0,1,1),"")</f>
        <v>34362</v>
      </c>
      <c r="F114" s="140" t="n">
        <f aca="true">(OFFSET(B114,-$B$4,0,1,1)-B114)+$B$5*(D114-OFFSET(D114,-$B$4,0,1,1))+$B$6*(C114-OFFSET(C114,-$B$4,0,1,1))</f>
        <v>-57.5404761177297</v>
      </c>
      <c r="G114" s="141" t="n">
        <f aca="false">VLOOKUP(YEAR(A114),$D$6:$F$13,2,0)</f>
        <v>0.5</v>
      </c>
      <c r="H114" s="142" t="n">
        <f aca="false">IF(OR(ISBLANK(F114),G114=0),"",G114*F114)</f>
        <v>-28.7702380588648</v>
      </c>
      <c r="I114" s="141" t="str">
        <f aca="false">IF(ABS(SIGN(F114)-SIGN(F113))&gt;0,1,"")</f>
        <v/>
      </c>
      <c r="J114" s="141" t="n">
        <f aca="false">SUM($I$34:I114)</f>
        <v>6</v>
      </c>
      <c r="K114" s="141" t="str">
        <f aca="false">IF(I114=1,ROW(I114),"")</f>
        <v/>
      </c>
      <c r="L114" s="143" t="str">
        <f aca="false">IF(I114="","",I114*A114)</f>
        <v/>
      </c>
      <c r="M114" s="91" t="str">
        <f aca="true">IF(L114="","",OFFSET(L114,MAX($K$34:K113)-K114,-1,1,1))</f>
        <v/>
      </c>
      <c r="N114" s="143" t="str">
        <f aca="false">IF(VLOOKUP($M114,$K$33:$L$399,2,0)&gt;0,VLOOKUP($M114,$K$33:$L$399,2,0),"")</f>
        <v/>
      </c>
      <c r="O114" s="78" t="str">
        <f aca="false">IF(OR(N114="",$G114=0),"",(L114-N114)/7)</f>
        <v/>
      </c>
      <c r="P114" s="78"/>
      <c r="Q114" s="0"/>
      <c r="R114" s="0"/>
    </row>
    <row r="115" customFormat="false" ht="12.75" hidden="false" customHeight="false" outlineLevel="0" collapsed="false">
      <c r="A115" s="137" t="n">
        <v>34551</v>
      </c>
      <c r="B115" s="138" t="n">
        <v>388</v>
      </c>
      <c r="C115" s="138" t="n">
        <v>166</v>
      </c>
      <c r="D115" s="138" t="n">
        <v>280</v>
      </c>
      <c r="E115" s="139" t="n">
        <f aca="true">IF(AND(OFFSET(A115,-$B$4,0,1,1)&gt;=$A$34,ISNUMBER(OFFSET(A115,-$B$4,0,1,1))),OFFSET(A115,-$B$4,0,1,1),"")</f>
        <v>34369</v>
      </c>
      <c r="F115" s="140" t="n">
        <f aca="true">(OFFSET(B115,-$B$4,0,1,1)-B115)+$B$5*(D115-OFFSET(D115,-$B$4,0,1,1))+$B$6*(C115-OFFSET(C115,-$B$4,0,1,1))</f>
        <v>-76.5088527253627</v>
      </c>
      <c r="G115" s="141" t="n">
        <f aca="false">VLOOKUP(YEAR(A115),$D$6:$F$13,2,0)</f>
        <v>0.5</v>
      </c>
      <c r="H115" s="142" t="n">
        <f aca="false">IF(OR(ISBLANK(F115),G115=0),"",G115*F115)</f>
        <v>-38.2544263626813</v>
      </c>
      <c r="I115" s="141" t="str">
        <f aca="false">IF(ABS(SIGN(F115)-SIGN(F114))&gt;0,1,"")</f>
        <v/>
      </c>
      <c r="J115" s="141" t="n">
        <f aca="false">SUM($I$34:I115)</f>
        <v>6</v>
      </c>
      <c r="K115" s="141" t="str">
        <f aca="false">IF(I115=1,ROW(I115),"")</f>
        <v/>
      </c>
      <c r="L115" s="143" t="str">
        <f aca="false">IF(I115="","",I115*A115)</f>
        <v/>
      </c>
      <c r="M115" s="91" t="str">
        <f aca="true">IF(L115="","",OFFSET(L115,MAX($K$34:K114)-K115,-1,1,1))</f>
        <v/>
      </c>
      <c r="N115" s="143" t="str">
        <f aca="false">IF(VLOOKUP($M115,$K$33:$L$399,2,0)&gt;0,VLOOKUP($M115,$K$33:$L$399,2,0),"")</f>
        <v/>
      </c>
      <c r="O115" s="78" t="str">
        <f aca="false">IF(OR(N115="",$G115=0),"",(L115-N115)/7)</f>
        <v/>
      </c>
      <c r="P115" s="78"/>
      <c r="Q115" s="0"/>
      <c r="R115" s="0"/>
    </row>
    <row r="116" customFormat="false" ht="12.75" hidden="false" customHeight="false" outlineLevel="0" collapsed="false">
      <c r="A116" s="137" t="n">
        <v>34558</v>
      </c>
      <c r="B116" s="138" t="n">
        <v>433.75</v>
      </c>
      <c r="C116" s="138" t="n">
        <v>162.5</v>
      </c>
      <c r="D116" s="138" t="n">
        <v>298</v>
      </c>
      <c r="E116" s="139" t="n">
        <f aca="true">IF(AND(OFFSET(A116,-$B$4,0,1,1)&gt;=$A$34,ISNUMBER(OFFSET(A116,-$B$4,0,1,1))),OFFSET(A116,-$B$4,0,1,1),"")</f>
        <v>34376</v>
      </c>
      <c r="F116" s="140" t="n">
        <f aca="true">(OFFSET(B116,-$B$4,0,1,1)-B116)+$B$5*(D116-OFFSET(D116,-$B$4,0,1,1))+$B$6*(C116-OFFSET(C116,-$B$4,0,1,1))</f>
        <v>-116.606927375346</v>
      </c>
      <c r="G116" s="141" t="n">
        <f aca="false">VLOOKUP(YEAR(A116),$D$6:$F$13,2,0)</f>
        <v>0.5</v>
      </c>
      <c r="H116" s="142" t="n">
        <f aca="false">IF(OR(ISBLANK(F116),G116=0),"",G116*F116)</f>
        <v>-58.3034636876729</v>
      </c>
      <c r="I116" s="141" t="str">
        <f aca="false">IF(ABS(SIGN(F116)-SIGN(F115))&gt;0,1,"")</f>
        <v/>
      </c>
      <c r="J116" s="141" t="n">
        <f aca="false">SUM($I$34:I116)</f>
        <v>6</v>
      </c>
      <c r="K116" s="141" t="str">
        <f aca="false">IF(I116=1,ROW(I116),"")</f>
        <v/>
      </c>
      <c r="L116" s="143" t="str">
        <f aca="false">IF(I116="","",I116*A116)</f>
        <v/>
      </c>
      <c r="M116" s="91" t="str">
        <f aca="true">IF(L116="","",OFFSET(L116,MAX($K$34:K115)-K116,-1,1,1))</f>
        <v/>
      </c>
      <c r="N116" s="143" t="str">
        <f aca="false">IF(VLOOKUP($M116,$K$33:$L$399,2,0)&gt;0,VLOOKUP($M116,$K$33:$L$399,2,0),"")</f>
        <v/>
      </c>
      <c r="O116" s="78" t="str">
        <f aca="false">IF(OR(N116="",$G116=0),"",(L116-N116)/7)</f>
        <v/>
      </c>
      <c r="P116" s="78"/>
      <c r="Q116" s="0"/>
      <c r="R116" s="0"/>
    </row>
    <row r="117" customFormat="false" ht="12.75" hidden="false" customHeight="false" outlineLevel="0" collapsed="false">
      <c r="A117" s="137" t="n">
        <v>34565</v>
      </c>
      <c r="B117" s="138" t="n">
        <v>444.5</v>
      </c>
      <c r="C117" s="138" t="n">
        <v>159</v>
      </c>
      <c r="D117" s="138" t="n">
        <v>318</v>
      </c>
      <c r="E117" s="139" t="n">
        <f aca="true">IF(AND(OFFSET(A117,-$B$4,0,1,1)&gt;=$A$34,ISNUMBER(OFFSET(A117,-$B$4,0,1,1))),OFFSET(A117,-$B$4,0,1,1),"")</f>
        <v>34383</v>
      </c>
      <c r="F117" s="140" t="n">
        <f aca="true">(OFFSET(B117,-$B$4,0,1,1)-B117)+$B$5*(D117-OFFSET(D117,-$B$4,0,1,1))+$B$6*(C117-OFFSET(C117,-$B$4,0,1,1))</f>
        <v>-118.692365237265</v>
      </c>
      <c r="G117" s="141" t="n">
        <f aca="false">VLOOKUP(YEAR(A117),$D$6:$F$13,2,0)</f>
        <v>0.5</v>
      </c>
      <c r="H117" s="142" t="n">
        <f aca="false">IF(OR(ISBLANK(F117),G117=0),"",G117*F117)</f>
        <v>-59.3461826186323</v>
      </c>
      <c r="I117" s="141" t="str">
        <f aca="false">IF(ABS(SIGN(F117)-SIGN(F116))&gt;0,1,"")</f>
        <v/>
      </c>
      <c r="J117" s="141" t="n">
        <f aca="false">SUM($I$34:I117)</f>
        <v>6</v>
      </c>
      <c r="K117" s="141" t="str">
        <f aca="false">IF(I117=1,ROW(I117),"")</f>
        <v/>
      </c>
      <c r="L117" s="143" t="str">
        <f aca="false">IF(I117="","",I117*A117)</f>
        <v/>
      </c>
      <c r="M117" s="91" t="str">
        <f aca="true">IF(L117="","",OFFSET(L117,MAX($K$34:K116)-K117,-1,1,1))</f>
        <v/>
      </c>
      <c r="N117" s="143" t="str">
        <f aca="false">IF(VLOOKUP($M117,$K$33:$L$399,2,0)&gt;0,VLOOKUP($M117,$K$33:$L$399,2,0),"")</f>
        <v/>
      </c>
      <c r="O117" s="78" t="str">
        <f aca="false">IF(OR(N117="",$G117=0),"",(L117-N117)/7)</f>
        <v/>
      </c>
      <c r="P117" s="78"/>
      <c r="Q117" s="0"/>
      <c r="R117" s="0"/>
    </row>
    <row r="118" customFormat="false" ht="12.75" hidden="false" customHeight="false" outlineLevel="0" collapsed="false">
      <c r="A118" s="137" t="n">
        <v>34572</v>
      </c>
      <c r="B118" s="138" t="n">
        <v>402.5</v>
      </c>
      <c r="C118" s="138" t="n">
        <v>152</v>
      </c>
      <c r="D118" s="138" t="n">
        <v>313</v>
      </c>
      <c r="E118" s="139" t="n">
        <f aca="true">IF(AND(OFFSET(A118,-$B$4,0,1,1)&gt;=$A$34,ISNUMBER(OFFSET(A118,-$B$4,0,1,1))),OFFSET(A118,-$B$4,0,1,1),"")</f>
        <v>34390</v>
      </c>
      <c r="F118" s="140" t="n">
        <f aca="true">(OFFSET(B118,-$B$4,0,1,1)-B118)+$B$5*(D118-OFFSET(D118,-$B$4,0,1,1))+$B$6*(C118-OFFSET(C118,-$B$4,0,1,1))</f>
        <v>-71.3469250868959</v>
      </c>
      <c r="G118" s="141" t="n">
        <f aca="false">VLOOKUP(YEAR(A118),$D$6:$F$13,2,0)</f>
        <v>0.5</v>
      </c>
      <c r="H118" s="142" t="n">
        <f aca="false">IF(OR(ISBLANK(F118),G118=0),"",G118*F118)</f>
        <v>-35.673462543448</v>
      </c>
      <c r="I118" s="141" t="str">
        <f aca="false">IF(ABS(SIGN(F118)-SIGN(F117))&gt;0,1,"")</f>
        <v/>
      </c>
      <c r="J118" s="141" t="n">
        <f aca="false">SUM($I$34:I118)</f>
        <v>6</v>
      </c>
      <c r="K118" s="141" t="str">
        <f aca="false">IF(I118=1,ROW(I118),"")</f>
        <v/>
      </c>
      <c r="L118" s="143" t="str">
        <f aca="false">IF(I118="","",I118*A118)</f>
        <v/>
      </c>
      <c r="M118" s="91" t="str">
        <f aca="true">IF(L118="","",OFFSET(L118,MAX($K$34:K117)-K118,-1,1,1))</f>
        <v/>
      </c>
      <c r="N118" s="143" t="str">
        <f aca="false">IF(VLOOKUP($M118,$K$33:$L$399,2,0)&gt;0,VLOOKUP($M118,$K$33:$L$399,2,0),"")</f>
        <v/>
      </c>
      <c r="O118" s="78" t="str">
        <f aca="false">IF(OR(N118="",$G118=0),"",(L118-N118)/7)</f>
        <v/>
      </c>
      <c r="P118" s="78"/>
      <c r="Q118" s="0"/>
      <c r="R118" s="0"/>
    </row>
    <row r="119" customFormat="false" ht="12.75" hidden="false" customHeight="false" outlineLevel="0" collapsed="false">
      <c r="A119" s="137" t="n">
        <v>34579</v>
      </c>
      <c r="B119" s="138" t="n">
        <v>392.5</v>
      </c>
      <c r="C119" s="138" t="n">
        <v>157</v>
      </c>
      <c r="D119" s="138" t="n">
        <v>303</v>
      </c>
      <c r="E119" s="139" t="n">
        <f aca="true">IF(AND(OFFSET(A119,-$B$4,0,1,1)&gt;=$A$34,ISNUMBER(OFFSET(A119,-$B$4,0,1,1))),OFFSET(A119,-$B$4,0,1,1),"")</f>
        <v>34397</v>
      </c>
      <c r="F119" s="140" t="n">
        <f aca="true">(OFFSET(B119,-$B$4,0,1,1)-B119)+$B$5*(D119-OFFSET(D119,-$B$4,0,1,1))+$B$6*(C119-OFFSET(C119,-$B$4,0,1,1))</f>
        <v>-43.3640721481276</v>
      </c>
      <c r="G119" s="141" t="n">
        <f aca="false">VLOOKUP(YEAR(A119),$D$6:$F$13,2,0)</f>
        <v>0.5</v>
      </c>
      <c r="H119" s="142" t="n">
        <f aca="false">IF(OR(ISBLANK(F119),G119=0),"",G119*F119)</f>
        <v>-21.6820360740638</v>
      </c>
      <c r="I119" s="141" t="str">
        <f aca="false">IF(ABS(SIGN(F119)-SIGN(F118))&gt;0,1,"")</f>
        <v/>
      </c>
      <c r="J119" s="141" t="n">
        <f aca="false">SUM($I$34:I119)</f>
        <v>6</v>
      </c>
      <c r="K119" s="141" t="str">
        <f aca="false">IF(I119=1,ROW(I119),"")</f>
        <v/>
      </c>
      <c r="L119" s="143" t="str">
        <f aca="false">IF(I119="","",I119*A119)</f>
        <v/>
      </c>
      <c r="M119" s="91" t="str">
        <f aca="true">IF(L119="","",OFFSET(L119,MAX($K$34:K118)-K119,-1,1,1))</f>
        <v/>
      </c>
      <c r="N119" s="143" t="str">
        <f aca="false">IF(VLOOKUP($M119,$K$33:$L$399,2,0)&gt;0,VLOOKUP($M119,$K$33:$L$399,2,0),"")</f>
        <v/>
      </c>
      <c r="O119" s="78" t="str">
        <f aca="false">IF(OR(N119="",$G119=0),"",(L119-N119)/7)</f>
        <v/>
      </c>
      <c r="P119" s="78"/>
      <c r="Q119" s="0"/>
      <c r="R119" s="0"/>
    </row>
    <row r="120" customFormat="false" ht="12.75" hidden="false" customHeight="false" outlineLevel="0" collapsed="false">
      <c r="A120" s="137" t="n">
        <v>34586</v>
      </c>
      <c r="B120" s="138" t="n">
        <v>389</v>
      </c>
      <c r="C120" s="138" t="n">
        <v>157.25</v>
      </c>
      <c r="D120" s="138" t="n">
        <v>285</v>
      </c>
      <c r="E120" s="139" t="n">
        <f aca="true">IF(AND(OFFSET(A120,-$B$4,0,1,1)&gt;=$A$34,ISNUMBER(OFFSET(A120,-$B$4,0,1,1))),OFFSET(A120,-$B$4,0,1,1),"")</f>
        <v>34404</v>
      </c>
      <c r="F120" s="140" t="n">
        <f aca="true">(OFFSET(B120,-$B$4,0,1,1)-B120)+$B$5*(D120-OFFSET(D120,-$B$4,0,1,1))+$B$6*(C120-OFFSET(C120,-$B$4,0,1,1))</f>
        <v>-35.8618208362089</v>
      </c>
      <c r="G120" s="141" t="n">
        <f aca="false">VLOOKUP(YEAR(A120),$D$6:$F$13,2,0)</f>
        <v>0.5</v>
      </c>
      <c r="H120" s="142" t="n">
        <f aca="false">IF(OR(ISBLANK(F120),G120=0),"",G120*F120)</f>
        <v>-17.9309104181044</v>
      </c>
      <c r="I120" s="141" t="str">
        <f aca="false">IF(ABS(SIGN(F120)-SIGN(F119))&gt;0,1,"")</f>
        <v/>
      </c>
      <c r="J120" s="141" t="n">
        <f aca="false">SUM($I$34:I120)</f>
        <v>6</v>
      </c>
      <c r="K120" s="141" t="str">
        <f aca="false">IF(I120=1,ROW(I120),"")</f>
        <v/>
      </c>
      <c r="L120" s="143" t="str">
        <f aca="false">IF(I120="","",I120*A120)</f>
        <v/>
      </c>
      <c r="M120" s="91" t="str">
        <f aca="true">IF(L120="","",OFFSET(L120,MAX($K$34:K119)-K120,-1,1,1))</f>
        <v/>
      </c>
      <c r="N120" s="143" t="str">
        <f aca="false">IF(VLOOKUP($M120,$K$33:$L$399,2,0)&gt;0,VLOOKUP($M120,$K$33:$L$399,2,0),"")</f>
        <v/>
      </c>
      <c r="O120" s="78" t="str">
        <f aca="false">IF(OR(N120="",$G120=0),"",(L120-N120)/7)</f>
        <v/>
      </c>
      <c r="P120" s="78"/>
      <c r="Q120" s="0"/>
      <c r="R120" s="0"/>
    </row>
    <row r="121" customFormat="false" ht="12.75" hidden="false" customHeight="false" outlineLevel="0" collapsed="false">
      <c r="A121" s="137" t="n">
        <v>34593</v>
      </c>
      <c r="B121" s="138" t="n">
        <v>374.5</v>
      </c>
      <c r="C121" s="138" t="n">
        <v>154.25</v>
      </c>
      <c r="D121" s="138" t="n">
        <v>253</v>
      </c>
      <c r="E121" s="139" t="n">
        <f aca="true">IF(AND(OFFSET(A121,-$B$4,0,1,1)&gt;=$A$34,ISNUMBER(OFFSET(A121,-$B$4,0,1,1))),OFFSET(A121,-$B$4,0,1,1),"")</f>
        <v>34411</v>
      </c>
      <c r="F121" s="140" t="n">
        <f aca="true">(OFFSET(B121,-$B$4,0,1,1)-B121)+$B$5*(D121-OFFSET(D121,-$B$4,0,1,1))+$B$6*(C121-OFFSET(C121,-$B$4,0,1,1))</f>
        <v>-12.7957203604715</v>
      </c>
      <c r="G121" s="141" t="n">
        <f aca="false">VLOOKUP(YEAR(A121),$D$6:$F$13,2,0)</f>
        <v>0.5</v>
      </c>
      <c r="H121" s="142" t="n">
        <f aca="false">IF(OR(ISBLANK(F121),G121=0),"",G121*F121)</f>
        <v>-6.39786018023573</v>
      </c>
      <c r="I121" s="141" t="str">
        <f aca="false">IF(ABS(SIGN(F121)-SIGN(F120))&gt;0,1,"")</f>
        <v/>
      </c>
      <c r="J121" s="141" t="n">
        <f aca="false">SUM($I$34:I121)</f>
        <v>6</v>
      </c>
      <c r="K121" s="141" t="str">
        <f aca="false">IF(I121=1,ROW(I121),"")</f>
        <v/>
      </c>
      <c r="L121" s="143" t="str">
        <f aca="false">IF(I121="","",I121*A121)</f>
        <v/>
      </c>
      <c r="M121" s="91" t="str">
        <f aca="true">IF(L121="","",OFFSET(L121,MAX($K$34:K120)-K121,-1,1,1))</f>
        <v/>
      </c>
      <c r="N121" s="143" t="str">
        <f aca="false">IF(VLOOKUP($M121,$K$33:$L$399,2,0)&gt;0,VLOOKUP($M121,$K$33:$L$399,2,0),"")</f>
        <v/>
      </c>
      <c r="O121" s="78" t="str">
        <f aca="false">IF(OR(N121="",$G121=0),"",(L121-N121)/7)</f>
        <v/>
      </c>
      <c r="P121" s="78"/>
      <c r="Q121" s="0"/>
      <c r="R121" s="0"/>
    </row>
    <row r="122" customFormat="false" ht="12.75" hidden="false" customHeight="false" outlineLevel="0" collapsed="false">
      <c r="A122" s="137" t="n">
        <v>34600</v>
      </c>
      <c r="B122" s="138" t="n">
        <v>365</v>
      </c>
      <c r="C122" s="138" t="n">
        <v>155</v>
      </c>
      <c r="D122" s="138" t="n">
        <v>255</v>
      </c>
      <c r="E122" s="139" t="n">
        <f aca="true">IF(AND(OFFSET(A122,-$B$4,0,1,1)&gt;=$A$34,ISNUMBER(OFFSET(A122,-$B$4,0,1,1))),OFFSET(A122,-$B$4,0,1,1),"")</f>
        <v>34418</v>
      </c>
      <c r="F122" s="140" t="n">
        <f aca="true">(OFFSET(B122,-$B$4,0,1,1)-B122)+$B$5*(D122-OFFSET(D122,-$B$4,0,1,1))+$B$6*(C122-OFFSET(C122,-$B$4,0,1,1))</f>
        <v>15.9005261569458</v>
      </c>
      <c r="G122" s="141" t="n">
        <f aca="false">VLOOKUP(YEAR(A122),$D$6:$F$13,2,0)</f>
        <v>0.5</v>
      </c>
      <c r="H122" s="142" t="n">
        <f aca="false">IF(OR(ISBLANK(F122),G122=0),"",G122*F122)</f>
        <v>7.9502630784729</v>
      </c>
      <c r="I122" s="141" t="n">
        <f aca="false">IF(ABS(SIGN(F122)-SIGN(F121))&gt;0,1,"")</f>
        <v>1</v>
      </c>
      <c r="J122" s="141" t="n">
        <f aca="false">SUM($I$34:I122)</f>
        <v>7</v>
      </c>
      <c r="K122" s="141" t="n">
        <f aca="false">IF(I122=1,ROW(I122),"")</f>
        <v>122</v>
      </c>
      <c r="L122" s="143" t="n">
        <f aca="false">IF(I122="","",I122*A122)</f>
        <v>34600</v>
      </c>
      <c r="M122" s="91" t="n">
        <f aca="true">IF(L122="","",OFFSET(L122,MAX($K$34:K121)-K122,-1,1,1))</f>
        <v>83</v>
      </c>
      <c r="N122" s="143" t="n">
        <f aca="false">IF(VLOOKUP($M122,$K$33:$L$399,2,0)&gt;0,VLOOKUP($M122,$K$33:$L$399,2,0),"")</f>
        <v>34320</v>
      </c>
      <c r="O122" s="78" t="n">
        <f aca="false">IF(OR(N122="",$G122=0),"",(L122-N122)/7)</f>
        <v>40</v>
      </c>
      <c r="P122" s="78"/>
      <c r="Q122" s="0"/>
      <c r="R122" s="0"/>
    </row>
    <row r="123" customFormat="false" ht="12.75" hidden="false" customHeight="false" outlineLevel="0" collapsed="false">
      <c r="A123" s="137" t="n">
        <v>34607</v>
      </c>
      <c r="B123" s="138" t="n">
        <v>374.25</v>
      </c>
      <c r="C123" s="138" t="n">
        <v>157.5</v>
      </c>
      <c r="D123" s="138" t="n">
        <v>250</v>
      </c>
      <c r="E123" s="139" t="n">
        <f aca="true">IF(AND(OFFSET(A123,-$B$4,0,1,1)&gt;=$A$34,ISNUMBER(OFFSET(A123,-$B$4,0,1,1))),OFFSET(A123,-$B$4,0,1,1),"")</f>
        <v>34425</v>
      </c>
      <c r="F123" s="140" t="n">
        <f aca="true">(OFFSET(B123,-$B$4,0,1,1)-B123)+$B$5*(D123-OFFSET(D123,-$B$4,0,1,1))+$B$6*(C123-OFFSET(C123,-$B$4,0,1,1))</f>
        <v>16.8029566685964</v>
      </c>
      <c r="G123" s="141" t="n">
        <f aca="false">VLOOKUP(YEAR(A123),$D$6:$F$13,2,0)</f>
        <v>0.5</v>
      </c>
      <c r="H123" s="142" t="n">
        <f aca="false">IF(OR(ISBLANK(F123),G123=0),"",G123*F123)</f>
        <v>8.40147833429819</v>
      </c>
      <c r="I123" s="141" t="str">
        <f aca="false">IF(ABS(SIGN(F123)-SIGN(F122))&gt;0,1,"")</f>
        <v/>
      </c>
      <c r="J123" s="141" t="n">
        <f aca="false">SUM($I$34:I123)</f>
        <v>7</v>
      </c>
      <c r="K123" s="141" t="str">
        <f aca="false">IF(I123=1,ROW(I123),"")</f>
        <v/>
      </c>
      <c r="L123" s="143" t="str">
        <f aca="false">IF(I123="","",I123*A123)</f>
        <v/>
      </c>
      <c r="M123" s="91" t="str">
        <f aca="true">IF(L123="","",OFFSET(L123,MAX($K$34:K122)-K123,-1,1,1))</f>
        <v/>
      </c>
      <c r="N123" s="143" t="str">
        <f aca="false">IF(VLOOKUP($M123,$K$33:$L$399,2,0)&gt;0,VLOOKUP($M123,$K$33:$L$399,2,0),"")</f>
        <v/>
      </c>
      <c r="O123" s="78" t="str">
        <f aca="false">IF(OR(N123="",$G123=0),"",(L123-N123)/7)</f>
        <v/>
      </c>
      <c r="P123" s="78"/>
      <c r="Q123" s="0"/>
      <c r="R123" s="0"/>
    </row>
    <row r="124" customFormat="false" ht="12.75" hidden="false" customHeight="false" outlineLevel="0" collapsed="false">
      <c r="A124" s="137" t="n">
        <v>34614</v>
      </c>
      <c r="B124" s="138" t="n">
        <v>366.25</v>
      </c>
      <c r="C124" s="138" t="n">
        <v>166</v>
      </c>
      <c r="D124" s="138" t="n">
        <v>258</v>
      </c>
      <c r="E124" s="139" t="n">
        <f aca="true">IF(AND(OFFSET(A124,-$B$4,0,1,1)&gt;=$A$34,ISNUMBER(OFFSET(A124,-$B$4,0,1,1))),OFFSET(A124,-$B$4,0,1,1),"")</f>
        <v>34432</v>
      </c>
      <c r="F124" s="140" t="n">
        <f aca="true">(OFFSET(B124,-$B$4,0,1,1)-B124)+$B$5*(D124-OFFSET(D124,-$B$4,0,1,1))+$B$6*(C124-OFFSET(C124,-$B$4,0,1,1))</f>
        <v>31.6709710838456</v>
      </c>
      <c r="G124" s="141" t="n">
        <f aca="false">VLOOKUP(YEAR(A124),$D$6:$F$13,2,0)</f>
        <v>0.5</v>
      </c>
      <c r="H124" s="142" t="n">
        <f aca="false">IF(OR(ISBLANK(F124),G124=0),"",G124*F124)</f>
        <v>15.8354855419228</v>
      </c>
      <c r="I124" s="141" t="str">
        <f aca="false">IF(ABS(SIGN(F124)-SIGN(F123))&gt;0,1,"")</f>
        <v/>
      </c>
      <c r="J124" s="141" t="n">
        <f aca="false">SUM($I$34:I124)</f>
        <v>7</v>
      </c>
      <c r="K124" s="141" t="str">
        <f aca="false">IF(I124=1,ROW(I124),"")</f>
        <v/>
      </c>
      <c r="L124" s="143" t="str">
        <f aca="false">IF(I124="","",I124*A124)</f>
        <v/>
      </c>
      <c r="M124" s="91" t="str">
        <f aca="true">IF(L124="","",OFFSET(L124,MAX($K$34:K123)-K124,-1,1,1))</f>
        <v/>
      </c>
      <c r="N124" s="143" t="str">
        <f aca="false">IF(VLOOKUP($M124,$K$33:$L$399,2,0)&gt;0,VLOOKUP($M124,$K$33:$L$399,2,0),"")</f>
        <v/>
      </c>
      <c r="O124" s="78" t="str">
        <f aca="false">IF(OR(N124="",$G124=0),"",(L124-N124)/7)</f>
        <v/>
      </c>
      <c r="P124" s="78"/>
      <c r="Q124" s="0"/>
      <c r="R124" s="0"/>
    </row>
    <row r="125" customFormat="false" ht="12.75" hidden="false" customHeight="false" outlineLevel="0" collapsed="false">
      <c r="A125" s="137" t="n">
        <v>34621</v>
      </c>
      <c r="B125" s="138" t="n">
        <v>348</v>
      </c>
      <c r="C125" s="138" t="n">
        <v>167.5</v>
      </c>
      <c r="D125" s="138" t="n">
        <v>248</v>
      </c>
      <c r="E125" s="139" t="n">
        <f aca="true">IF(AND(OFFSET(A125,-$B$4,0,1,1)&gt;=$A$34,ISNUMBER(OFFSET(A125,-$B$4,0,1,1))),OFFSET(A125,-$B$4,0,1,1),"")</f>
        <v>34439</v>
      </c>
      <c r="F125" s="140" t="n">
        <f aca="true">(OFFSET(B125,-$B$4,0,1,1)-B125)+$B$5*(D125-OFFSET(D125,-$B$4,0,1,1))+$B$6*(C125-OFFSET(C125,-$B$4,0,1,1))</f>
        <v>35.4520854899139</v>
      </c>
      <c r="G125" s="141" t="n">
        <f aca="false">VLOOKUP(YEAR(A125),$D$6:$F$13,2,0)</f>
        <v>0.5</v>
      </c>
      <c r="H125" s="142" t="n">
        <f aca="false">IF(OR(ISBLANK(F125),G125=0),"",G125*F125)</f>
        <v>17.726042744957</v>
      </c>
      <c r="I125" s="141" t="str">
        <f aca="false">IF(ABS(SIGN(F125)-SIGN(F124))&gt;0,1,"")</f>
        <v/>
      </c>
      <c r="J125" s="141" t="n">
        <f aca="false">SUM($I$34:I125)</f>
        <v>7</v>
      </c>
      <c r="K125" s="141" t="str">
        <f aca="false">IF(I125=1,ROW(I125),"")</f>
        <v/>
      </c>
      <c r="L125" s="143" t="str">
        <f aca="false">IF(I125="","",I125*A125)</f>
        <v/>
      </c>
      <c r="M125" s="91" t="str">
        <f aca="true">IF(L125="","",OFFSET(L125,MAX($K$34:K124)-K125,-1,1,1))</f>
        <v/>
      </c>
      <c r="N125" s="143" t="str">
        <f aca="false">IF(VLOOKUP($M125,$K$33:$L$399,2,0)&gt;0,VLOOKUP($M125,$K$33:$L$399,2,0),"")</f>
        <v/>
      </c>
      <c r="O125" s="78" t="str">
        <f aca="false">IF(OR(N125="",$G125=0),"",(L125-N125)/7)</f>
        <v/>
      </c>
      <c r="P125" s="78"/>
      <c r="Q125" s="0"/>
      <c r="R125" s="0"/>
    </row>
    <row r="126" customFormat="false" ht="12.75" hidden="false" customHeight="false" outlineLevel="0" collapsed="false">
      <c r="A126" s="137" t="n">
        <v>34628</v>
      </c>
      <c r="B126" s="138" t="n">
        <v>320.25</v>
      </c>
      <c r="C126" s="138" t="n">
        <v>167.5</v>
      </c>
      <c r="D126" s="138" t="n">
        <v>243</v>
      </c>
      <c r="E126" s="139" t="n">
        <f aca="true">IF(AND(OFFSET(A126,-$B$4,0,1,1)&gt;=$A$34,ISNUMBER(OFFSET(A126,-$B$4,0,1,1))),OFFSET(A126,-$B$4,0,1,1),"")</f>
        <v>34446</v>
      </c>
      <c r="F126" s="140" t="n">
        <f aca="true">(OFFSET(B126,-$B$4,0,1,1)-B126)+$B$5*(D126-OFFSET(D126,-$B$4,0,1,1))+$B$6*(C126-OFFSET(C126,-$B$4,0,1,1))</f>
        <v>49.7259617304146</v>
      </c>
      <c r="G126" s="141" t="n">
        <f aca="false">VLOOKUP(YEAR(A126),$D$6:$F$13,2,0)</f>
        <v>0.5</v>
      </c>
      <c r="H126" s="142" t="n">
        <f aca="false">IF(OR(ISBLANK(F126),G126=0),"",G126*F126)</f>
        <v>24.8629808652073</v>
      </c>
      <c r="I126" s="141" t="str">
        <f aca="false">IF(ABS(SIGN(F126)-SIGN(F125))&gt;0,1,"")</f>
        <v/>
      </c>
      <c r="J126" s="141" t="n">
        <f aca="false">SUM($I$34:I126)</f>
        <v>7</v>
      </c>
      <c r="K126" s="141" t="str">
        <f aca="false">IF(I126=1,ROW(I126),"")</f>
        <v/>
      </c>
      <c r="L126" s="143" t="str">
        <f aca="false">IF(I126="","",I126*A126)</f>
        <v/>
      </c>
      <c r="M126" s="91" t="str">
        <f aca="true">IF(L126="","",OFFSET(L126,MAX($K$34:K125)-K126,-1,1,1))</f>
        <v/>
      </c>
      <c r="N126" s="143" t="str">
        <f aca="false">IF(VLOOKUP($M126,$K$33:$L$399,2,0)&gt;0,VLOOKUP($M126,$K$33:$L$399,2,0),"")</f>
        <v/>
      </c>
      <c r="O126" s="78" t="str">
        <f aca="false">IF(OR(N126="",$G126=0),"",(L126-N126)/7)</f>
        <v/>
      </c>
      <c r="P126" s="78"/>
      <c r="Q126" s="0"/>
      <c r="R126" s="0"/>
    </row>
    <row r="127" customFormat="false" ht="12.75" hidden="false" customHeight="false" outlineLevel="0" collapsed="false">
      <c r="A127" s="137" t="n">
        <v>34635</v>
      </c>
      <c r="B127" s="138" t="n">
        <v>328.75</v>
      </c>
      <c r="C127" s="138" t="n">
        <v>168.5</v>
      </c>
      <c r="D127" s="138" t="n">
        <v>253</v>
      </c>
      <c r="E127" s="139" t="n">
        <f aca="true">IF(AND(OFFSET(A127,-$B$4,0,1,1)&gt;=$A$34,ISNUMBER(OFFSET(A127,-$B$4,0,1,1))),OFFSET(A127,-$B$4,0,1,1),"")</f>
        <v>34453</v>
      </c>
      <c r="F127" s="140" t="n">
        <f aca="true">(OFFSET(B127,-$B$4,0,1,1)-B127)+$B$5*(D127-OFFSET(D127,-$B$4,0,1,1))+$B$6*(C127-OFFSET(C127,-$B$4,0,1,1))</f>
        <v>40.1765927223962</v>
      </c>
      <c r="G127" s="141" t="n">
        <f aca="false">VLOOKUP(YEAR(A127),$D$6:$F$13,2,0)</f>
        <v>0.5</v>
      </c>
      <c r="H127" s="142" t="n">
        <f aca="false">IF(OR(ISBLANK(F127),G127=0),"",G127*F127)</f>
        <v>20.0882963611981</v>
      </c>
      <c r="I127" s="141" t="str">
        <f aca="false">IF(ABS(SIGN(F127)-SIGN(F126))&gt;0,1,"")</f>
        <v/>
      </c>
      <c r="J127" s="141" t="n">
        <f aca="false">SUM($I$34:I127)</f>
        <v>7</v>
      </c>
      <c r="K127" s="141" t="str">
        <f aca="false">IF(I127=1,ROW(I127),"")</f>
        <v/>
      </c>
      <c r="L127" s="143" t="str">
        <f aca="false">IF(I127="","",I127*A127)</f>
        <v/>
      </c>
      <c r="M127" s="91" t="str">
        <f aca="true">IF(L127="","",OFFSET(L127,MAX($K$34:K126)-K127,-1,1,1))</f>
        <v/>
      </c>
      <c r="N127" s="143" t="str">
        <f aca="false">IF(VLOOKUP($M127,$K$33:$L$399,2,0)&gt;0,VLOOKUP($M127,$K$33:$L$399,2,0),"")</f>
        <v/>
      </c>
      <c r="O127" s="78" t="str">
        <f aca="false">IF(OR(N127="",$G127=0),"",(L127-N127)/7)</f>
        <v/>
      </c>
      <c r="P127" s="78"/>
      <c r="Q127" s="0"/>
      <c r="R127" s="0"/>
    </row>
    <row r="128" customFormat="false" ht="12.75" hidden="false" customHeight="false" outlineLevel="0" collapsed="false">
      <c r="A128" s="137" t="n">
        <v>34642</v>
      </c>
      <c r="B128" s="138" t="n">
        <v>338</v>
      </c>
      <c r="C128" s="138" t="n">
        <v>168</v>
      </c>
      <c r="D128" s="138" t="n">
        <v>269</v>
      </c>
      <c r="E128" s="139" t="n">
        <f aca="true">IF(AND(OFFSET(A128,-$B$4,0,1,1)&gt;=$A$34,ISNUMBER(OFFSET(A128,-$B$4,0,1,1))),OFFSET(A128,-$B$4,0,1,1),"")</f>
        <v>34460</v>
      </c>
      <c r="F128" s="140" t="n">
        <f aca="true">(OFFSET(B128,-$B$4,0,1,1)-B128)+$B$5*(D128-OFFSET(D128,-$B$4,0,1,1))+$B$6*(C128-OFFSET(C128,-$B$4,0,1,1))</f>
        <v>9.3999561836781</v>
      </c>
      <c r="G128" s="141" t="n">
        <f aca="false">VLOOKUP(YEAR(A128),$D$6:$F$13,2,0)</f>
        <v>0.5</v>
      </c>
      <c r="H128" s="142" t="n">
        <f aca="false">IF(OR(ISBLANK(F128),G128=0),"",G128*F128)</f>
        <v>4.69997809183905</v>
      </c>
      <c r="I128" s="141" t="str">
        <f aca="false">IF(ABS(SIGN(F128)-SIGN(F127))&gt;0,1,"")</f>
        <v/>
      </c>
      <c r="J128" s="141" t="n">
        <f aca="false">SUM($I$34:I128)</f>
        <v>7</v>
      </c>
      <c r="K128" s="141" t="str">
        <f aca="false">IF(I128=1,ROW(I128),"")</f>
        <v/>
      </c>
      <c r="L128" s="143" t="str">
        <f aca="false">IF(I128="","",I128*A128)</f>
        <v/>
      </c>
      <c r="M128" s="91" t="str">
        <f aca="true">IF(L128="","",OFFSET(L128,MAX($K$34:K127)-K128,-1,1,1))</f>
        <v/>
      </c>
      <c r="N128" s="143" t="str">
        <f aca="false">IF(VLOOKUP($M128,$K$33:$L$399,2,0)&gt;0,VLOOKUP($M128,$K$33:$L$399,2,0),"")</f>
        <v/>
      </c>
      <c r="O128" s="78" t="str">
        <f aca="false">IF(OR(N128="",$G128=0),"",(L128-N128)/7)</f>
        <v/>
      </c>
      <c r="P128" s="78"/>
      <c r="Q128" s="0"/>
      <c r="R128" s="0"/>
    </row>
    <row r="129" customFormat="false" ht="12.75" hidden="false" customHeight="false" outlineLevel="0" collapsed="false">
      <c r="A129" s="137" t="n">
        <v>34649</v>
      </c>
      <c r="B129" s="138" t="n">
        <v>347</v>
      </c>
      <c r="C129" s="138" t="n">
        <v>169.5</v>
      </c>
      <c r="D129" s="138" t="n">
        <v>270</v>
      </c>
      <c r="E129" s="139" t="n">
        <f aca="true">IF(AND(OFFSET(A129,-$B$4,0,1,1)&gt;=$A$34,ISNUMBER(OFFSET(A129,-$B$4,0,1,1))),OFFSET(A129,-$B$4,0,1,1),"")</f>
        <v>34467</v>
      </c>
      <c r="F129" s="140" t="n">
        <f aca="true">(OFFSET(B129,-$B$4,0,1,1)-B129)+$B$5*(D129-OFFSET(D129,-$B$4,0,1,1))+$B$6*(C129-OFFSET(C129,-$B$4,0,1,1))</f>
        <v>-5.1959281413554</v>
      </c>
      <c r="G129" s="141" t="n">
        <f aca="false">VLOOKUP(YEAR(A129),$D$6:$F$13,2,0)</f>
        <v>0.5</v>
      </c>
      <c r="H129" s="142" t="n">
        <f aca="false">IF(OR(ISBLANK(F129),G129=0),"",G129*F129)</f>
        <v>-2.5979640706777</v>
      </c>
      <c r="I129" s="141" t="n">
        <f aca="false">IF(ABS(SIGN(F129)-SIGN(F128))&gt;0,1,"")</f>
        <v>1</v>
      </c>
      <c r="J129" s="141" t="n">
        <f aca="false">SUM($I$34:I129)</f>
        <v>8</v>
      </c>
      <c r="K129" s="141" t="n">
        <f aca="false">IF(I129=1,ROW(I129),"")</f>
        <v>129</v>
      </c>
      <c r="L129" s="143" t="n">
        <f aca="false">IF(I129="","",I129*A129)</f>
        <v>34649</v>
      </c>
      <c r="M129" s="91" t="n">
        <f aca="true">IF(L129="","",OFFSET(L129,MAX($K$34:K128)-K129,-1,1,1))</f>
        <v>122</v>
      </c>
      <c r="N129" s="143" t="n">
        <f aca="false">IF(VLOOKUP($M129,$K$33:$L$399,2,0)&gt;0,VLOOKUP($M129,$K$33:$L$399,2,0),"")</f>
        <v>34600</v>
      </c>
      <c r="O129" s="78" t="n">
        <f aca="false">IF(OR(N129="",$G129=0),"",(L129-N129)/7)</f>
        <v>7</v>
      </c>
      <c r="P129" s="78"/>
      <c r="Q129" s="0"/>
      <c r="R129" s="0"/>
    </row>
    <row r="130" customFormat="false" ht="12.75" hidden="false" customHeight="false" outlineLevel="0" collapsed="false">
      <c r="A130" s="137" t="n">
        <v>34656</v>
      </c>
      <c r="B130" s="138" t="n">
        <v>350.75</v>
      </c>
      <c r="C130" s="138" t="n">
        <v>173.5</v>
      </c>
      <c r="D130" s="138" t="n">
        <v>273</v>
      </c>
      <c r="E130" s="139" t="n">
        <f aca="true">IF(AND(OFFSET(A130,-$B$4,0,1,1)&gt;=$A$34,ISNUMBER(OFFSET(A130,-$B$4,0,1,1))),OFFSET(A130,-$B$4,0,1,1),"")</f>
        <v>34474</v>
      </c>
      <c r="F130" s="140" t="n">
        <f aca="true">(OFFSET(B130,-$B$4,0,1,1)-B130)+$B$5*(D130-OFFSET(D130,-$B$4,0,1,1))+$B$6*(C130-OFFSET(C130,-$B$4,0,1,1))</f>
        <v>0.222538066143528</v>
      </c>
      <c r="G130" s="141" t="n">
        <f aca="false">VLOOKUP(YEAR(A130),$D$6:$F$13,2,0)</f>
        <v>0.5</v>
      </c>
      <c r="H130" s="142" t="n">
        <f aca="false">IF(OR(ISBLANK(F130),G130=0),"",G130*F130)</f>
        <v>0.111269033071764</v>
      </c>
      <c r="I130" s="141" t="n">
        <f aca="false">IF(ABS(SIGN(F130)-SIGN(F129))&gt;0,1,"")</f>
        <v>1</v>
      </c>
      <c r="J130" s="141" t="n">
        <f aca="false">SUM($I$34:I130)</f>
        <v>9</v>
      </c>
      <c r="K130" s="141" t="n">
        <f aca="false">IF(I130=1,ROW(I130),"")</f>
        <v>130</v>
      </c>
      <c r="L130" s="143" t="n">
        <f aca="false">IF(I130="","",I130*A130)</f>
        <v>34656</v>
      </c>
      <c r="M130" s="91" t="n">
        <f aca="true">IF(L130="","",OFFSET(L130,MAX($K$34:K129)-K130,-1,1,1))</f>
        <v>129</v>
      </c>
      <c r="N130" s="143" t="n">
        <f aca="false">IF(VLOOKUP($M130,$K$33:$L$399,2,0)&gt;0,VLOOKUP($M130,$K$33:$L$399,2,0),"")</f>
        <v>34649</v>
      </c>
      <c r="O130" s="78" t="n">
        <f aca="false">IF(OR(N130="",$G130=0),"",(L130-N130)/7)</f>
        <v>1</v>
      </c>
      <c r="P130" s="78"/>
      <c r="Q130" s="0"/>
      <c r="R130" s="0"/>
    </row>
    <row r="131" customFormat="false" ht="12.75" hidden="false" customHeight="false" outlineLevel="0" collapsed="false">
      <c r="A131" s="137" t="n">
        <v>34663</v>
      </c>
      <c r="B131" s="138" t="n">
        <v>348.25</v>
      </c>
      <c r="C131" s="138" t="n">
        <v>178.5</v>
      </c>
      <c r="D131" s="138" t="n">
        <v>279</v>
      </c>
      <c r="E131" s="139" t="n">
        <f aca="true">IF(AND(OFFSET(A131,-$B$4,0,1,1)&gt;=$A$34,ISNUMBER(OFFSET(A131,-$B$4,0,1,1))),OFFSET(A131,-$B$4,0,1,1),"")</f>
        <v>34481</v>
      </c>
      <c r="F131" s="140" t="n">
        <f aca="true">(OFFSET(B131,-$B$4,0,1,1)-B131)+$B$5*(D131-OFFSET(D131,-$B$4,0,1,1))+$B$6*(C131-OFFSET(C131,-$B$4,0,1,1))</f>
        <v>-3.10124857449119</v>
      </c>
      <c r="G131" s="141" t="n">
        <f aca="false">VLOOKUP(YEAR(A131),$D$6:$F$13,2,0)</f>
        <v>0.5</v>
      </c>
      <c r="H131" s="142" t="n">
        <f aca="false">IF(OR(ISBLANK(F131),G131=0),"",G131*F131)</f>
        <v>-1.55062428724559</v>
      </c>
      <c r="I131" s="141" t="n">
        <f aca="false">IF(ABS(SIGN(F131)-SIGN(F130))&gt;0,1,"")</f>
        <v>1</v>
      </c>
      <c r="J131" s="141" t="n">
        <f aca="false">SUM($I$34:I131)</f>
        <v>10</v>
      </c>
      <c r="K131" s="141" t="n">
        <f aca="false">IF(I131=1,ROW(I131),"")</f>
        <v>131</v>
      </c>
      <c r="L131" s="143" t="n">
        <f aca="false">IF(I131="","",I131*A131)</f>
        <v>34663</v>
      </c>
      <c r="M131" s="91" t="n">
        <f aca="true">IF(L131="","",OFFSET(L131,MAX($K$34:K130)-K131,-1,1,1))</f>
        <v>130</v>
      </c>
      <c r="N131" s="143" t="n">
        <f aca="false">IF(VLOOKUP($M131,$K$33:$L$399,2,0)&gt;0,VLOOKUP($M131,$K$33:$L$399,2,0),"")</f>
        <v>34656</v>
      </c>
      <c r="O131" s="78" t="n">
        <f aca="false">IF(OR(N131="",$G131=0),"",(L131-N131)/7)</f>
        <v>1</v>
      </c>
      <c r="P131" s="78"/>
      <c r="Q131" s="0"/>
      <c r="R131" s="0"/>
    </row>
    <row r="132" customFormat="false" ht="12.75" hidden="false" customHeight="false" outlineLevel="0" collapsed="false">
      <c r="A132" s="137" t="n">
        <v>34670</v>
      </c>
      <c r="B132" s="138" t="n">
        <v>336.5</v>
      </c>
      <c r="C132" s="138" t="n">
        <v>176.5</v>
      </c>
      <c r="D132" s="138" t="n">
        <v>273</v>
      </c>
      <c r="E132" s="139" t="n">
        <f aca="true">IF(AND(OFFSET(A132,-$B$4,0,1,1)&gt;=$A$34,ISNUMBER(OFFSET(A132,-$B$4,0,1,1))),OFFSET(A132,-$B$4,0,1,1),"")</f>
        <v>34488</v>
      </c>
      <c r="F132" s="140" t="n">
        <f aca="true">(OFFSET(B132,-$B$4,0,1,1)-B132)+$B$5*(D132-OFFSET(D132,-$B$4,0,1,1))+$B$6*(C132-OFFSET(C132,-$B$4,0,1,1))</f>
        <v>-3.04578134744048</v>
      </c>
      <c r="G132" s="141" t="n">
        <f aca="false">VLOOKUP(YEAR(A132),$D$6:$F$13,2,0)</f>
        <v>0.5</v>
      </c>
      <c r="H132" s="142" t="n">
        <f aca="false">IF(OR(ISBLANK(F132),G132=0),"",G132*F132)</f>
        <v>-1.52289067372024</v>
      </c>
      <c r="I132" s="141" t="str">
        <f aca="false">IF(ABS(SIGN(F132)-SIGN(F131))&gt;0,1,"")</f>
        <v/>
      </c>
      <c r="J132" s="141" t="n">
        <f aca="false">SUM($I$34:I132)</f>
        <v>10</v>
      </c>
      <c r="K132" s="141" t="str">
        <f aca="false">IF(I132=1,ROW(I132),"")</f>
        <v/>
      </c>
      <c r="L132" s="143" t="str">
        <f aca="false">IF(I132="","",I132*A132)</f>
        <v/>
      </c>
      <c r="M132" s="91" t="str">
        <f aca="true">IF(L132="","",OFFSET(L132,MAX($K$34:K131)-K132,-1,1,1))</f>
        <v/>
      </c>
      <c r="N132" s="143" t="str">
        <f aca="false">IF(VLOOKUP($M132,$K$33:$L$399,2,0)&gt;0,VLOOKUP($M132,$K$33:$L$399,2,0),"")</f>
        <v/>
      </c>
      <c r="O132" s="78" t="str">
        <f aca="false">IF(OR(N132="",$G132=0),"",(L132-N132)/7)</f>
        <v/>
      </c>
      <c r="P132" s="78"/>
      <c r="Q132" s="0"/>
      <c r="R132" s="0"/>
    </row>
    <row r="133" customFormat="false" ht="12.75" hidden="false" customHeight="false" outlineLevel="0" collapsed="false">
      <c r="A133" s="137" t="n">
        <v>34677</v>
      </c>
      <c r="B133" s="138" t="n">
        <v>341</v>
      </c>
      <c r="C133" s="138" t="n">
        <v>173</v>
      </c>
      <c r="D133" s="138" t="n">
        <v>268</v>
      </c>
      <c r="E133" s="139" t="n">
        <f aca="true">IF(AND(OFFSET(A133,-$B$4,0,1,1)&gt;=$A$34,ISNUMBER(OFFSET(A133,-$B$4,0,1,1))),OFFSET(A133,-$B$4,0,1,1),"")</f>
        <v>34495</v>
      </c>
      <c r="F133" s="140" t="n">
        <f aca="true">(OFFSET(B133,-$B$4,0,1,1)-B133)+$B$5*(D133-OFFSET(D133,-$B$4,0,1,1))+$B$6*(C133-OFFSET(C133,-$B$4,0,1,1))</f>
        <v>-15.2697147819901</v>
      </c>
      <c r="G133" s="141" t="n">
        <f aca="false">VLOOKUP(YEAR(A133),$D$6:$F$13,2,0)</f>
        <v>0.5</v>
      </c>
      <c r="H133" s="142" t="n">
        <f aca="false">IF(OR(ISBLANK(F133),G133=0),"",G133*F133)</f>
        <v>-7.63485739099506</v>
      </c>
      <c r="I133" s="141" t="str">
        <f aca="false">IF(ABS(SIGN(F133)-SIGN(F132))&gt;0,1,"")</f>
        <v/>
      </c>
      <c r="J133" s="141" t="n">
        <f aca="false">SUM($I$34:I133)</f>
        <v>10</v>
      </c>
      <c r="K133" s="141" t="str">
        <f aca="false">IF(I133=1,ROW(I133),"")</f>
        <v/>
      </c>
      <c r="L133" s="143" t="str">
        <f aca="false">IF(I133="","",I133*A133)</f>
        <v/>
      </c>
      <c r="M133" s="91" t="str">
        <f aca="true">IF(L133="","",OFFSET(L133,MAX($K$34:K132)-K133,-1,1,1))</f>
        <v/>
      </c>
      <c r="N133" s="143" t="str">
        <f aca="false">IF(VLOOKUP($M133,$K$33:$L$399,2,0)&gt;0,VLOOKUP($M133,$K$33:$L$399,2,0),"")</f>
        <v/>
      </c>
      <c r="O133" s="78" t="str">
        <f aca="false">IF(OR(N133="",$G133=0),"",(L133-N133)/7)</f>
        <v/>
      </c>
      <c r="P133" s="78"/>
      <c r="Q133" s="0"/>
      <c r="R133" s="0"/>
    </row>
    <row r="134" customFormat="false" ht="12.75" hidden="false" customHeight="false" outlineLevel="0" collapsed="false">
      <c r="A134" s="137" t="n">
        <v>34684</v>
      </c>
      <c r="B134" s="138" t="n">
        <v>353.75</v>
      </c>
      <c r="C134" s="138" t="n">
        <v>164.5</v>
      </c>
      <c r="D134" s="138" t="n">
        <v>270</v>
      </c>
      <c r="E134" s="139" t="n">
        <f aca="true">IF(AND(OFFSET(A134,-$B$4,0,1,1)&gt;=$A$34,ISNUMBER(OFFSET(A134,-$B$4,0,1,1))),OFFSET(A134,-$B$4,0,1,1),"")</f>
        <v>34502</v>
      </c>
      <c r="F134" s="140" t="n">
        <f aca="true">(OFFSET(B134,-$B$4,0,1,1)-B134)+$B$5*(D134-OFFSET(D134,-$B$4,0,1,1))+$B$6*(C134-OFFSET(C134,-$B$4,0,1,1))</f>
        <v>-31.9458633297215</v>
      </c>
      <c r="G134" s="141" t="n">
        <f aca="false">VLOOKUP(YEAR(A134),$D$6:$F$13,2,0)</f>
        <v>0.5</v>
      </c>
      <c r="H134" s="142" t="n">
        <f aca="false">IF(OR(ISBLANK(F134),G134=0),"",G134*F134)</f>
        <v>-15.9729316648607</v>
      </c>
      <c r="I134" s="141" t="str">
        <f aca="false">IF(ABS(SIGN(F134)-SIGN(F133))&gt;0,1,"")</f>
        <v/>
      </c>
      <c r="J134" s="141" t="n">
        <f aca="false">SUM($I$34:I134)</f>
        <v>10</v>
      </c>
      <c r="K134" s="141" t="str">
        <f aca="false">IF(I134=1,ROW(I134),"")</f>
        <v/>
      </c>
      <c r="L134" s="143" t="str">
        <f aca="false">IF(I134="","",I134*A134)</f>
        <v/>
      </c>
      <c r="M134" s="91" t="str">
        <f aca="true">IF(L134="","",OFFSET(L134,MAX($K$34:K133)-K134,-1,1,1))</f>
        <v/>
      </c>
      <c r="N134" s="143" t="str">
        <f aca="false">IF(VLOOKUP($M134,$K$33:$L$399,2,0)&gt;0,VLOOKUP($M134,$K$33:$L$399,2,0),"")</f>
        <v/>
      </c>
      <c r="O134" s="78" t="str">
        <f aca="false">IF(OR(N134="",$G134=0),"",(L134-N134)/7)</f>
        <v/>
      </c>
      <c r="P134" s="78"/>
      <c r="Q134" s="0"/>
      <c r="R134" s="0"/>
    </row>
    <row r="135" customFormat="false" ht="12.75" hidden="false" customHeight="false" outlineLevel="0" collapsed="false">
      <c r="A135" s="137" t="n">
        <v>34691</v>
      </c>
      <c r="B135" s="138" t="n">
        <v>356</v>
      </c>
      <c r="C135" s="138" t="n">
        <v>159</v>
      </c>
      <c r="D135" s="138" t="n">
        <v>270</v>
      </c>
      <c r="E135" s="139" t="n">
        <f aca="true">IF(AND(OFFSET(A135,-$B$4,0,1,1)&gt;=$A$34,ISNUMBER(OFFSET(A135,-$B$4,0,1,1))),OFFSET(A135,-$B$4,0,1,1),"")</f>
        <v>34509</v>
      </c>
      <c r="F135" s="140" t="n">
        <f aca="true">(OFFSET(B135,-$B$4,0,1,1)-B135)+$B$5*(D135-OFFSET(D135,-$B$4,0,1,1))+$B$6*(C135-OFFSET(C135,-$B$4,0,1,1))</f>
        <v>-38.5709901119355</v>
      </c>
      <c r="G135" s="141" t="n">
        <f aca="false">VLOOKUP(YEAR(A135),$D$6:$F$13,2,0)</f>
        <v>0.5</v>
      </c>
      <c r="H135" s="142" t="n">
        <f aca="false">IF(OR(ISBLANK(F135),G135=0),"",G135*F135)</f>
        <v>-19.2854950559677</v>
      </c>
      <c r="I135" s="141" t="str">
        <f aca="false">IF(ABS(SIGN(F135)-SIGN(F134))&gt;0,1,"")</f>
        <v/>
      </c>
      <c r="J135" s="141" t="n">
        <f aca="false">SUM($I$34:I135)</f>
        <v>10</v>
      </c>
      <c r="K135" s="141" t="str">
        <f aca="false">IF(I135=1,ROW(I135),"")</f>
        <v/>
      </c>
      <c r="L135" s="143" t="str">
        <f aca="false">IF(I135="","",I135*A135)</f>
        <v/>
      </c>
      <c r="M135" s="91" t="str">
        <f aca="true">IF(L135="","",OFFSET(L135,MAX($K$34:K134)-K135,-1,1,1))</f>
        <v/>
      </c>
      <c r="N135" s="143" t="str">
        <f aca="false">IF(VLOOKUP($M135,$K$33:$L$399,2,0)&gt;0,VLOOKUP($M135,$K$33:$L$399,2,0),"")</f>
        <v/>
      </c>
      <c r="O135" s="78" t="str">
        <f aca="false">IF(OR(N135="",$G135=0),"",(L135-N135)/7)</f>
        <v/>
      </c>
      <c r="P135" s="78"/>
      <c r="Q135" s="0"/>
      <c r="R135" s="0"/>
    </row>
    <row r="136" customFormat="false" ht="12.75" hidden="false" customHeight="false" outlineLevel="0" collapsed="false">
      <c r="A136" s="137" t="n">
        <v>34705</v>
      </c>
      <c r="B136" s="138" t="n">
        <v>373.25</v>
      </c>
      <c r="C136" s="138" t="n">
        <v>156.5</v>
      </c>
      <c r="D136" s="138" t="n">
        <v>283</v>
      </c>
      <c r="E136" s="139" t="n">
        <f aca="true">IF(AND(OFFSET(A136,-$B$4,0,1,1)&gt;=$A$34,ISNUMBER(OFFSET(A136,-$B$4,0,1,1))),OFFSET(A136,-$B$4,0,1,1),"")</f>
        <v>34516</v>
      </c>
      <c r="F136" s="140" t="n">
        <f aca="true">(OFFSET(B136,-$B$4,0,1,1)-B136)+$B$5*(D136-OFFSET(D136,-$B$4,0,1,1))+$B$6*(C136-OFFSET(C136,-$B$4,0,1,1))</f>
        <v>-49.7062449812023</v>
      </c>
      <c r="G136" s="141" t="n">
        <f aca="false">VLOOKUP(YEAR(A136),$D$6:$F$13,2,0)</f>
        <v>0.75</v>
      </c>
      <c r="H136" s="142" t="n">
        <f aca="false">IF(OR(ISBLANK(F136),G136=0),"",G136*F136)</f>
        <v>-37.2796837359018</v>
      </c>
      <c r="I136" s="141" t="str">
        <f aca="false">IF(ABS(SIGN(F136)-SIGN(F135))&gt;0,1,"")</f>
        <v/>
      </c>
      <c r="J136" s="141" t="n">
        <f aca="false">SUM($I$34:I136)</f>
        <v>10</v>
      </c>
      <c r="K136" s="141" t="str">
        <f aca="false">IF(I136=1,ROW(I136),"")</f>
        <v/>
      </c>
      <c r="L136" s="143" t="str">
        <f aca="false">IF(I136="","",I136*A136)</f>
        <v/>
      </c>
      <c r="M136" s="91" t="str">
        <f aca="true">IF(L136="","",OFFSET(L136,MAX($K$34:K135)-K136,-1,1,1))</f>
        <v/>
      </c>
      <c r="N136" s="143" t="str">
        <f aca="false">IF(VLOOKUP($M136,$K$33:$L$399,2,0)&gt;0,VLOOKUP($M136,$K$33:$L$399,2,0),"")</f>
        <v/>
      </c>
      <c r="O136" s="78" t="str">
        <f aca="false">IF(OR(N136="",$G136=0),"",(L136-N136)/7)</f>
        <v/>
      </c>
      <c r="P136" s="78"/>
      <c r="Q136" s="0"/>
      <c r="R136" s="0"/>
    </row>
    <row r="137" customFormat="false" ht="12.75" hidden="false" customHeight="false" outlineLevel="0" collapsed="false">
      <c r="A137" s="137" t="n">
        <v>34712</v>
      </c>
      <c r="B137" s="138" t="n">
        <v>375.75</v>
      </c>
      <c r="C137" s="138" t="n">
        <v>156</v>
      </c>
      <c r="D137" s="138" t="n">
        <v>283</v>
      </c>
      <c r="E137" s="139" t="n">
        <f aca="true">IF(AND(OFFSET(A137,-$B$4,0,1,1)&gt;=$A$34,ISNUMBER(OFFSET(A137,-$B$4,0,1,1))),OFFSET(A137,-$B$4,0,1,1),"")</f>
        <v>34523</v>
      </c>
      <c r="F137" s="140" t="n">
        <f aca="true">(OFFSET(B137,-$B$4,0,1,1)-B137)+$B$5*(D137-OFFSET(D137,-$B$4,0,1,1))+$B$6*(C137-OFFSET(C137,-$B$4,0,1,1))</f>
        <v>-52.1125509811185</v>
      </c>
      <c r="G137" s="141" t="n">
        <f aca="false">VLOOKUP(YEAR(A137),$D$6:$F$13,2,0)</f>
        <v>0.75</v>
      </c>
      <c r="H137" s="142" t="n">
        <f aca="false">IF(OR(ISBLANK(F137),G137=0),"",G137*F137)</f>
        <v>-39.0844132358389</v>
      </c>
      <c r="I137" s="141" t="str">
        <f aca="false">IF(ABS(SIGN(F137)-SIGN(F136))&gt;0,1,"")</f>
        <v/>
      </c>
      <c r="J137" s="141" t="n">
        <f aca="false">SUM($I$34:I137)</f>
        <v>10</v>
      </c>
      <c r="K137" s="141" t="str">
        <f aca="false">IF(I137=1,ROW(I137),"")</f>
        <v/>
      </c>
      <c r="L137" s="143" t="str">
        <f aca="false">IF(I137="","",I137*A137)</f>
        <v/>
      </c>
      <c r="M137" s="91" t="str">
        <f aca="true">IF(L137="","",OFFSET(L137,MAX($K$34:K136)-K137,-1,1,1))</f>
        <v/>
      </c>
      <c r="N137" s="143" t="str">
        <f aca="false">IF(VLOOKUP($M137,$K$33:$L$399,2,0)&gt;0,VLOOKUP($M137,$K$33:$L$399,2,0),"")</f>
        <v/>
      </c>
      <c r="O137" s="78" t="str">
        <f aca="false">IF(OR(N137="",$G137=0),"",(L137-N137)/7)</f>
        <v/>
      </c>
      <c r="P137" s="78"/>
      <c r="Q137" s="0"/>
      <c r="R137" s="0"/>
    </row>
    <row r="138" customFormat="false" ht="12.75" hidden="false" customHeight="false" outlineLevel="0" collapsed="false">
      <c r="A138" s="137" t="n">
        <v>34719</v>
      </c>
      <c r="B138" s="138" t="n">
        <v>372.25</v>
      </c>
      <c r="C138" s="138" t="n">
        <v>158.5</v>
      </c>
      <c r="D138" s="138" t="n">
        <v>273</v>
      </c>
      <c r="E138" s="139" t="n">
        <f aca="true">IF(AND(OFFSET(A138,-$B$4,0,1,1)&gt;=$A$34,ISNUMBER(OFFSET(A138,-$B$4,0,1,1))),OFFSET(A138,-$B$4,0,1,1),"")</f>
        <v>34530</v>
      </c>
      <c r="F138" s="140" t="n">
        <f aca="true">(OFFSET(B138,-$B$4,0,1,1)-B138)+$B$5*(D138-OFFSET(D138,-$B$4,0,1,1))+$B$6*(C138-OFFSET(C138,-$B$4,0,1,1))</f>
        <v>-35.1723702769166</v>
      </c>
      <c r="G138" s="141" t="n">
        <f aca="false">VLOOKUP(YEAR(A138),$D$6:$F$13,2,0)</f>
        <v>0.75</v>
      </c>
      <c r="H138" s="142" t="n">
        <f aca="false">IF(OR(ISBLANK(F138),G138=0),"",G138*F138)</f>
        <v>-26.3792777076875</v>
      </c>
      <c r="I138" s="141" t="str">
        <f aca="false">IF(ABS(SIGN(F138)-SIGN(F137))&gt;0,1,"")</f>
        <v/>
      </c>
      <c r="J138" s="141" t="n">
        <f aca="false">SUM($I$34:I138)</f>
        <v>10</v>
      </c>
      <c r="K138" s="141" t="str">
        <f aca="false">IF(I138=1,ROW(I138),"")</f>
        <v/>
      </c>
      <c r="L138" s="143" t="str">
        <f aca="false">IF(I138="","",I138*A138)</f>
        <v/>
      </c>
      <c r="M138" s="91" t="str">
        <f aca="true">IF(L138="","",OFFSET(L138,MAX($K$34:K137)-K138,-1,1,1))</f>
        <v/>
      </c>
      <c r="N138" s="143" t="str">
        <f aca="false">IF(VLOOKUP($M138,$K$33:$L$399,2,0)&gt;0,VLOOKUP($M138,$K$33:$L$399,2,0),"")</f>
        <v/>
      </c>
      <c r="O138" s="78" t="str">
        <f aca="false">IF(OR(N138="",$G138=0),"",(L138-N138)/7)</f>
        <v/>
      </c>
      <c r="P138" s="78"/>
      <c r="Q138" s="0"/>
      <c r="R138" s="0"/>
    </row>
    <row r="139" customFormat="false" ht="12.75" hidden="false" customHeight="false" outlineLevel="0" collapsed="false">
      <c r="A139" s="137" t="n">
        <v>34726</v>
      </c>
      <c r="B139" s="138" t="n">
        <v>363.25</v>
      </c>
      <c r="C139" s="138" t="n">
        <v>159</v>
      </c>
      <c r="D139" s="138" t="n">
        <v>268</v>
      </c>
      <c r="E139" s="139" t="n">
        <f aca="true">IF(AND(OFFSET(A139,-$B$4,0,1,1)&gt;=$A$34,ISNUMBER(OFFSET(A139,-$B$4,0,1,1))),OFFSET(A139,-$B$4,0,1,1),"")</f>
        <v>34537</v>
      </c>
      <c r="F139" s="140" t="n">
        <f aca="true">(OFFSET(B139,-$B$4,0,1,1)-B139)+$B$5*(D139-OFFSET(D139,-$B$4,0,1,1))+$B$6*(C139-OFFSET(C139,-$B$4,0,1,1))</f>
        <v>-17.6147127249162</v>
      </c>
      <c r="G139" s="141" t="n">
        <f aca="false">VLOOKUP(YEAR(A139),$D$6:$F$13,2,0)</f>
        <v>0.75</v>
      </c>
      <c r="H139" s="142" t="n">
        <f aca="false">IF(OR(ISBLANK(F139),G139=0),"",G139*F139)</f>
        <v>-13.2110345436871</v>
      </c>
      <c r="I139" s="141" t="str">
        <f aca="false">IF(ABS(SIGN(F139)-SIGN(F138))&gt;0,1,"")</f>
        <v/>
      </c>
      <c r="J139" s="141" t="n">
        <f aca="false">SUM($I$34:I139)</f>
        <v>10</v>
      </c>
      <c r="K139" s="141" t="str">
        <f aca="false">IF(I139=1,ROW(I139),"")</f>
        <v/>
      </c>
      <c r="L139" s="143" t="str">
        <f aca="false">IF(I139="","",I139*A139)</f>
        <v/>
      </c>
      <c r="M139" s="91" t="str">
        <f aca="true">IF(L139="","",OFFSET(L139,MAX($K$34:K138)-K139,-1,1,1))</f>
        <v/>
      </c>
      <c r="N139" s="143" t="str">
        <f aca="false">IF(VLOOKUP($M139,$K$33:$L$399,2,0)&gt;0,VLOOKUP($M139,$K$33:$L$399,2,0),"")</f>
        <v/>
      </c>
      <c r="O139" s="78" t="str">
        <f aca="false">IF(OR(N139="",$G139=0),"",(L139-N139)/7)</f>
        <v/>
      </c>
      <c r="P139" s="78"/>
      <c r="Q139" s="0"/>
      <c r="R139" s="0"/>
    </row>
    <row r="140" customFormat="false" ht="12.75" hidden="false" customHeight="false" outlineLevel="0" collapsed="false">
      <c r="A140" s="137" t="n">
        <v>34733</v>
      </c>
      <c r="B140" s="138" t="n">
        <v>352.25</v>
      </c>
      <c r="C140" s="138" t="n">
        <v>158.5</v>
      </c>
      <c r="D140" s="138" t="n">
        <v>268</v>
      </c>
      <c r="E140" s="139" t="n">
        <f aca="true">IF(AND(OFFSET(A140,-$B$4,0,1,1)&gt;=$A$34,ISNUMBER(OFFSET(A140,-$B$4,0,1,1))),OFFSET(A140,-$B$4,0,1,1),"")</f>
        <v>34544</v>
      </c>
      <c r="F140" s="140" t="n">
        <f aca="true">(OFFSET(B140,-$B$4,0,1,1)-B140)+$B$5*(D140-OFFSET(D140,-$B$4,0,1,1))+$B$6*(C140-OFFSET(C140,-$B$4,0,1,1))</f>
        <v>4.08375652326773</v>
      </c>
      <c r="G140" s="141" t="n">
        <f aca="false">VLOOKUP(YEAR(A140),$D$6:$F$13,2,0)</f>
        <v>0.75</v>
      </c>
      <c r="H140" s="142" t="n">
        <f aca="false">IF(OR(ISBLANK(F140),G140=0),"",G140*F140)</f>
        <v>3.0628173924508</v>
      </c>
      <c r="I140" s="141" t="n">
        <f aca="false">IF(ABS(SIGN(F140)-SIGN(F139))&gt;0,1,"")</f>
        <v>1</v>
      </c>
      <c r="J140" s="141" t="n">
        <f aca="false">SUM($I$34:I140)</f>
        <v>11</v>
      </c>
      <c r="K140" s="141" t="n">
        <f aca="false">IF(I140=1,ROW(I140),"")</f>
        <v>140</v>
      </c>
      <c r="L140" s="143" t="n">
        <f aca="false">IF(I140="","",I140*A140)</f>
        <v>34733</v>
      </c>
      <c r="M140" s="91" t="n">
        <f aca="true">IF(L140="","",OFFSET(L140,MAX($K$34:K139)-K140,-1,1,1))</f>
        <v>131</v>
      </c>
      <c r="N140" s="143" t="n">
        <f aca="false">IF(VLOOKUP($M140,$K$33:$L$399,2,0)&gt;0,VLOOKUP($M140,$K$33:$L$399,2,0),"")</f>
        <v>34663</v>
      </c>
      <c r="O140" s="78" t="n">
        <f aca="false">IF(OR(N140="",$G140=0),"",(L140-N140)/7)</f>
        <v>10</v>
      </c>
      <c r="P140" s="78"/>
      <c r="Q140" s="0"/>
      <c r="R140" s="0"/>
    </row>
    <row r="141" customFormat="false" ht="12.75" hidden="false" customHeight="false" outlineLevel="0" collapsed="false">
      <c r="A141" s="137" t="n">
        <v>34740</v>
      </c>
      <c r="B141" s="138" t="n">
        <v>357</v>
      </c>
      <c r="C141" s="138" t="n">
        <v>159.5</v>
      </c>
      <c r="D141" s="138" t="n">
        <v>263</v>
      </c>
      <c r="E141" s="139" t="n">
        <f aca="true">IF(AND(OFFSET(A141,-$B$4,0,1,1)&gt;=$A$34,ISNUMBER(OFFSET(A141,-$B$4,0,1,1))),OFFSET(A141,-$B$4,0,1,1),"")</f>
        <v>34551</v>
      </c>
      <c r="F141" s="140" t="n">
        <f aca="true">(OFFSET(B141,-$B$4,0,1,1)-B141)+$B$5*(D141-OFFSET(D141,-$B$4,0,1,1))+$B$6*(C141-OFFSET(C141,-$B$4,0,1,1))</f>
        <v>22.326611750486</v>
      </c>
      <c r="G141" s="141" t="n">
        <f aca="false">VLOOKUP(YEAR(A141),$D$6:$F$13,2,0)</f>
        <v>0.75</v>
      </c>
      <c r="H141" s="142" t="n">
        <f aca="false">IF(OR(ISBLANK(F141),G141=0),"",G141*F141)</f>
        <v>16.7449588128645</v>
      </c>
      <c r="I141" s="141" t="str">
        <f aca="false">IF(ABS(SIGN(F141)-SIGN(F140))&gt;0,1,"")</f>
        <v/>
      </c>
      <c r="J141" s="141" t="n">
        <f aca="false">SUM($I$34:I141)</f>
        <v>11</v>
      </c>
      <c r="K141" s="141" t="str">
        <f aca="false">IF(I141=1,ROW(I141),"")</f>
        <v/>
      </c>
      <c r="L141" s="143" t="str">
        <f aca="false">IF(I141="","",I141*A141)</f>
        <v/>
      </c>
      <c r="M141" s="91" t="str">
        <f aca="true">IF(L141="","",OFFSET(L141,MAX($K$34:K140)-K141,-1,1,1))</f>
        <v/>
      </c>
      <c r="N141" s="143" t="str">
        <f aca="false">IF(VLOOKUP($M141,$K$33:$L$399,2,0)&gt;0,VLOOKUP($M141,$K$33:$L$399,2,0),"")</f>
        <v/>
      </c>
      <c r="O141" s="78" t="str">
        <f aca="false">IF(OR(N141="",$G141=0),"",(L141-N141)/7)</f>
        <v/>
      </c>
      <c r="P141" s="78"/>
      <c r="Q141" s="0"/>
      <c r="R141" s="0"/>
    </row>
    <row r="142" customFormat="false" ht="12.75" hidden="false" customHeight="false" outlineLevel="0" collapsed="false">
      <c r="A142" s="137" t="n">
        <v>34747</v>
      </c>
      <c r="B142" s="138" t="n">
        <v>334.25</v>
      </c>
      <c r="C142" s="138" t="n">
        <v>161</v>
      </c>
      <c r="D142" s="138" t="n">
        <v>240</v>
      </c>
      <c r="E142" s="139" t="n">
        <f aca="true">IF(AND(OFFSET(A142,-$B$4,0,1,1)&gt;=$A$34,ISNUMBER(OFFSET(A142,-$B$4,0,1,1))),OFFSET(A142,-$B$4,0,1,1),"")</f>
        <v>34558</v>
      </c>
      <c r="F142" s="140" t="n">
        <f aca="true">(OFFSET(B142,-$B$4,0,1,1)-B142)+$B$5*(D142-OFFSET(D142,-$B$4,0,1,1))+$B$6*(C142-OFFSET(C142,-$B$4,0,1,1))</f>
        <v>87.6964008971722</v>
      </c>
      <c r="G142" s="141" t="n">
        <f aca="false">VLOOKUP(YEAR(A142),$D$6:$F$13,2,0)</f>
        <v>0.75</v>
      </c>
      <c r="H142" s="142" t="n">
        <f aca="false">IF(OR(ISBLANK(F142),G142=0),"",G142*F142)</f>
        <v>65.7723006728792</v>
      </c>
      <c r="I142" s="141" t="str">
        <f aca="false">IF(ABS(SIGN(F142)-SIGN(F141))&gt;0,1,"")</f>
        <v/>
      </c>
      <c r="J142" s="141" t="n">
        <f aca="false">SUM($I$34:I142)</f>
        <v>11</v>
      </c>
      <c r="K142" s="141" t="str">
        <f aca="false">IF(I142=1,ROW(I142),"")</f>
        <v/>
      </c>
      <c r="L142" s="143" t="str">
        <f aca="false">IF(I142="","",I142*A142)</f>
        <v/>
      </c>
      <c r="M142" s="91" t="str">
        <f aca="true">IF(L142="","",OFFSET(L142,MAX($K$34:K141)-K142,-1,1,1))</f>
        <v/>
      </c>
      <c r="N142" s="143" t="str">
        <f aca="false">IF(VLOOKUP($M142,$K$33:$L$399,2,0)&gt;0,VLOOKUP($M142,$K$33:$L$399,2,0),"")</f>
        <v/>
      </c>
      <c r="O142" s="78" t="str">
        <f aca="false">IF(OR(N142="",$G142=0),"",(L142-N142)/7)</f>
        <v/>
      </c>
      <c r="P142" s="78"/>
      <c r="Q142" s="0"/>
      <c r="R142" s="0"/>
    </row>
    <row r="143" customFormat="false" ht="12.75" hidden="false" customHeight="false" outlineLevel="0" collapsed="false">
      <c r="A143" s="137" t="n">
        <v>34754</v>
      </c>
      <c r="B143" s="138" t="n">
        <v>330.5</v>
      </c>
      <c r="C143" s="138" t="n">
        <v>165.5</v>
      </c>
      <c r="D143" s="138" t="n">
        <v>233</v>
      </c>
      <c r="E143" s="139" t="n">
        <f aca="true">IF(AND(OFFSET(A143,-$B$4,0,1,1)&gt;=$A$34,ISNUMBER(OFFSET(A143,-$B$4,0,1,1))),OFFSET(A143,-$B$4,0,1,1),"")</f>
        <v>34565</v>
      </c>
      <c r="F143" s="140" t="n">
        <f aca="true">(OFFSET(B143,-$B$4,0,1,1)-B143)+$B$5*(D143-OFFSET(D143,-$B$4,0,1,1))+$B$6*(C143-OFFSET(C143,-$B$4,0,1,1))</f>
        <v>104.184745851223</v>
      </c>
      <c r="G143" s="141" t="n">
        <f aca="false">VLOOKUP(YEAR(A143),$D$6:$F$13,2,0)</f>
        <v>0.75</v>
      </c>
      <c r="H143" s="142" t="n">
        <f aca="false">IF(OR(ISBLANK(F143),G143=0),"",G143*F143)</f>
        <v>78.1385593884175</v>
      </c>
      <c r="I143" s="141" t="str">
        <f aca="false">IF(ABS(SIGN(F143)-SIGN(F142))&gt;0,1,"")</f>
        <v/>
      </c>
      <c r="J143" s="141" t="n">
        <f aca="false">SUM($I$34:I143)</f>
        <v>11</v>
      </c>
      <c r="K143" s="141" t="str">
        <f aca="false">IF(I143=1,ROW(I143),"")</f>
        <v/>
      </c>
      <c r="L143" s="143" t="str">
        <f aca="false">IF(I143="","",I143*A143)</f>
        <v/>
      </c>
      <c r="M143" s="91" t="str">
        <f aca="true">IF(L143="","",OFFSET(L143,MAX($K$34:K142)-K143,-1,1,1))</f>
        <v/>
      </c>
      <c r="N143" s="143" t="str">
        <f aca="false">IF(VLOOKUP($M143,$K$33:$L$399,2,0)&gt;0,VLOOKUP($M143,$K$33:$L$399,2,0),"")</f>
        <v/>
      </c>
      <c r="O143" s="78" t="str">
        <f aca="false">IF(OR(N143="",$G143=0),"",(L143-N143)/7)</f>
        <v/>
      </c>
      <c r="P143" s="78"/>
      <c r="Q143" s="0"/>
      <c r="R143" s="0"/>
    </row>
    <row r="144" customFormat="false" ht="12.75" hidden="false" customHeight="false" outlineLevel="0" collapsed="false">
      <c r="A144" s="137" t="n">
        <v>34761</v>
      </c>
      <c r="B144" s="138" t="n">
        <v>326.25</v>
      </c>
      <c r="C144" s="138" t="n">
        <v>166.5</v>
      </c>
      <c r="D144" s="138" t="n">
        <v>233</v>
      </c>
      <c r="E144" s="139" t="n">
        <f aca="true">IF(AND(OFFSET(A144,-$B$4,0,1,1)&gt;=$A$34,ISNUMBER(OFFSET(A144,-$B$4,0,1,1))),OFFSET(A144,-$B$4,0,1,1),"")</f>
        <v>34572</v>
      </c>
      <c r="F144" s="140" t="n">
        <f aca="true">(OFFSET(B144,-$B$4,0,1,1)-B144)+$B$5*(D144-OFFSET(D144,-$B$4,0,1,1))+$B$6*(C144-OFFSET(C144,-$B$4,0,1,1))</f>
        <v>74.2234492047381</v>
      </c>
      <c r="G144" s="141" t="n">
        <f aca="false">VLOOKUP(YEAR(A144),$D$6:$F$13,2,0)</f>
        <v>0.75</v>
      </c>
      <c r="H144" s="142" t="n">
        <f aca="false">IF(OR(ISBLANK(F144),G144=0),"",G144*F144)</f>
        <v>55.6675869035536</v>
      </c>
      <c r="I144" s="141" t="str">
        <f aca="false">IF(ABS(SIGN(F144)-SIGN(F143))&gt;0,1,"")</f>
        <v/>
      </c>
      <c r="J144" s="141" t="n">
        <f aca="false">SUM($I$34:I144)</f>
        <v>11</v>
      </c>
      <c r="K144" s="141" t="str">
        <f aca="false">IF(I144=1,ROW(I144),"")</f>
        <v/>
      </c>
      <c r="L144" s="143" t="str">
        <f aca="false">IF(I144="","",I144*A144)</f>
        <v/>
      </c>
      <c r="M144" s="91" t="str">
        <f aca="true">IF(L144="","",OFFSET(L144,MAX($K$34:K143)-K144,-1,1,1))</f>
        <v/>
      </c>
      <c r="N144" s="143" t="str">
        <f aca="false">IF(VLOOKUP($M144,$K$33:$L$399,2,0)&gt;0,VLOOKUP($M144,$K$33:$L$399,2,0),"")</f>
        <v/>
      </c>
      <c r="O144" s="78" t="str">
        <f aca="false">IF(OR(N144="",$G144=0),"",(L144-N144)/7)</f>
        <v/>
      </c>
      <c r="P144" s="78"/>
      <c r="Q144" s="0"/>
      <c r="R144" s="0"/>
    </row>
    <row r="145" customFormat="false" ht="12.75" hidden="false" customHeight="false" outlineLevel="0" collapsed="false">
      <c r="A145" s="137" t="n">
        <v>34768</v>
      </c>
      <c r="B145" s="138" t="n">
        <v>314.5</v>
      </c>
      <c r="C145" s="138" t="n">
        <v>170</v>
      </c>
      <c r="D145" s="138" t="n">
        <v>233</v>
      </c>
      <c r="E145" s="139" t="n">
        <f aca="true">IF(AND(OFFSET(A145,-$B$4,0,1,1)&gt;=$A$34,ISNUMBER(OFFSET(A145,-$B$4,0,1,1))),OFFSET(A145,-$B$4,0,1,1),"")</f>
        <v>34579</v>
      </c>
      <c r="F145" s="140" t="n">
        <f aca="true">(OFFSET(B145,-$B$4,0,1,1)-B145)+$B$5*(D145-OFFSET(D145,-$B$4,0,1,1))+$B$6*(C145-OFFSET(C145,-$B$4,0,1,1))</f>
        <v>76.4956117007708</v>
      </c>
      <c r="G145" s="141" t="n">
        <f aca="false">VLOOKUP(YEAR(A145),$D$6:$F$13,2,0)</f>
        <v>0.75</v>
      </c>
      <c r="H145" s="142" t="n">
        <f aca="false">IF(OR(ISBLANK(F145),G145=0),"",G145*F145)</f>
        <v>57.3717087755781</v>
      </c>
      <c r="I145" s="141" t="str">
        <f aca="false">IF(ABS(SIGN(F145)-SIGN(F144))&gt;0,1,"")</f>
        <v/>
      </c>
      <c r="J145" s="141" t="n">
        <f aca="false">SUM($I$34:I145)</f>
        <v>11</v>
      </c>
      <c r="K145" s="141" t="str">
        <f aca="false">IF(I145=1,ROW(I145),"")</f>
        <v/>
      </c>
      <c r="L145" s="143" t="str">
        <f aca="false">IF(I145="","",I145*A145)</f>
        <v/>
      </c>
      <c r="M145" s="91" t="str">
        <f aca="true">IF(L145="","",OFFSET(L145,MAX($K$34:K144)-K145,-1,1,1))</f>
        <v/>
      </c>
      <c r="N145" s="143" t="str">
        <f aca="false">IF(VLOOKUP($M145,$K$33:$L$399,2,0)&gt;0,VLOOKUP($M145,$K$33:$L$399,2,0),"")</f>
        <v/>
      </c>
      <c r="O145" s="78" t="str">
        <f aca="false">IF(OR(N145="",$G145=0),"",(L145-N145)/7)</f>
        <v/>
      </c>
      <c r="P145" s="78"/>
      <c r="Q145" s="0"/>
      <c r="R145" s="0"/>
    </row>
    <row r="146" customFormat="false" ht="12.75" hidden="false" customHeight="false" outlineLevel="0" collapsed="false">
      <c r="A146" s="137" t="n">
        <v>34775</v>
      </c>
      <c r="B146" s="138" t="n">
        <v>335.25</v>
      </c>
      <c r="C146" s="138" t="n">
        <v>169</v>
      </c>
      <c r="D146" s="138" t="n">
        <v>238</v>
      </c>
      <c r="E146" s="139" t="n">
        <f aca="true">IF(AND(OFFSET(A146,-$B$4,0,1,1)&gt;=$A$34,ISNUMBER(OFFSET(A146,-$B$4,0,1,1))),OFFSET(A146,-$B$4,0,1,1),"")</f>
        <v>34586</v>
      </c>
      <c r="F146" s="140" t="n">
        <f aca="true">(OFFSET(B146,-$B$4,0,1,1)-B146)+$B$5*(D146-OFFSET(D146,-$B$4,0,1,1))+$B$6*(C146-OFFSET(C146,-$B$4,0,1,1))</f>
        <v>55.3392447138856</v>
      </c>
      <c r="G146" s="141" t="n">
        <f aca="false">VLOOKUP(YEAR(A146),$D$6:$F$13,2,0)</f>
        <v>0.75</v>
      </c>
      <c r="H146" s="142" t="n">
        <f aca="false">IF(OR(ISBLANK(F146),G146=0),"",G146*F146)</f>
        <v>41.5044335354142</v>
      </c>
      <c r="I146" s="141" t="str">
        <f aca="false">IF(ABS(SIGN(F146)-SIGN(F145))&gt;0,1,"")</f>
        <v/>
      </c>
      <c r="J146" s="141" t="n">
        <f aca="false">SUM($I$34:I146)</f>
        <v>11</v>
      </c>
      <c r="K146" s="141" t="str">
        <f aca="false">IF(I146=1,ROW(I146),"")</f>
        <v/>
      </c>
      <c r="L146" s="143" t="str">
        <f aca="false">IF(I146="","",I146*A146)</f>
        <v/>
      </c>
      <c r="M146" s="91" t="str">
        <f aca="true">IF(L146="","",OFFSET(L146,MAX($K$34:K145)-K146,-1,1,1))</f>
        <v/>
      </c>
      <c r="N146" s="143" t="str">
        <f aca="false">IF(VLOOKUP($M146,$K$33:$L$399,2,0)&gt;0,VLOOKUP($M146,$K$33:$L$399,2,0),"")</f>
        <v/>
      </c>
      <c r="O146" s="78" t="str">
        <f aca="false">IF(OR(N146="",$G146=0),"",(L146-N146)/7)</f>
        <v/>
      </c>
      <c r="P146" s="78"/>
      <c r="Q146" s="0"/>
      <c r="R146" s="0"/>
    </row>
    <row r="147" customFormat="false" ht="12.75" hidden="false" customHeight="false" outlineLevel="0" collapsed="false">
      <c r="A147" s="137" t="n">
        <v>34782</v>
      </c>
      <c r="B147" s="138" t="n">
        <v>342.5</v>
      </c>
      <c r="C147" s="138" t="n">
        <v>168</v>
      </c>
      <c r="D147" s="138" t="n">
        <v>263</v>
      </c>
      <c r="E147" s="139" t="n">
        <f aca="true">IF(AND(OFFSET(A147,-$B$4,0,1,1)&gt;=$A$34,ISNUMBER(OFFSET(A147,-$B$4,0,1,1))),OFFSET(A147,-$B$4,0,1,1),"")</f>
        <v>34593</v>
      </c>
      <c r="F147" s="140" t="n">
        <f aca="true">(OFFSET(B147,-$B$4,0,1,1)-B147)+$B$5*(D147-OFFSET(D147,-$B$4,0,1,1))+$B$6*(C147-OFFSET(C147,-$B$4,0,1,1))</f>
        <v>45.64173245133</v>
      </c>
      <c r="G147" s="141" t="n">
        <f aca="false">VLOOKUP(YEAR(A147),$D$6:$F$13,2,0)</f>
        <v>0.75</v>
      </c>
      <c r="H147" s="142" t="n">
        <f aca="false">IF(OR(ISBLANK(F147),G147=0),"",G147*F147)</f>
        <v>34.2312993384975</v>
      </c>
      <c r="I147" s="141" t="str">
        <f aca="false">IF(ABS(SIGN(F147)-SIGN(F146))&gt;0,1,"")</f>
        <v/>
      </c>
      <c r="J147" s="141" t="n">
        <f aca="false">SUM($I$34:I147)</f>
        <v>11</v>
      </c>
      <c r="K147" s="141" t="str">
        <f aca="false">IF(I147=1,ROW(I147),"")</f>
        <v/>
      </c>
      <c r="L147" s="143" t="str">
        <f aca="false">IF(I147="","",I147*A147)</f>
        <v/>
      </c>
      <c r="M147" s="91" t="str">
        <f aca="true">IF(L147="","",OFFSET(L147,MAX($K$34:K146)-K147,-1,1,1))</f>
        <v/>
      </c>
      <c r="N147" s="143" t="str">
        <f aca="false">IF(VLOOKUP($M147,$K$33:$L$399,2,0)&gt;0,VLOOKUP($M147,$K$33:$L$399,2,0),"")</f>
        <v/>
      </c>
      <c r="O147" s="78" t="str">
        <f aca="false">IF(OR(N147="",$G147=0),"",(L147-N147)/7)</f>
        <v/>
      </c>
      <c r="P147" s="78"/>
      <c r="Q147" s="0"/>
      <c r="R147" s="0"/>
    </row>
    <row r="148" customFormat="false" ht="12.75" hidden="false" customHeight="false" outlineLevel="0" collapsed="false">
      <c r="A148" s="137" t="n">
        <v>34789</v>
      </c>
      <c r="B148" s="138" t="n">
        <v>343</v>
      </c>
      <c r="C148" s="138" t="n">
        <v>166</v>
      </c>
      <c r="D148" s="138" t="n">
        <v>273</v>
      </c>
      <c r="E148" s="139" t="n">
        <f aca="true">IF(AND(OFFSET(A148,-$B$4,0,1,1)&gt;=$A$34,ISNUMBER(OFFSET(A148,-$B$4,0,1,1))),OFFSET(A148,-$B$4,0,1,1),"")</f>
        <v>34600</v>
      </c>
      <c r="F148" s="140" t="n">
        <f aca="true">(OFFSET(B148,-$B$4,0,1,1)-B148)+$B$5*(D148-OFFSET(D148,-$B$4,0,1,1))+$B$6*(C148-OFFSET(C148,-$B$4,0,1,1))</f>
        <v>34.7259979608964</v>
      </c>
      <c r="G148" s="141" t="n">
        <f aca="false">VLOOKUP(YEAR(A148),$D$6:$F$13,2,0)</f>
        <v>0.75</v>
      </c>
      <c r="H148" s="142" t="n">
        <f aca="false">IF(OR(ISBLANK(F148),G148=0),"",G148*F148)</f>
        <v>26.0444984706723</v>
      </c>
      <c r="I148" s="141" t="str">
        <f aca="false">IF(ABS(SIGN(F148)-SIGN(F147))&gt;0,1,"")</f>
        <v/>
      </c>
      <c r="J148" s="141" t="n">
        <f aca="false">SUM($I$34:I148)</f>
        <v>11</v>
      </c>
      <c r="K148" s="141" t="str">
        <f aca="false">IF(I148=1,ROW(I148),"")</f>
        <v/>
      </c>
      <c r="L148" s="143" t="str">
        <f aca="false">IF(I148="","",I148*A148)</f>
        <v/>
      </c>
      <c r="M148" s="91" t="str">
        <f aca="true">IF(L148="","",OFFSET(L148,MAX($K$34:K147)-K148,-1,1,1))</f>
        <v/>
      </c>
      <c r="N148" s="143" t="str">
        <f aca="false">IF(VLOOKUP($M148,$K$33:$L$399,2,0)&gt;0,VLOOKUP($M148,$K$33:$L$399,2,0),"")</f>
        <v/>
      </c>
      <c r="O148" s="78" t="str">
        <f aca="false">IF(OR(N148="",$G148=0),"",(L148-N148)/7)</f>
        <v/>
      </c>
      <c r="P148" s="78"/>
      <c r="Q148" s="0"/>
      <c r="R148" s="0"/>
    </row>
    <row r="149" customFormat="false" ht="12.75" hidden="false" customHeight="false" outlineLevel="0" collapsed="false">
      <c r="A149" s="137" t="n">
        <v>34796</v>
      </c>
      <c r="B149" s="138" t="n">
        <v>347.5</v>
      </c>
      <c r="C149" s="138" t="n">
        <v>163.5</v>
      </c>
      <c r="D149" s="138" t="n">
        <v>275</v>
      </c>
      <c r="E149" s="139" t="n">
        <f aca="true">IF(AND(OFFSET(A149,-$B$4,0,1,1)&gt;=$A$34,ISNUMBER(OFFSET(A149,-$B$4,0,1,1))),OFFSET(A149,-$B$4,0,1,1),"")</f>
        <v>34607</v>
      </c>
      <c r="F149" s="140" t="n">
        <f aca="true">(OFFSET(B149,-$B$4,0,1,1)-B149)+$B$5*(D149-OFFSET(D149,-$B$4,0,1,1))+$B$6*(C149-OFFSET(C149,-$B$4,0,1,1))</f>
        <v>36.44332801478</v>
      </c>
      <c r="G149" s="141" t="n">
        <f aca="false">VLOOKUP(YEAR(A149),$D$6:$F$13,2,0)</f>
        <v>0.75</v>
      </c>
      <c r="H149" s="142" t="n">
        <f aca="false">IF(OR(ISBLANK(F149),G149=0),"",G149*F149)</f>
        <v>27.332496011085</v>
      </c>
      <c r="I149" s="141" t="str">
        <f aca="false">IF(ABS(SIGN(F149)-SIGN(F148))&gt;0,1,"")</f>
        <v/>
      </c>
      <c r="J149" s="141" t="n">
        <f aca="false">SUM($I$34:I149)</f>
        <v>11</v>
      </c>
      <c r="K149" s="141" t="str">
        <f aca="false">IF(I149=1,ROW(I149),"")</f>
        <v/>
      </c>
      <c r="L149" s="143" t="str">
        <f aca="false">IF(I149="","",I149*A149)</f>
        <v/>
      </c>
      <c r="M149" s="91" t="str">
        <f aca="true">IF(L149="","",OFFSET(L149,MAX($K$34:K148)-K149,-1,1,1))</f>
        <v/>
      </c>
      <c r="N149" s="143" t="str">
        <f aca="false">IF(VLOOKUP($M149,$K$33:$L$399,2,0)&gt;0,VLOOKUP($M149,$K$33:$L$399,2,0),"")</f>
        <v/>
      </c>
      <c r="O149" s="78" t="str">
        <f aca="false">IF(OR(N149="",$G149=0),"",(L149-N149)/7)</f>
        <v/>
      </c>
      <c r="P149" s="78"/>
      <c r="Q149" s="0"/>
      <c r="R149" s="0"/>
    </row>
    <row r="150" customFormat="false" ht="12.75" hidden="false" customHeight="false" outlineLevel="0" collapsed="false">
      <c r="A150" s="137" t="n">
        <v>34803</v>
      </c>
      <c r="B150" s="138" t="n">
        <v>352</v>
      </c>
      <c r="C150" s="138" t="n">
        <v>162.5</v>
      </c>
      <c r="D150" s="138" t="n">
        <v>275</v>
      </c>
      <c r="E150" s="139" t="n">
        <f aca="true">IF(AND(OFFSET(A150,-$B$4,0,1,1)&gt;=$A$34,ISNUMBER(OFFSET(A150,-$B$4,0,1,1))),OFFSET(A150,-$B$4,0,1,1),"")</f>
        <v>34614</v>
      </c>
      <c r="F150" s="140" t="n">
        <f aca="true">(OFFSET(B150,-$B$4,0,1,1)-B150)+$B$5*(D150-OFFSET(D150,-$B$4,0,1,1))+$B$6*(C150-OFFSET(C150,-$B$4,0,1,1))</f>
        <v>14.3203915575157</v>
      </c>
      <c r="G150" s="141" t="n">
        <f aca="false">VLOOKUP(YEAR(A150),$D$6:$F$13,2,0)</f>
        <v>0.75</v>
      </c>
      <c r="H150" s="142" t="n">
        <f aca="false">IF(OR(ISBLANK(F150),G150=0),"",G150*F150)</f>
        <v>10.7402936681368</v>
      </c>
      <c r="I150" s="141" t="str">
        <f aca="false">IF(ABS(SIGN(F150)-SIGN(F149))&gt;0,1,"")</f>
        <v/>
      </c>
      <c r="J150" s="141" t="n">
        <f aca="false">SUM($I$34:I150)</f>
        <v>11</v>
      </c>
      <c r="K150" s="141" t="str">
        <f aca="false">IF(I150=1,ROW(I150),"")</f>
        <v/>
      </c>
      <c r="L150" s="143" t="str">
        <f aca="false">IF(I150="","",I150*A150)</f>
        <v/>
      </c>
      <c r="M150" s="91" t="str">
        <f aca="true">IF(L150="","",OFFSET(L150,MAX($K$34:K149)-K150,-1,1,1))</f>
        <v/>
      </c>
      <c r="N150" s="143" t="str">
        <f aca="false">IF(VLOOKUP($M150,$K$33:$L$399,2,0)&gt;0,VLOOKUP($M150,$K$33:$L$399,2,0),"")</f>
        <v/>
      </c>
      <c r="O150" s="78" t="str">
        <f aca="false">IF(OR(N150="",$G150=0),"",(L150-N150)/7)</f>
        <v/>
      </c>
      <c r="P150" s="78"/>
      <c r="Q150" s="0"/>
      <c r="R150" s="0"/>
    </row>
    <row r="151" customFormat="false" ht="12.75" hidden="false" customHeight="false" outlineLevel="0" collapsed="false">
      <c r="A151" s="137" t="n">
        <v>34810</v>
      </c>
      <c r="B151" s="138" t="n">
        <v>333.5</v>
      </c>
      <c r="C151" s="138" t="n">
        <v>166</v>
      </c>
      <c r="D151" s="138" t="n">
        <v>278</v>
      </c>
      <c r="E151" s="139" t="n">
        <f aca="true">IF(AND(OFFSET(A151,-$B$4,0,1,1)&gt;=$A$34,ISNUMBER(OFFSET(A151,-$B$4,0,1,1))),OFFSET(A151,-$B$4,0,1,1),"")</f>
        <v>34621</v>
      </c>
      <c r="F151" s="140" t="n">
        <f aca="true">(OFFSET(B151,-$B$4,0,1,1)-B151)+$B$5*(D151-OFFSET(D151,-$B$4,0,1,1))+$B$6*(C151-OFFSET(C151,-$B$4,0,1,1))</f>
        <v>18.6473864956975</v>
      </c>
      <c r="G151" s="141" t="n">
        <f aca="false">VLOOKUP(YEAR(A151),$D$6:$F$13,2,0)</f>
        <v>0.75</v>
      </c>
      <c r="H151" s="142" t="n">
        <f aca="false">IF(OR(ISBLANK(F151),G151=0),"",G151*F151)</f>
        <v>13.9855398717731</v>
      </c>
      <c r="I151" s="141" t="str">
        <f aca="false">IF(ABS(SIGN(F151)-SIGN(F150))&gt;0,1,"")</f>
        <v/>
      </c>
      <c r="J151" s="141" t="n">
        <f aca="false">SUM($I$34:I151)</f>
        <v>11</v>
      </c>
      <c r="K151" s="141" t="str">
        <f aca="false">IF(I151=1,ROW(I151),"")</f>
        <v/>
      </c>
      <c r="L151" s="143" t="str">
        <f aca="false">IF(I151="","",I151*A151)</f>
        <v/>
      </c>
      <c r="M151" s="91" t="str">
        <f aca="true">IF(L151="","",OFFSET(L151,MAX($K$34:K150)-K151,-1,1,1))</f>
        <v/>
      </c>
      <c r="N151" s="143" t="str">
        <f aca="false">IF(VLOOKUP($M151,$K$33:$L$399,2,0)&gt;0,VLOOKUP($M151,$K$33:$L$399,2,0),"")</f>
        <v/>
      </c>
      <c r="O151" s="78" t="str">
        <f aca="false">IF(OR(N151="",$G151=0),"",(L151-N151)/7)</f>
        <v/>
      </c>
      <c r="P151" s="78"/>
      <c r="Q151" s="0"/>
      <c r="R151" s="0"/>
    </row>
    <row r="152" customFormat="false" ht="12.75" hidden="false" customHeight="false" outlineLevel="0" collapsed="false">
      <c r="A152" s="137" t="n">
        <v>34817</v>
      </c>
      <c r="B152" s="138" t="n">
        <v>323</v>
      </c>
      <c r="C152" s="138" t="n">
        <v>168</v>
      </c>
      <c r="D152" s="138" t="n">
        <v>268</v>
      </c>
      <c r="E152" s="139" t="n">
        <f aca="true">IF(AND(OFFSET(A152,-$B$4,0,1,1)&gt;=$A$34,ISNUMBER(OFFSET(A152,-$B$4,0,1,1))),OFFSET(A152,-$B$4,0,1,1),"")</f>
        <v>34628</v>
      </c>
      <c r="F152" s="140" t="n">
        <f aca="true">(OFFSET(B152,-$B$4,0,1,1)-B152)+$B$5*(D152-OFFSET(D152,-$B$4,0,1,1))+$B$6*(C152-OFFSET(C152,-$B$4,0,1,1))</f>
        <v>2.21167983418096</v>
      </c>
      <c r="G152" s="141" t="n">
        <f aca="false">VLOOKUP(YEAR(A152),$D$6:$F$13,2,0)</f>
        <v>0.75</v>
      </c>
      <c r="H152" s="142" t="n">
        <f aca="false">IF(OR(ISBLANK(F152),G152=0),"",G152*F152)</f>
        <v>1.65875987563572</v>
      </c>
      <c r="I152" s="141" t="str">
        <f aca="false">IF(ABS(SIGN(F152)-SIGN(F151))&gt;0,1,"")</f>
        <v/>
      </c>
      <c r="J152" s="141" t="n">
        <f aca="false">SUM($I$34:I152)</f>
        <v>11</v>
      </c>
      <c r="K152" s="141" t="str">
        <f aca="false">IF(I152=1,ROW(I152),"")</f>
        <v/>
      </c>
      <c r="L152" s="143" t="str">
        <f aca="false">IF(I152="","",I152*A152)</f>
        <v/>
      </c>
      <c r="M152" s="91" t="str">
        <f aca="true">IF(L152="","",OFFSET(L152,MAX($K$34:K151)-K152,-1,1,1))</f>
        <v/>
      </c>
      <c r="N152" s="143" t="str">
        <f aca="false">IF(VLOOKUP($M152,$K$33:$L$399,2,0)&gt;0,VLOOKUP($M152,$K$33:$L$399,2,0),"")</f>
        <v/>
      </c>
      <c r="O152" s="78" t="str">
        <f aca="false">IF(OR(N152="",$G152=0),"",(L152-N152)/7)</f>
        <v/>
      </c>
      <c r="P152" s="78"/>
      <c r="Q152" s="0"/>
      <c r="R152" s="0"/>
    </row>
    <row r="153" customFormat="false" ht="12.75" hidden="false" customHeight="false" outlineLevel="0" collapsed="false">
      <c r="A153" s="137" t="n">
        <v>34824</v>
      </c>
      <c r="B153" s="138" t="n">
        <v>319.5</v>
      </c>
      <c r="C153" s="138" t="n">
        <v>172</v>
      </c>
      <c r="D153" s="138" t="n">
        <v>270</v>
      </c>
      <c r="E153" s="139" t="n">
        <f aca="true">IF(AND(OFFSET(A153,-$B$4,0,1,1)&gt;=$A$34,ISNUMBER(OFFSET(A153,-$B$4,0,1,1))),OFFSET(A153,-$B$4,0,1,1),"")</f>
        <v>34635</v>
      </c>
      <c r="F153" s="140" t="n">
        <f aca="true">(OFFSET(B153,-$B$4,0,1,1)-B153)+$B$5*(D153-OFFSET(D153,-$B$4,0,1,1))+$B$6*(C153-OFFSET(C153,-$B$4,0,1,1))</f>
        <v>15.3424892419145</v>
      </c>
      <c r="G153" s="141" t="n">
        <f aca="false">VLOOKUP(YEAR(A153),$D$6:$F$13,2,0)</f>
        <v>0.75</v>
      </c>
      <c r="H153" s="142" t="n">
        <f aca="false">IF(OR(ISBLANK(F153),G153=0),"",G153*F153)</f>
        <v>11.5068669314359</v>
      </c>
      <c r="I153" s="141" t="str">
        <f aca="false">IF(ABS(SIGN(F153)-SIGN(F152))&gt;0,1,"")</f>
        <v/>
      </c>
      <c r="J153" s="141" t="n">
        <f aca="false">SUM($I$34:I153)</f>
        <v>11</v>
      </c>
      <c r="K153" s="141" t="str">
        <f aca="false">IF(I153=1,ROW(I153),"")</f>
        <v/>
      </c>
      <c r="L153" s="143" t="str">
        <f aca="false">IF(I153="","",I153*A153)</f>
        <v/>
      </c>
      <c r="M153" s="91" t="str">
        <f aca="true">IF(L153="","",OFFSET(L153,MAX($K$34:K152)-K153,-1,1,1))</f>
        <v/>
      </c>
      <c r="N153" s="143" t="str">
        <f aca="false">IF(VLOOKUP($M153,$K$33:$L$399,2,0)&gt;0,VLOOKUP($M153,$K$33:$L$399,2,0),"")</f>
        <v/>
      </c>
      <c r="O153" s="78" t="str">
        <f aca="false">IF(OR(N153="",$G153=0),"",(L153-N153)/7)</f>
        <v/>
      </c>
      <c r="P153" s="78"/>
      <c r="Q153" s="0"/>
      <c r="R153" s="0"/>
    </row>
    <row r="154" customFormat="false" ht="12.75" hidden="false" customHeight="false" outlineLevel="0" collapsed="false">
      <c r="A154" s="137" t="n">
        <v>34831</v>
      </c>
      <c r="B154" s="138" t="n">
        <v>306</v>
      </c>
      <c r="C154" s="138" t="n">
        <v>179</v>
      </c>
      <c r="D154" s="138" t="n">
        <v>273</v>
      </c>
      <c r="E154" s="139" t="n">
        <f aca="true">IF(AND(OFFSET(A154,-$B$4,0,1,1)&gt;=$A$34,ISNUMBER(OFFSET(A154,-$B$4,0,1,1))),OFFSET(A154,-$B$4,0,1,1),"")</f>
        <v>34642</v>
      </c>
      <c r="F154" s="140" t="n">
        <f aca="true">(OFFSET(B154,-$B$4,0,1,1)-B154)+$B$5*(D154-OFFSET(D154,-$B$4,0,1,1))+$B$6*(C154-OFFSET(C154,-$B$4,0,1,1))</f>
        <v>42.1883411611311</v>
      </c>
      <c r="G154" s="141" t="n">
        <f aca="false">VLOOKUP(YEAR(A154),$D$6:$F$13,2,0)</f>
        <v>0.75</v>
      </c>
      <c r="H154" s="142" t="n">
        <f aca="false">IF(OR(ISBLANK(F154),G154=0),"",G154*F154)</f>
        <v>31.6412558708483</v>
      </c>
      <c r="I154" s="141" t="str">
        <f aca="false">IF(ABS(SIGN(F154)-SIGN(F153))&gt;0,1,"")</f>
        <v/>
      </c>
      <c r="J154" s="141" t="n">
        <f aca="false">SUM($I$34:I154)</f>
        <v>11</v>
      </c>
      <c r="K154" s="141" t="str">
        <f aca="false">IF(I154=1,ROW(I154),"")</f>
        <v/>
      </c>
      <c r="L154" s="143" t="str">
        <f aca="false">IF(I154="","",I154*A154)</f>
        <v/>
      </c>
      <c r="M154" s="91" t="str">
        <f aca="true">IF(L154="","",OFFSET(L154,MAX($K$34:K153)-K154,-1,1,1))</f>
        <v/>
      </c>
      <c r="N154" s="143" t="str">
        <f aca="false">IF(VLOOKUP($M154,$K$33:$L$399,2,0)&gt;0,VLOOKUP($M154,$K$33:$L$399,2,0),"")</f>
        <v/>
      </c>
      <c r="O154" s="78" t="str">
        <f aca="false">IF(OR(N154="",$G154=0),"",(L154-N154)/7)</f>
        <v/>
      </c>
      <c r="P154" s="78"/>
      <c r="Q154" s="0"/>
      <c r="R154" s="0"/>
    </row>
    <row r="155" customFormat="false" ht="12.75" hidden="false" customHeight="false" outlineLevel="0" collapsed="false">
      <c r="A155" s="137" t="n">
        <v>34838</v>
      </c>
      <c r="B155" s="138" t="n">
        <v>296.25</v>
      </c>
      <c r="C155" s="138" t="n">
        <v>181</v>
      </c>
      <c r="D155" s="138" t="n">
        <v>273</v>
      </c>
      <c r="E155" s="139" t="n">
        <f aca="true">IF(AND(OFFSET(A155,-$B$4,0,1,1)&gt;=$A$34,ISNUMBER(OFFSET(A155,-$B$4,0,1,1))),OFFSET(A155,-$B$4,0,1,1),"")</f>
        <v>34649</v>
      </c>
      <c r="F155" s="140" t="n">
        <f aca="true">(OFFSET(B155,-$B$4,0,1,1)-B155)+$B$5*(D155-OFFSET(D155,-$B$4,0,1,1))+$B$6*(C155-OFFSET(C155,-$B$4,0,1,1))</f>
        <v>61.1872297957477</v>
      </c>
      <c r="G155" s="141" t="n">
        <f aca="false">VLOOKUP(YEAR(A155),$D$6:$F$13,2,0)</f>
        <v>0.75</v>
      </c>
      <c r="H155" s="142" t="n">
        <f aca="false">IF(OR(ISBLANK(F155),G155=0),"",G155*F155)</f>
        <v>45.8904223468108</v>
      </c>
      <c r="I155" s="141" t="str">
        <f aca="false">IF(ABS(SIGN(F155)-SIGN(F154))&gt;0,1,"")</f>
        <v/>
      </c>
      <c r="J155" s="141" t="n">
        <f aca="false">SUM($I$34:I155)</f>
        <v>11</v>
      </c>
      <c r="K155" s="141" t="str">
        <f aca="false">IF(I155=1,ROW(I155),"")</f>
        <v/>
      </c>
      <c r="L155" s="143" t="str">
        <f aca="false">IF(I155="","",I155*A155)</f>
        <v/>
      </c>
      <c r="M155" s="91" t="str">
        <f aca="true">IF(L155="","",OFFSET(L155,MAX($K$34:K154)-K155,-1,1,1))</f>
        <v/>
      </c>
      <c r="N155" s="143" t="str">
        <f aca="false">IF(VLOOKUP($M155,$K$33:$L$399,2,0)&gt;0,VLOOKUP($M155,$K$33:$L$399,2,0),"")</f>
        <v/>
      </c>
      <c r="O155" s="78" t="str">
        <f aca="false">IF(OR(N155="",$G155=0),"",(L155-N155)/7)</f>
        <v/>
      </c>
      <c r="P155" s="78"/>
      <c r="Q155" s="0"/>
      <c r="R155" s="0"/>
    </row>
    <row r="156" customFormat="false" ht="12.75" hidden="false" customHeight="false" outlineLevel="0" collapsed="false">
      <c r="A156" s="137" t="n">
        <v>34845</v>
      </c>
      <c r="B156" s="138" t="n">
        <v>297</v>
      </c>
      <c r="C156" s="138" t="n">
        <v>182.5</v>
      </c>
      <c r="D156" s="138" t="n">
        <v>273</v>
      </c>
      <c r="E156" s="139" t="n">
        <f aca="true">IF(AND(OFFSET(A156,-$B$4,0,1,1)&gt;=$A$34,ISNUMBER(OFFSET(A156,-$B$4,0,1,1))),OFFSET(A156,-$B$4,0,1,1),"")</f>
        <v>34656</v>
      </c>
      <c r="F156" s="140" t="n">
        <f aca="true">(OFFSET(B156,-$B$4,0,1,1)-B156)+$B$5*(D156-OFFSET(D156,-$B$4,0,1,1))+$B$6*(C156-OFFSET(C156,-$B$4,0,1,1))</f>
        <v>61.4926970227984</v>
      </c>
      <c r="G156" s="141" t="n">
        <f aca="false">VLOOKUP(YEAR(A156),$D$6:$F$13,2,0)</f>
        <v>0.75</v>
      </c>
      <c r="H156" s="142" t="n">
        <f aca="false">IF(OR(ISBLANK(F156),G156=0),"",G156*F156)</f>
        <v>46.1195227670988</v>
      </c>
      <c r="I156" s="141" t="str">
        <f aca="false">IF(ABS(SIGN(F156)-SIGN(F155))&gt;0,1,"")</f>
        <v/>
      </c>
      <c r="J156" s="141" t="n">
        <f aca="false">SUM($I$34:I156)</f>
        <v>11</v>
      </c>
      <c r="K156" s="141" t="str">
        <f aca="false">IF(I156=1,ROW(I156),"")</f>
        <v/>
      </c>
      <c r="L156" s="143" t="str">
        <f aca="false">IF(I156="","",I156*A156)</f>
        <v/>
      </c>
      <c r="M156" s="91" t="str">
        <f aca="true">IF(L156="","",OFFSET(L156,MAX($K$34:K155)-K156,-1,1,1))</f>
        <v/>
      </c>
      <c r="N156" s="143" t="str">
        <f aca="false">IF(VLOOKUP($M156,$K$33:$L$399,2,0)&gt;0,VLOOKUP($M156,$K$33:$L$399,2,0),"")</f>
        <v/>
      </c>
      <c r="O156" s="78" t="str">
        <f aca="false">IF(OR(N156="",$G156=0),"",(L156-N156)/7)</f>
        <v/>
      </c>
      <c r="P156" s="78"/>
      <c r="Q156" s="0"/>
      <c r="R156" s="0"/>
    </row>
    <row r="157" customFormat="false" ht="12.75" hidden="false" customHeight="false" outlineLevel="0" collapsed="false">
      <c r="A157" s="137" t="n">
        <v>34852</v>
      </c>
      <c r="B157" s="138" t="n">
        <v>293.75</v>
      </c>
      <c r="C157" s="138" t="n">
        <v>183.5</v>
      </c>
      <c r="D157" s="138" t="n">
        <v>263</v>
      </c>
      <c r="E157" s="139" t="n">
        <f aca="true">IF(AND(OFFSET(A157,-$B$4,0,1,1)&gt;=$A$34,ISNUMBER(OFFSET(A157,-$B$4,0,1,1))),OFFSET(A157,-$B$4,0,1,1),"")</f>
        <v>34663</v>
      </c>
      <c r="F157" s="140" t="n">
        <f aca="true">(OFFSET(B157,-$B$4,0,1,1)-B157)+$B$5*(D157-OFFSET(D157,-$B$4,0,1,1))+$B$6*(C157-OFFSET(C157,-$B$4,0,1,1))</f>
        <v>55.9013191462673</v>
      </c>
      <c r="G157" s="141" t="n">
        <f aca="false">VLOOKUP(YEAR(A157),$D$6:$F$13,2,0)</f>
        <v>0.75</v>
      </c>
      <c r="H157" s="142" t="n">
        <f aca="false">IF(OR(ISBLANK(F157),G157=0),"",G157*F157)</f>
        <v>41.9259893597004</v>
      </c>
      <c r="I157" s="141" t="str">
        <f aca="false">IF(ABS(SIGN(F157)-SIGN(F156))&gt;0,1,"")</f>
        <v/>
      </c>
      <c r="J157" s="141" t="n">
        <f aca="false">SUM($I$34:I157)</f>
        <v>11</v>
      </c>
      <c r="K157" s="141" t="str">
        <f aca="false">IF(I157=1,ROW(I157),"")</f>
        <v/>
      </c>
      <c r="L157" s="143" t="str">
        <f aca="false">IF(I157="","",I157*A157)</f>
        <v/>
      </c>
      <c r="M157" s="91" t="str">
        <f aca="true">IF(L157="","",OFFSET(L157,MAX($K$34:K156)-K157,-1,1,1))</f>
        <v/>
      </c>
      <c r="N157" s="143" t="str">
        <f aca="false">IF(VLOOKUP($M157,$K$33:$L$399,2,0)&gt;0,VLOOKUP($M157,$K$33:$L$399,2,0),"")</f>
        <v/>
      </c>
      <c r="O157" s="78" t="str">
        <f aca="false">IF(OR(N157="",$G157=0),"",(L157-N157)/7)</f>
        <v/>
      </c>
      <c r="P157" s="78"/>
      <c r="Q157" s="0"/>
      <c r="R157" s="0"/>
    </row>
    <row r="158" customFormat="false" ht="12.75" hidden="false" customHeight="false" outlineLevel="0" collapsed="false">
      <c r="A158" s="137" t="n">
        <v>34859</v>
      </c>
      <c r="B158" s="138" t="n">
        <v>297</v>
      </c>
      <c r="C158" s="138" t="n">
        <v>183.75</v>
      </c>
      <c r="D158" s="138" t="n">
        <v>260</v>
      </c>
      <c r="E158" s="139" t="n">
        <f aca="true">IF(AND(OFFSET(A158,-$B$4,0,1,1)&gt;=$A$34,ISNUMBER(OFFSET(A158,-$B$4,0,1,1))),OFFSET(A158,-$B$4,0,1,1),"")</f>
        <v>34670</v>
      </c>
      <c r="F158" s="140" t="n">
        <f aca="true">(OFFSET(B158,-$B$4,0,1,1)-B158)+$B$5*(D158-OFFSET(D158,-$B$4,0,1,1))+$B$6*(C158-OFFSET(C158,-$B$4,0,1,1))</f>
        <v>43.3807770019166</v>
      </c>
      <c r="G158" s="141" t="n">
        <f aca="false">VLOOKUP(YEAR(A158),$D$6:$F$13,2,0)</f>
        <v>0.75</v>
      </c>
      <c r="H158" s="142" t="n">
        <f aca="false">IF(OR(ISBLANK(F158),G158=0),"",G158*F158)</f>
        <v>32.5355827514374</v>
      </c>
      <c r="I158" s="141" t="str">
        <f aca="false">IF(ABS(SIGN(F158)-SIGN(F157))&gt;0,1,"")</f>
        <v/>
      </c>
      <c r="J158" s="141" t="n">
        <f aca="false">SUM($I$34:I158)</f>
        <v>11</v>
      </c>
      <c r="K158" s="141" t="str">
        <f aca="false">IF(I158=1,ROW(I158),"")</f>
        <v/>
      </c>
      <c r="L158" s="143" t="str">
        <f aca="false">IF(I158="","",I158*A158)</f>
        <v/>
      </c>
      <c r="M158" s="91" t="str">
        <f aca="true">IF(L158="","",OFFSET(L158,MAX($K$34:K157)-K158,-1,1,1))</f>
        <v/>
      </c>
      <c r="N158" s="143" t="str">
        <f aca="false">IF(VLOOKUP($M158,$K$33:$L$399,2,0)&gt;0,VLOOKUP($M158,$K$33:$L$399,2,0),"")</f>
        <v/>
      </c>
      <c r="O158" s="78" t="str">
        <f aca="false">IF(OR(N158="",$G158=0),"",(L158-N158)/7)</f>
        <v/>
      </c>
      <c r="P158" s="78"/>
      <c r="Q158" s="0"/>
      <c r="R158" s="0"/>
    </row>
    <row r="159" customFormat="false" ht="12.75" hidden="false" customHeight="false" outlineLevel="0" collapsed="false">
      <c r="A159" s="137" t="n">
        <v>34866</v>
      </c>
      <c r="B159" s="138" t="n">
        <v>290</v>
      </c>
      <c r="C159" s="138" t="n">
        <v>180</v>
      </c>
      <c r="D159" s="138" t="n">
        <v>250</v>
      </c>
      <c r="E159" s="139" t="n">
        <f aca="true">IF(AND(OFFSET(A159,-$B$4,0,1,1)&gt;=$A$34,ISNUMBER(OFFSET(A159,-$B$4,0,1,1))),OFFSET(A159,-$B$4,0,1,1),"")</f>
        <v>34677</v>
      </c>
      <c r="F159" s="140" t="n">
        <f aca="true">(OFFSET(B159,-$B$4,0,1,1)-B159)+$B$5*(D159-OFFSET(D159,-$B$4,0,1,1))+$B$6*(C159-OFFSET(C159,-$B$4,0,1,1))</f>
        <v>53.7593960847004</v>
      </c>
      <c r="G159" s="141" t="n">
        <f aca="false">VLOOKUP(YEAR(A159),$D$6:$F$13,2,0)</f>
        <v>0.75</v>
      </c>
      <c r="H159" s="142" t="n">
        <f aca="false">IF(OR(ISBLANK(F159),G159=0),"",G159*F159)</f>
        <v>40.3195470635253</v>
      </c>
      <c r="I159" s="141" t="str">
        <f aca="false">IF(ABS(SIGN(F159)-SIGN(F158))&gt;0,1,"")</f>
        <v/>
      </c>
      <c r="J159" s="141" t="n">
        <f aca="false">SUM($I$34:I159)</f>
        <v>11</v>
      </c>
      <c r="K159" s="141" t="str">
        <f aca="false">IF(I159=1,ROW(I159),"")</f>
        <v/>
      </c>
      <c r="L159" s="143" t="str">
        <f aca="false">IF(I159="","",I159*A159)</f>
        <v/>
      </c>
      <c r="M159" s="91" t="str">
        <f aca="true">IF(L159="","",OFFSET(L159,MAX($K$34:K158)-K159,-1,1,1))</f>
        <v/>
      </c>
      <c r="N159" s="143" t="str">
        <f aca="false">IF(VLOOKUP($M159,$K$33:$L$399,2,0)&gt;0,VLOOKUP($M159,$K$33:$L$399,2,0),"")</f>
        <v/>
      </c>
      <c r="O159" s="78" t="str">
        <f aca="false">IF(OR(N159="",$G159=0),"",(L159-N159)/7)</f>
        <v/>
      </c>
      <c r="P159" s="78"/>
      <c r="Q159" s="0"/>
      <c r="R159" s="0"/>
    </row>
    <row r="160" customFormat="false" ht="12.75" hidden="false" customHeight="false" outlineLevel="0" collapsed="false">
      <c r="A160" s="137" t="n">
        <v>34873</v>
      </c>
      <c r="B160" s="138" t="n">
        <v>282.75</v>
      </c>
      <c r="C160" s="138" t="n">
        <v>169</v>
      </c>
      <c r="D160" s="138" t="n">
        <v>248</v>
      </c>
      <c r="E160" s="139" t="n">
        <f aca="true">IF(AND(OFFSET(A160,-$B$4,0,1,1)&gt;=$A$34,ISNUMBER(OFFSET(A160,-$B$4,0,1,1))),OFFSET(A160,-$B$4,0,1,1),"")</f>
        <v>34684</v>
      </c>
      <c r="F160" s="140" t="n">
        <f aca="true">(OFFSET(B160,-$B$4,0,1,1)-B160)+$B$5*(D160-OFFSET(D160,-$B$4,0,1,1))+$B$6*(C160-OFFSET(C160,-$B$4,0,1,1))</f>
        <v>70.8836021117679</v>
      </c>
      <c r="G160" s="141" t="n">
        <f aca="false">VLOOKUP(YEAR(A160),$D$6:$F$13,2,0)</f>
        <v>0.75</v>
      </c>
      <c r="H160" s="142" t="n">
        <f aca="false">IF(OR(ISBLANK(F160),G160=0),"",G160*F160)</f>
        <v>53.1627015838259</v>
      </c>
      <c r="I160" s="141" t="str">
        <f aca="false">IF(ABS(SIGN(F160)-SIGN(F159))&gt;0,1,"")</f>
        <v/>
      </c>
      <c r="J160" s="141" t="n">
        <f aca="false">SUM($I$34:I160)</f>
        <v>11</v>
      </c>
      <c r="K160" s="141" t="str">
        <f aca="false">IF(I160=1,ROW(I160),"")</f>
        <v/>
      </c>
      <c r="L160" s="143" t="str">
        <f aca="false">IF(I160="","",I160*A160)</f>
        <v/>
      </c>
      <c r="M160" s="91" t="str">
        <f aca="true">IF(L160="","",OFFSET(L160,MAX($K$34:K159)-K160,-1,1,1))</f>
        <v/>
      </c>
      <c r="N160" s="143" t="str">
        <f aca="false">IF(VLOOKUP($M160,$K$33:$L$399,2,0)&gt;0,VLOOKUP($M160,$K$33:$L$399,2,0),"")</f>
        <v/>
      </c>
      <c r="O160" s="78" t="str">
        <f aca="false">IF(OR(N160="",$G160=0),"",(L160-N160)/7)</f>
        <v/>
      </c>
      <c r="P160" s="78"/>
      <c r="Q160" s="0"/>
      <c r="R160" s="0"/>
    </row>
    <row r="161" customFormat="false" ht="12.75" hidden="false" customHeight="false" outlineLevel="0" collapsed="false">
      <c r="A161" s="137" t="n">
        <v>34880</v>
      </c>
      <c r="B161" s="138" t="n">
        <v>280</v>
      </c>
      <c r="C161" s="138" t="n">
        <v>164.5</v>
      </c>
      <c r="D161" s="138" t="n">
        <v>248</v>
      </c>
      <c r="E161" s="139" t="n">
        <f aca="true">IF(AND(OFFSET(A161,-$B$4,0,1,1)&gt;=$A$34,ISNUMBER(OFFSET(A161,-$B$4,0,1,1))),OFFSET(A161,-$B$4,0,1,1),"")</f>
        <v>34691</v>
      </c>
      <c r="F161" s="140" t="n">
        <f aca="true">(OFFSET(B161,-$B$4,0,1,1)-B161)+$B$5*(D161-OFFSET(D161,-$B$4,0,1,1))+$B$6*(C161-OFFSET(C161,-$B$4,0,1,1))</f>
        <v>76.7439017809677</v>
      </c>
      <c r="G161" s="141" t="n">
        <f aca="false">VLOOKUP(YEAR(A161),$D$6:$F$13,2,0)</f>
        <v>0.75</v>
      </c>
      <c r="H161" s="142" t="n">
        <f aca="false">IF(OR(ISBLANK(F161),G161=0),"",G161*F161)</f>
        <v>57.5579263357258</v>
      </c>
      <c r="I161" s="141" t="str">
        <f aca="false">IF(ABS(SIGN(F161)-SIGN(F160))&gt;0,1,"")</f>
        <v/>
      </c>
      <c r="J161" s="141" t="n">
        <f aca="false">SUM($I$34:I161)</f>
        <v>11</v>
      </c>
      <c r="K161" s="141" t="str">
        <f aca="false">IF(I161=1,ROW(I161),"")</f>
        <v/>
      </c>
      <c r="L161" s="143" t="str">
        <f aca="false">IF(I161="","",I161*A161)</f>
        <v/>
      </c>
      <c r="M161" s="91" t="str">
        <f aca="true">IF(L161="","",OFFSET(L161,MAX($K$34:K160)-K161,-1,1,1))</f>
        <v/>
      </c>
      <c r="N161" s="143" t="str">
        <f aca="false">IF(VLOOKUP($M161,$K$33:$L$399,2,0)&gt;0,VLOOKUP($M161,$K$33:$L$399,2,0),"")</f>
        <v/>
      </c>
      <c r="O161" s="78" t="str">
        <f aca="false">IF(OR(N161="",$G161=0),"",(L161-N161)/7)</f>
        <v/>
      </c>
      <c r="P161" s="78"/>
      <c r="Q161" s="0"/>
      <c r="R161" s="0"/>
    </row>
    <row r="162" customFormat="false" ht="12.75" hidden="false" customHeight="false" outlineLevel="0" collapsed="false">
      <c r="A162" s="137" t="n">
        <v>34887</v>
      </c>
      <c r="B162" s="138" t="n">
        <v>281.25</v>
      </c>
      <c r="C162" s="138" t="n">
        <v>157.5</v>
      </c>
      <c r="D162" s="138" t="n">
        <v>237</v>
      </c>
      <c r="E162" s="139" t="n">
        <f aca="true">IF(AND(OFFSET(A162,-$B$4,0,1,1)&gt;=$A$34,ISNUMBER(OFFSET(A162,-$B$4,0,1,1))),OFFSET(A162,-$B$4,0,1,1),"")</f>
        <v>34705</v>
      </c>
      <c r="F162" s="140" t="n">
        <f aca="true">(OFFSET(B162,-$B$4,0,1,1)-B162)+$B$5*(D162-OFFSET(D162,-$B$4,0,1,1))+$B$6*(C162-OFFSET(C162,-$B$4,0,1,1))</f>
        <v>84.5222844699707</v>
      </c>
      <c r="G162" s="141" t="n">
        <f aca="false">VLOOKUP(YEAR(A162),$D$6:$F$13,2,0)</f>
        <v>0.75</v>
      </c>
      <c r="H162" s="142" t="n">
        <f aca="false">IF(OR(ISBLANK(F162),G162=0),"",G162*F162)</f>
        <v>63.391713352478</v>
      </c>
      <c r="I162" s="141" t="str">
        <f aca="false">IF(ABS(SIGN(F162)-SIGN(F161))&gt;0,1,"")</f>
        <v/>
      </c>
      <c r="J162" s="141" t="n">
        <f aca="false">SUM($I$34:I162)</f>
        <v>11</v>
      </c>
      <c r="K162" s="141" t="str">
        <f aca="false">IF(I162=1,ROW(I162),"")</f>
        <v/>
      </c>
      <c r="L162" s="143" t="str">
        <f aca="false">IF(I162="","",I162*A162)</f>
        <v/>
      </c>
      <c r="M162" s="91" t="str">
        <f aca="true">IF(L162="","",OFFSET(L162,MAX($K$34:K161)-K162,-1,1,1))</f>
        <v/>
      </c>
      <c r="N162" s="143" t="str">
        <f aca="false">IF(VLOOKUP($M162,$K$33:$L$399,2,0)&gt;0,VLOOKUP($M162,$K$33:$L$399,2,0),"")</f>
        <v/>
      </c>
      <c r="O162" s="78" t="str">
        <f aca="false">IF(OR(N162="",$G162=0),"",(L162-N162)/7)</f>
        <v/>
      </c>
      <c r="P162" s="78"/>
      <c r="Q162" s="0"/>
      <c r="R162" s="0"/>
    </row>
    <row r="163" customFormat="false" ht="12.75" hidden="false" customHeight="false" outlineLevel="0" collapsed="false">
      <c r="A163" s="137" t="n">
        <v>34894</v>
      </c>
      <c r="B163" s="138" t="n">
        <v>289.5</v>
      </c>
      <c r="C163" s="138" t="n">
        <v>148.5</v>
      </c>
      <c r="D163" s="138" t="n">
        <v>230</v>
      </c>
      <c r="E163" s="139" t="n">
        <f aca="true">IF(AND(OFFSET(A163,-$B$4,0,1,1)&gt;=$A$34,ISNUMBER(OFFSET(A163,-$B$4,0,1,1))),OFFSET(A163,-$B$4,0,1,1),"")</f>
        <v>34712</v>
      </c>
      <c r="F163" s="140" t="n">
        <f aca="true">(OFFSET(B163,-$B$4,0,1,1)-B163)+$B$5*(D163-OFFSET(D163,-$B$4,0,1,1))+$B$6*(C163-OFFSET(C163,-$B$4,0,1,1))</f>
        <v>70.1909088818895</v>
      </c>
      <c r="G163" s="141" t="n">
        <f aca="false">VLOOKUP(YEAR(A163),$D$6:$F$13,2,0)</f>
        <v>0.75</v>
      </c>
      <c r="H163" s="142" t="n">
        <f aca="false">IF(OR(ISBLANK(F163),G163=0),"",G163*F163)</f>
        <v>52.6431816614171</v>
      </c>
      <c r="I163" s="141" t="str">
        <f aca="false">IF(ABS(SIGN(F163)-SIGN(F162))&gt;0,1,"")</f>
        <v/>
      </c>
      <c r="J163" s="141" t="n">
        <f aca="false">SUM($I$34:I163)</f>
        <v>11</v>
      </c>
      <c r="K163" s="141" t="str">
        <f aca="false">IF(I163=1,ROW(I163),"")</f>
        <v/>
      </c>
      <c r="L163" s="143" t="str">
        <f aca="false">IF(I163="","",I163*A163)</f>
        <v/>
      </c>
      <c r="M163" s="91" t="str">
        <f aca="true">IF(L163="","",OFFSET(L163,MAX($K$34:K162)-K163,-1,1,1))</f>
        <v/>
      </c>
      <c r="N163" s="143" t="str">
        <f aca="false">IF(VLOOKUP($M163,$K$33:$L$399,2,0)&gt;0,VLOOKUP($M163,$K$33:$L$399,2,0),"")</f>
        <v/>
      </c>
      <c r="O163" s="78" t="str">
        <f aca="false">IF(OR(N163="",$G163=0),"",(L163-N163)/7)</f>
        <v/>
      </c>
      <c r="P163" s="78"/>
      <c r="Q163" s="0"/>
      <c r="R163" s="0"/>
    </row>
    <row r="164" customFormat="false" ht="12.75" hidden="false" customHeight="false" outlineLevel="0" collapsed="false">
      <c r="A164" s="137" t="n">
        <v>34901</v>
      </c>
      <c r="B164" s="138" t="n">
        <v>287.5</v>
      </c>
      <c r="C164" s="138" t="n">
        <v>145.5</v>
      </c>
      <c r="D164" s="138" t="n">
        <v>238</v>
      </c>
      <c r="E164" s="139" t="n">
        <f aca="true">IF(AND(OFFSET(A164,-$B$4,0,1,1)&gt;=$A$34,ISNUMBER(OFFSET(A164,-$B$4,0,1,1))),OFFSET(A164,-$B$4,0,1,1),"")</f>
        <v>34719</v>
      </c>
      <c r="F164" s="140" t="n">
        <f aca="true">(OFFSET(B164,-$B$4,0,1,1)-B164)+$B$5*(D164-OFFSET(D164,-$B$4,0,1,1))+$B$6*(C164-OFFSET(C164,-$B$4,0,1,1))</f>
        <v>67.2219623009888</v>
      </c>
      <c r="G164" s="141" t="n">
        <f aca="false">VLOOKUP(YEAR(A164),$D$6:$F$13,2,0)</f>
        <v>0.75</v>
      </c>
      <c r="H164" s="142" t="n">
        <f aca="false">IF(OR(ISBLANK(F164),G164=0),"",G164*F164)</f>
        <v>50.4164717257416</v>
      </c>
      <c r="I164" s="141" t="str">
        <f aca="false">IF(ABS(SIGN(F164)-SIGN(F163))&gt;0,1,"")</f>
        <v/>
      </c>
      <c r="J164" s="141" t="n">
        <f aca="false">SUM($I$34:I164)</f>
        <v>11</v>
      </c>
      <c r="K164" s="141" t="str">
        <f aca="false">IF(I164=1,ROW(I164),"")</f>
        <v/>
      </c>
      <c r="L164" s="143" t="str">
        <f aca="false">IF(I164="","",I164*A164)</f>
        <v/>
      </c>
      <c r="M164" s="91" t="str">
        <f aca="true">IF(L164="","",OFFSET(L164,MAX($K$34:K163)-K164,-1,1,1))</f>
        <v/>
      </c>
      <c r="N164" s="143" t="str">
        <f aca="false">IF(VLOOKUP($M164,$K$33:$L$399,2,0)&gt;0,VLOOKUP($M164,$K$33:$L$399,2,0),"")</f>
        <v/>
      </c>
      <c r="O164" s="78" t="str">
        <f aca="false">IF(OR(N164="",$G164=0),"",(L164-N164)/7)</f>
        <v/>
      </c>
      <c r="P164" s="78"/>
      <c r="Q164" s="0"/>
      <c r="R164" s="0"/>
    </row>
    <row r="165" customFormat="false" ht="12.75" hidden="false" customHeight="false" outlineLevel="0" collapsed="false">
      <c r="A165" s="137" t="n">
        <v>34908</v>
      </c>
      <c r="B165" s="138" t="n">
        <v>284.75</v>
      </c>
      <c r="C165" s="138" t="n">
        <v>145.5</v>
      </c>
      <c r="D165" s="138" t="n">
        <v>239</v>
      </c>
      <c r="E165" s="139" t="n">
        <f aca="true">IF(AND(OFFSET(A165,-$B$4,0,1,1)&gt;=$A$34,ISNUMBER(OFFSET(A165,-$B$4,0,1,1))),OFFSET(A165,-$B$4,0,1,1),"")</f>
        <v>34726</v>
      </c>
      <c r="F165" s="140" t="n">
        <f aca="true">(OFFSET(B165,-$B$4,0,1,1)-B165)+$B$5*(D165-OFFSET(D165,-$B$4,0,1,1))+$B$6*(C165-OFFSET(C165,-$B$4,0,1,1))</f>
        <v>61.6293796662883</v>
      </c>
      <c r="G165" s="141" t="n">
        <f aca="false">VLOOKUP(YEAR(A165),$D$6:$F$13,2,0)</f>
        <v>0.75</v>
      </c>
      <c r="H165" s="142" t="n">
        <f aca="false">IF(OR(ISBLANK(F165),G165=0),"",G165*F165)</f>
        <v>46.2220347497163</v>
      </c>
      <c r="I165" s="141" t="str">
        <f aca="false">IF(ABS(SIGN(F165)-SIGN(F164))&gt;0,1,"")</f>
        <v/>
      </c>
      <c r="J165" s="141" t="n">
        <f aca="false">SUM($I$34:I165)</f>
        <v>11</v>
      </c>
      <c r="K165" s="141" t="str">
        <f aca="false">IF(I165=1,ROW(I165),"")</f>
        <v/>
      </c>
      <c r="L165" s="143" t="str">
        <f aca="false">IF(I165="","",I165*A165)</f>
        <v/>
      </c>
      <c r="M165" s="91" t="str">
        <f aca="true">IF(L165="","",OFFSET(L165,MAX($K$34:K164)-K165,-1,1,1))</f>
        <v/>
      </c>
      <c r="N165" s="143" t="str">
        <f aca="false">IF(VLOOKUP($M165,$K$33:$L$399,2,0)&gt;0,VLOOKUP($M165,$K$33:$L$399,2,0),"")</f>
        <v/>
      </c>
      <c r="O165" s="78" t="str">
        <f aca="false">IF(OR(N165="",$G165=0),"",(L165-N165)/7)</f>
        <v/>
      </c>
      <c r="P165" s="78"/>
      <c r="Q165" s="0"/>
      <c r="R165" s="0"/>
    </row>
    <row r="166" customFormat="false" ht="12.75" hidden="false" customHeight="false" outlineLevel="0" collapsed="false">
      <c r="A166" s="137" t="n">
        <v>34915</v>
      </c>
      <c r="B166" s="138" t="n">
        <v>285.5</v>
      </c>
      <c r="C166" s="138" t="n">
        <v>147</v>
      </c>
      <c r="D166" s="138" t="n">
        <v>238</v>
      </c>
      <c r="E166" s="139" t="n">
        <f aca="true">IF(AND(OFFSET(A166,-$B$4,0,1,1)&gt;=$A$34,ISNUMBER(OFFSET(A166,-$B$4,0,1,1))),OFFSET(A166,-$B$4,0,1,1),"")</f>
        <v>34733</v>
      </c>
      <c r="F166" s="140" t="n">
        <f aca="true">(OFFSET(B166,-$B$4,0,1,1)-B166)+$B$5*(D166-OFFSET(D166,-$B$4,0,1,1))+$B$6*(C166-OFFSET(C166,-$B$4,0,1,1))</f>
        <v>51.4187178047048</v>
      </c>
      <c r="G166" s="141" t="n">
        <f aca="false">VLOOKUP(YEAR(A166),$D$6:$F$13,2,0)</f>
        <v>0.75</v>
      </c>
      <c r="H166" s="142" t="n">
        <f aca="false">IF(OR(ISBLANK(F166),G166=0),"",G166*F166)</f>
        <v>38.5640383535286</v>
      </c>
      <c r="I166" s="141" t="str">
        <f aca="false">IF(ABS(SIGN(F166)-SIGN(F165))&gt;0,1,"")</f>
        <v/>
      </c>
      <c r="J166" s="141" t="n">
        <f aca="false">SUM($I$34:I166)</f>
        <v>11</v>
      </c>
      <c r="K166" s="141" t="str">
        <f aca="false">IF(I166=1,ROW(I166),"")</f>
        <v/>
      </c>
      <c r="L166" s="143" t="str">
        <f aca="false">IF(I166="","",I166*A166)</f>
        <v/>
      </c>
      <c r="M166" s="91" t="str">
        <f aca="true">IF(L166="","",OFFSET(L166,MAX($K$34:K165)-K166,-1,1,1))</f>
        <v/>
      </c>
      <c r="N166" s="143" t="str">
        <f aca="false">IF(VLOOKUP($M166,$K$33:$L$399,2,0)&gt;0,VLOOKUP($M166,$K$33:$L$399,2,0),"")</f>
        <v/>
      </c>
      <c r="O166" s="78" t="str">
        <f aca="false">IF(OR(N166="",$G166=0),"",(L166-N166)/7)</f>
        <v/>
      </c>
      <c r="P166" s="78"/>
      <c r="Q166" s="0"/>
      <c r="R166" s="0"/>
    </row>
    <row r="167" customFormat="false" ht="12.75" hidden="false" customHeight="false" outlineLevel="0" collapsed="false">
      <c r="A167" s="137" t="n">
        <v>34922</v>
      </c>
      <c r="B167" s="138" t="n">
        <v>292</v>
      </c>
      <c r="C167" s="138" t="n">
        <v>153.5</v>
      </c>
      <c r="D167" s="138" t="n">
        <v>243</v>
      </c>
      <c r="E167" s="139" t="n">
        <f aca="true">IF(AND(OFFSET(A167,-$B$4,0,1,1)&gt;=$A$34,ISNUMBER(OFFSET(A167,-$B$4,0,1,1))),OFFSET(A167,-$B$4,0,1,1),"")</f>
        <v>34740</v>
      </c>
      <c r="F167" s="140" t="n">
        <f aca="true">(OFFSET(B167,-$B$4,0,1,1)-B167)+$B$5*(D167-OFFSET(D167,-$B$4,0,1,1))+$B$6*(C167-OFFSET(C167,-$B$4,0,1,1))</f>
        <v>56.2129779851362</v>
      </c>
      <c r="G167" s="141" t="n">
        <f aca="false">VLOOKUP(YEAR(A167),$D$6:$F$13,2,0)</f>
        <v>0.75</v>
      </c>
      <c r="H167" s="142" t="n">
        <f aca="false">IF(OR(ISBLANK(F167),G167=0),"",G167*F167)</f>
        <v>42.1597334888522</v>
      </c>
      <c r="I167" s="141" t="str">
        <f aca="false">IF(ABS(SIGN(F167)-SIGN(F166))&gt;0,1,"")</f>
        <v/>
      </c>
      <c r="J167" s="141" t="n">
        <f aca="false">SUM($I$34:I167)</f>
        <v>11</v>
      </c>
      <c r="K167" s="141" t="str">
        <f aca="false">IF(I167=1,ROW(I167),"")</f>
        <v/>
      </c>
      <c r="L167" s="143" t="str">
        <f aca="false">IF(I167="","",I167*A167)</f>
        <v/>
      </c>
      <c r="M167" s="91" t="str">
        <f aca="true">IF(L167="","",OFFSET(L167,MAX($K$34:K166)-K167,-1,1,1))</f>
        <v/>
      </c>
      <c r="N167" s="143" t="str">
        <f aca="false">IF(VLOOKUP($M167,$K$33:$L$399,2,0)&gt;0,VLOOKUP($M167,$K$33:$L$399,2,0),"")</f>
        <v/>
      </c>
      <c r="O167" s="78" t="str">
        <f aca="false">IF(OR(N167="",$G167=0),"",(L167-N167)/7)</f>
        <v/>
      </c>
      <c r="P167" s="78"/>
      <c r="Q167" s="0"/>
      <c r="R167" s="0"/>
    </row>
    <row r="168" customFormat="false" ht="12.75" hidden="false" customHeight="false" outlineLevel="0" collapsed="false">
      <c r="A168" s="137" t="n">
        <v>34929</v>
      </c>
      <c r="B168" s="138" t="n">
        <v>272.5</v>
      </c>
      <c r="C168" s="138" t="n">
        <v>154</v>
      </c>
      <c r="D168" s="138" t="n">
        <v>238</v>
      </c>
      <c r="E168" s="139" t="n">
        <f aca="true">IF(AND(OFFSET(A168,-$B$4,0,1,1)&gt;=$A$34,ISNUMBER(OFFSET(A168,-$B$4,0,1,1))),OFFSET(A168,-$B$4,0,1,1),"")</f>
        <v>34747</v>
      </c>
      <c r="F168" s="140" t="n">
        <f aca="true">(OFFSET(B168,-$B$4,0,1,1)-B168)+$B$5*(D168-OFFSET(D168,-$B$4,0,1,1))+$B$6*(C168-OFFSET(C168,-$B$4,0,1,1))</f>
        <v>55.3653799156347</v>
      </c>
      <c r="G168" s="141" t="n">
        <f aca="false">VLOOKUP(YEAR(A168),$D$6:$F$13,2,0)</f>
        <v>0.75</v>
      </c>
      <c r="H168" s="142" t="n">
        <f aca="false">IF(OR(ISBLANK(F168),G168=0),"",G168*F168)</f>
        <v>41.5240349367261</v>
      </c>
      <c r="I168" s="141" t="str">
        <f aca="false">IF(ABS(SIGN(F168)-SIGN(F167))&gt;0,1,"")</f>
        <v/>
      </c>
      <c r="J168" s="141" t="n">
        <f aca="false">SUM($I$34:I168)</f>
        <v>11</v>
      </c>
      <c r="K168" s="141" t="str">
        <f aca="false">IF(I168=1,ROW(I168),"")</f>
        <v/>
      </c>
      <c r="L168" s="143" t="str">
        <f aca="false">IF(I168="","",I168*A168)</f>
        <v/>
      </c>
      <c r="M168" s="91" t="str">
        <f aca="true">IF(L168="","",OFFSET(L168,MAX($K$34:K167)-K168,-1,1,1))</f>
        <v/>
      </c>
      <c r="N168" s="143" t="str">
        <f aca="false">IF(VLOOKUP($M168,$K$33:$L$399,2,0)&gt;0,VLOOKUP($M168,$K$33:$L$399,2,0),"")</f>
        <v/>
      </c>
      <c r="O168" s="78" t="str">
        <f aca="false">IF(OR(N168="",$G168=0),"",(L168-N168)/7)</f>
        <v/>
      </c>
      <c r="P168" s="78"/>
      <c r="Q168" s="0"/>
      <c r="R168" s="0"/>
    </row>
    <row r="169" customFormat="false" ht="12.75" hidden="false" customHeight="false" outlineLevel="0" collapsed="false">
      <c r="A169" s="137" t="n">
        <v>34936</v>
      </c>
      <c r="B169" s="138" t="n">
        <v>261.25</v>
      </c>
      <c r="C169" s="138" t="n">
        <v>155.5</v>
      </c>
      <c r="D169" s="138" t="n">
        <v>230</v>
      </c>
      <c r="E169" s="139" t="n">
        <f aca="true">IF(AND(OFFSET(A169,-$B$4,0,1,1)&gt;=$A$34,ISNUMBER(OFFSET(A169,-$B$4,0,1,1))),OFFSET(A169,-$B$4,0,1,1),"")</f>
        <v>34754</v>
      </c>
      <c r="F169" s="140" t="n">
        <f aca="true">(OFFSET(B169,-$B$4,0,1,1)-B169)+$B$5*(D169-OFFSET(D169,-$B$4,0,1,1))+$B$6*(C169-OFFSET(C169,-$B$4,0,1,1))</f>
        <v>60.103219708052</v>
      </c>
      <c r="G169" s="141" t="n">
        <f aca="false">VLOOKUP(YEAR(A169),$D$6:$F$13,2,0)</f>
        <v>0.75</v>
      </c>
      <c r="H169" s="142" t="n">
        <f aca="false">IF(OR(ISBLANK(F169),G169=0),"",G169*F169)</f>
        <v>45.077414781039</v>
      </c>
      <c r="I169" s="141" t="str">
        <f aca="false">IF(ABS(SIGN(F169)-SIGN(F168))&gt;0,1,"")</f>
        <v/>
      </c>
      <c r="J169" s="141" t="n">
        <f aca="false">SUM($I$34:I169)</f>
        <v>11</v>
      </c>
      <c r="K169" s="141" t="str">
        <f aca="false">IF(I169=1,ROW(I169),"")</f>
        <v/>
      </c>
      <c r="L169" s="143" t="str">
        <f aca="false">IF(I169="","",I169*A169)</f>
        <v/>
      </c>
      <c r="M169" s="91" t="str">
        <f aca="true">IF(L169="","",OFFSET(L169,MAX($K$34:K168)-K169,-1,1,1))</f>
        <v/>
      </c>
      <c r="N169" s="143" t="str">
        <f aca="false">IF(VLOOKUP($M169,$K$33:$L$399,2,0)&gt;0,VLOOKUP($M169,$K$33:$L$399,2,0),"")</f>
        <v/>
      </c>
      <c r="O169" s="78" t="str">
        <f aca="false">IF(OR(N169="",$G169=0),"",(L169-N169)/7)</f>
        <v/>
      </c>
      <c r="P169" s="78"/>
      <c r="Q169" s="0"/>
      <c r="R169" s="0"/>
    </row>
    <row r="170" customFormat="false" ht="12.75" hidden="false" customHeight="false" outlineLevel="0" collapsed="false">
      <c r="A170" s="137" t="n">
        <v>34943</v>
      </c>
      <c r="B170" s="138" t="n">
        <v>250.5</v>
      </c>
      <c r="C170" s="138" t="n">
        <v>156</v>
      </c>
      <c r="D170" s="138" t="n">
        <v>220</v>
      </c>
      <c r="E170" s="139" t="n">
        <f aca="true">IF(AND(OFFSET(A170,-$B$4,0,1,1)&gt;=$A$34,ISNUMBER(OFFSET(A170,-$B$4,0,1,1))),OFFSET(A170,-$B$4,0,1,1),"")</f>
        <v>34761</v>
      </c>
      <c r="F170" s="140" t="n">
        <f aca="true">(OFFSET(B170,-$B$4,0,1,1)-B170)+$B$5*(D170-OFFSET(D170,-$B$4,0,1,1))+$B$6*(C170-OFFSET(C170,-$B$4,0,1,1))</f>
        <v>64.3604578736197</v>
      </c>
      <c r="G170" s="141" t="n">
        <f aca="false">VLOOKUP(YEAR(A170),$D$6:$F$13,2,0)</f>
        <v>0.75</v>
      </c>
      <c r="H170" s="142" t="n">
        <f aca="false">IF(OR(ISBLANK(F170),G170=0),"",G170*F170)</f>
        <v>48.2703434052148</v>
      </c>
      <c r="I170" s="141" t="str">
        <f aca="false">IF(ABS(SIGN(F170)-SIGN(F169))&gt;0,1,"")</f>
        <v/>
      </c>
      <c r="J170" s="141" t="n">
        <f aca="false">SUM($I$34:I170)</f>
        <v>11</v>
      </c>
      <c r="K170" s="141" t="str">
        <f aca="false">IF(I170=1,ROW(I170),"")</f>
        <v/>
      </c>
      <c r="L170" s="143" t="str">
        <f aca="false">IF(I170="","",I170*A170)</f>
        <v/>
      </c>
      <c r="M170" s="91" t="str">
        <f aca="true">IF(L170="","",OFFSET(L170,MAX($K$34:K169)-K170,-1,1,1))</f>
        <v/>
      </c>
      <c r="N170" s="143" t="str">
        <f aca="false">IF(VLOOKUP($M170,$K$33:$L$399,2,0)&gt;0,VLOOKUP($M170,$K$33:$L$399,2,0),"")</f>
        <v/>
      </c>
      <c r="O170" s="78" t="str">
        <f aca="false">IF(OR(N170="",$G170=0),"",(L170-N170)/7)</f>
        <v/>
      </c>
      <c r="P170" s="78"/>
      <c r="Q170" s="0"/>
      <c r="R170" s="0"/>
    </row>
    <row r="171" customFormat="false" ht="12.75" hidden="false" customHeight="false" outlineLevel="0" collapsed="false">
      <c r="A171" s="137" t="n">
        <v>34950</v>
      </c>
      <c r="B171" s="138" t="n">
        <v>250</v>
      </c>
      <c r="C171" s="138" t="n">
        <v>161.5</v>
      </c>
      <c r="D171" s="138" t="n">
        <v>220</v>
      </c>
      <c r="E171" s="139" t="n">
        <f aca="true">IF(AND(OFFSET(A171,-$B$4,0,1,1)&gt;=$A$34,ISNUMBER(OFFSET(A171,-$B$4,0,1,1))),OFFSET(A171,-$B$4,0,1,1),"")</f>
        <v>34768</v>
      </c>
      <c r="F171" s="140" t="n">
        <f aca="true">(OFFSET(B171,-$B$4,0,1,1)-B171)+$B$5*(D171-OFFSET(D171,-$B$4,0,1,1))+$B$6*(C171-OFFSET(C171,-$B$4,0,1,1))</f>
        <v>54.8310572120193</v>
      </c>
      <c r="G171" s="141" t="n">
        <f aca="false">VLOOKUP(YEAR(A171),$D$6:$F$13,2,0)</f>
        <v>0.75</v>
      </c>
      <c r="H171" s="142" t="n">
        <f aca="false">IF(OR(ISBLANK(F171),G171=0),"",G171*F171)</f>
        <v>41.1232929090145</v>
      </c>
      <c r="I171" s="141" t="str">
        <f aca="false">IF(ABS(SIGN(F171)-SIGN(F170))&gt;0,1,"")</f>
        <v/>
      </c>
      <c r="J171" s="141" t="n">
        <f aca="false">SUM($I$34:I171)</f>
        <v>11</v>
      </c>
      <c r="K171" s="141" t="str">
        <f aca="false">IF(I171=1,ROW(I171),"")</f>
        <v/>
      </c>
      <c r="L171" s="143" t="str">
        <f aca="false">IF(I171="","",I171*A171)</f>
        <v/>
      </c>
      <c r="M171" s="91" t="str">
        <f aca="true">IF(L171="","",OFFSET(L171,MAX($K$34:K170)-K171,-1,1,1))</f>
        <v/>
      </c>
      <c r="N171" s="143" t="str">
        <f aca="false">IF(VLOOKUP($M171,$K$33:$L$399,2,0)&gt;0,VLOOKUP($M171,$K$33:$L$399,2,0),"")</f>
        <v/>
      </c>
      <c r="O171" s="78" t="str">
        <f aca="false">IF(OR(N171="",$G171=0),"",(L171-N171)/7)</f>
        <v/>
      </c>
      <c r="P171" s="78"/>
      <c r="Q171" s="0"/>
      <c r="R171" s="0"/>
    </row>
    <row r="172" customFormat="false" ht="12.75" hidden="false" customHeight="false" outlineLevel="0" collapsed="false">
      <c r="A172" s="137" t="n">
        <v>34957</v>
      </c>
      <c r="B172" s="138" t="n">
        <v>241</v>
      </c>
      <c r="C172" s="138" t="n">
        <v>166</v>
      </c>
      <c r="D172" s="138" t="n">
        <v>223</v>
      </c>
      <c r="E172" s="139" t="n">
        <f aca="true">IF(AND(OFFSET(A172,-$B$4,0,1,1)&gt;=$A$34,ISNUMBER(OFFSET(A172,-$B$4,0,1,1))),OFFSET(A172,-$B$4,0,1,1),"")</f>
        <v>34775</v>
      </c>
      <c r="F172" s="140" t="n">
        <f aca="true">(OFFSET(B172,-$B$4,0,1,1)-B172)+$B$5*(D172-OFFSET(D172,-$B$4,0,1,1))+$B$6*(C172-OFFSET(C172,-$B$4,0,1,1))</f>
        <v>88.9501829926519</v>
      </c>
      <c r="G172" s="141" t="n">
        <f aca="false">VLOOKUP(YEAR(A172),$D$6:$F$13,2,0)</f>
        <v>0.75</v>
      </c>
      <c r="H172" s="142" t="n">
        <f aca="false">IF(OR(ISBLANK(F172),G172=0),"",G172*F172)</f>
        <v>66.7126372444889</v>
      </c>
      <c r="I172" s="141" t="str">
        <f aca="false">IF(ABS(SIGN(F172)-SIGN(F171))&gt;0,1,"")</f>
        <v/>
      </c>
      <c r="J172" s="141" t="n">
        <f aca="false">SUM($I$34:I172)</f>
        <v>11</v>
      </c>
      <c r="K172" s="141" t="str">
        <f aca="false">IF(I172=1,ROW(I172),"")</f>
        <v/>
      </c>
      <c r="L172" s="143" t="str">
        <f aca="false">IF(I172="","",I172*A172)</f>
        <v/>
      </c>
      <c r="M172" s="91" t="str">
        <f aca="true">IF(L172="","",OFFSET(L172,MAX($K$34:K171)-K172,-1,1,1))</f>
        <v/>
      </c>
      <c r="N172" s="143" t="str">
        <f aca="false">IF(VLOOKUP($M172,$K$33:$L$399,2,0)&gt;0,VLOOKUP($M172,$K$33:$L$399,2,0),"")</f>
        <v/>
      </c>
      <c r="O172" s="78" t="str">
        <f aca="false">IF(OR(N172="",$G172=0),"",(L172-N172)/7)</f>
        <v/>
      </c>
      <c r="P172" s="78"/>
      <c r="Q172" s="0"/>
      <c r="R172" s="0"/>
    </row>
    <row r="173" customFormat="false" ht="12.75" hidden="false" customHeight="false" outlineLevel="0" collapsed="false">
      <c r="A173" s="137" t="n">
        <v>34964</v>
      </c>
      <c r="B173" s="138" t="n">
        <v>234.5</v>
      </c>
      <c r="C173" s="138" t="n">
        <v>159</v>
      </c>
      <c r="D173" s="138" t="n">
        <v>224</v>
      </c>
      <c r="E173" s="139" t="n">
        <f aca="true">IF(AND(OFFSET(A173,-$B$4,0,1,1)&gt;=$A$34,ISNUMBER(OFFSET(A173,-$B$4,0,1,1))),OFFSET(A173,-$B$4,0,1,1),"")</f>
        <v>34782</v>
      </c>
      <c r="F173" s="140" t="n">
        <f aca="true">(OFFSET(B173,-$B$4,0,1,1)-B173)+$B$5*(D173-OFFSET(D173,-$B$4,0,1,1))+$B$6*(C173-OFFSET(C173,-$B$4,0,1,1))</f>
        <v>93.1881161778552</v>
      </c>
      <c r="G173" s="141" t="n">
        <f aca="false">VLOOKUP(YEAR(A173),$D$6:$F$13,2,0)</f>
        <v>0.75</v>
      </c>
      <c r="H173" s="142" t="n">
        <f aca="false">IF(OR(ISBLANK(F173),G173=0),"",G173*F173)</f>
        <v>69.8910871333914</v>
      </c>
      <c r="I173" s="141" t="str">
        <f aca="false">IF(ABS(SIGN(F173)-SIGN(F172))&gt;0,1,"")</f>
        <v/>
      </c>
      <c r="J173" s="141" t="n">
        <f aca="false">SUM($I$34:I173)</f>
        <v>11</v>
      </c>
      <c r="K173" s="141" t="str">
        <f aca="false">IF(I173=1,ROW(I173),"")</f>
        <v/>
      </c>
      <c r="L173" s="143" t="str">
        <f aca="false">IF(I173="","",I173*A173)</f>
        <v/>
      </c>
      <c r="M173" s="91" t="str">
        <f aca="true">IF(L173="","",OFFSET(L173,MAX($K$34:K172)-K173,-1,1,1))</f>
        <v/>
      </c>
      <c r="N173" s="143" t="str">
        <f aca="false">IF(VLOOKUP($M173,$K$33:$L$399,2,0)&gt;0,VLOOKUP($M173,$K$33:$L$399,2,0),"")</f>
        <v/>
      </c>
      <c r="O173" s="78" t="str">
        <f aca="false">IF(OR(N173="",$G173=0),"",(L173-N173)/7)</f>
        <v/>
      </c>
      <c r="P173" s="78"/>
      <c r="Q173" s="0"/>
      <c r="R173" s="0"/>
    </row>
    <row r="174" customFormat="false" ht="12.75" hidden="false" customHeight="false" outlineLevel="0" collapsed="false">
      <c r="A174" s="137" t="n">
        <v>34971</v>
      </c>
      <c r="B174" s="138" t="n">
        <v>229.25</v>
      </c>
      <c r="C174" s="138" t="n">
        <v>152</v>
      </c>
      <c r="D174" s="138" t="n">
        <v>221</v>
      </c>
      <c r="E174" s="139" t="n">
        <f aca="true">IF(AND(OFFSET(A174,-$B$4,0,1,1)&gt;=$A$34,ISNUMBER(OFFSET(A174,-$B$4,0,1,1))),OFFSET(A174,-$B$4,0,1,1),"")</f>
        <v>34789</v>
      </c>
      <c r="F174" s="140" t="n">
        <f aca="true">(OFFSET(B174,-$B$4,0,1,1)-B174)+$B$5*(D174-OFFSET(D174,-$B$4,0,1,1))+$B$6*(C174-OFFSET(C174,-$B$4,0,1,1))</f>
        <v>92.2802222320739</v>
      </c>
      <c r="G174" s="141" t="n">
        <f aca="false">VLOOKUP(YEAR(A174),$D$6:$F$13,2,0)</f>
        <v>0.75</v>
      </c>
      <c r="H174" s="142" t="n">
        <f aca="false">IF(OR(ISBLANK(F174),G174=0),"",G174*F174)</f>
        <v>69.2101666740554</v>
      </c>
      <c r="I174" s="141" t="str">
        <f aca="false">IF(ABS(SIGN(F174)-SIGN(F173))&gt;0,1,"")</f>
        <v/>
      </c>
      <c r="J174" s="141" t="n">
        <f aca="false">SUM($I$34:I174)</f>
        <v>11</v>
      </c>
      <c r="K174" s="141" t="str">
        <f aca="false">IF(I174=1,ROW(I174),"")</f>
        <v/>
      </c>
      <c r="L174" s="143" t="str">
        <f aca="false">IF(I174="","",I174*A174)</f>
        <v/>
      </c>
      <c r="M174" s="91" t="str">
        <f aca="true">IF(L174="","",OFFSET(L174,MAX($K$34:K173)-K174,-1,1,1))</f>
        <v/>
      </c>
      <c r="N174" s="143" t="str">
        <f aca="false">IF(VLOOKUP($M174,$K$33:$L$399,2,0)&gt;0,VLOOKUP($M174,$K$33:$L$399,2,0),"")</f>
        <v/>
      </c>
      <c r="O174" s="78" t="str">
        <f aca="false">IF(OR(N174="",$G174=0),"",(L174-N174)/7)</f>
        <v/>
      </c>
      <c r="P174" s="78"/>
      <c r="Q174" s="0"/>
      <c r="R174" s="0"/>
    </row>
    <row r="175" customFormat="false" ht="12.75" hidden="false" customHeight="false" outlineLevel="0" collapsed="false">
      <c r="A175" s="137" t="n">
        <v>34978</v>
      </c>
      <c r="B175" s="138" t="n">
        <v>212</v>
      </c>
      <c r="C175" s="138" t="n">
        <v>148.5</v>
      </c>
      <c r="D175" s="138" t="n">
        <v>213</v>
      </c>
      <c r="E175" s="139" t="n">
        <f aca="true">IF(AND(OFFSET(A175,-$B$4,0,1,1)&gt;=$A$34,ISNUMBER(OFFSET(A175,-$B$4,0,1,1))),OFFSET(A175,-$B$4,0,1,1),"")</f>
        <v>34796</v>
      </c>
      <c r="F175" s="140" t="n">
        <f aca="true">(OFFSET(B175,-$B$4,0,1,1)-B175)+$B$5*(D175-OFFSET(D175,-$B$4,0,1,1))+$B$6*(C175-OFFSET(C175,-$B$4,0,1,1))</f>
        <v>111.357310563042</v>
      </c>
      <c r="G175" s="141" t="n">
        <f aca="false">VLOOKUP(YEAR(A175),$D$6:$F$13,2,0)</f>
        <v>0.75</v>
      </c>
      <c r="H175" s="142" t="n">
        <f aca="false">IF(OR(ISBLANK(F175),G175=0),"",G175*F175)</f>
        <v>83.5179829222812</v>
      </c>
      <c r="I175" s="141" t="str">
        <f aca="false">IF(ABS(SIGN(F175)-SIGN(F174))&gt;0,1,"")</f>
        <v/>
      </c>
      <c r="J175" s="141" t="n">
        <f aca="false">SUM($I$34:I175)</f>
        <v>11</v>
      </c>
      <c r="K175" s="141" t="str">
        <f aca="false">IF(I175=1,ROW(I175),"")</f>
        <v/>
      </c>
      <c r="L175" s="143" t="str">
        <f aca="false">IF(I175="","",I175*A175)</f>
        <v/>
      </c>
      <c r="M175" s="91" t="str">
        <f aca="true">IF(L175="","",OFFSET(L175,MAX($K$34:K174)-K175,-1,1,1))</f>
        <v/>
      </c>
      <c r="N175" s="143" t="str">
        <f aca="false">IF(VLOOKUP($M175,$K$33:$L$399,2,0)&gt;0,VLOOKUP($M175,$K$33:$L$399,2,0),"")</f>
        <v/>
      </c>
      <c r="O175" s="78" t="str">
        <f aca="false">IF(OR(N175="",$G175=0),"",(L175-N175)/7)</f>
        <v/>
      </c>
      <c r="P175" s="78"/>
      <c r="Q175" s="0"/>
      <c r="R175" s="0"/>
    </row>
    <row r="176" customFormat="false" ht="12.75" hidden="false" customHeight="false" outlineLevel="0" collapsed="false">
      <c r="A176" s="137" t="n">
        <v>34985</v>
      </c>
      <c r="B176" s="138" t="n">
        <v>207.5</v>
      </c>
      <c r="C176" s="138" t="n">
        <v>148</v>
      </c>
      <c r="D176" s="138" t="n">
        <v>203</v>
      </c>
      <c r="E176" s="139" t="n">
        <f aca="true">IF(AND(OFFSET(A176,-$B$4,0,1,1)&gt;=$A$34,ISNUMBER(OFFSET(A176,-$B$4,0,1,1))),OFFSET(A176,-$B$4,0,1,1),"")</f>
        <v>34803</v>
      </c>
      <c r="F176" s="140" t="n">
        <f aca="true">(OFFSET(B176,-$B$4,0,1,1)-B176)+$B$5*(D176-OFFSET(D176,-$B$4,0,1,1))+$B$6*(C176-OFFSET(C176,-$B$4,0,1,1))</f>
        <v>118.974848397809</v>
      </c>
      <c r="G176" s="141" t="n">
        <f aca="false">VLOOKUP(YEAR(A176),$D$6:$F$13,2,0)</f>
        <v>0.75</v>
      </c>
      <c r="H176" s="142" t="n">
        <f aca="false">IF(OR(ISBLANK(F176),G176=0),"",G176*F176)</f>
        <v>89.2311362983568</v>
      </c>
      <c r="I176" s="141" t="str">
        <f aca="false">IF(ABS(SIGN(F176)-SIGN(F175))&gt;0,1,"")</f>
        <v/>
      </c>
      <c r="J176" s="141" t="n">
        <f aca="false">SUM($I$34:I176)</f>
        <v>11</v>
      </c>
      <c r="K176" s="141" t="str">
        <f aca="false">IF(I176=1,ROW(I176),"")</f>
        <v/>
      </c>
      <c r="L176" s="143" t="str">
        <f aca="false">IF(I176="","",I176*A176)</f>
        <v/>
      </c>
      <c r="M176" s="91" t="str">
        <f aca="true">IF(L176="","",OFFSET(L176,MAX($K$34:K175)-K176,-1,1,1))</f>
        <v/>
      </c>
      <c r="N176" s="143" t="str">
        <f aca="false">IF(VLOOKUP($M176,$K$33:$L$399,2,0)&gt;0,VLOOKUP($M176,$K$33:$L$399,2,0),"")</f>
        <v/>
      </c>
      <c r="O176" s="78" t="str">
        <f aca="false">IF(OR(N176="",$G176=0),"",(L176-N176)/7)</f>
        <v/>
      </c>
      <c r="P176" s="78"/>
      <c r="Q176" s="0"/>
      <c r="R176" s="0"/>
    </row>
    <row r="177" customFormat="false" ht="12.75" hidden="false" customHeight="false" outlineLevel="0" collapsed="false">
      <c r="A177" s="137" t="n">
        <v>34992</v>
      </c>
      <c r="B177" s="138" t="n">
        <v>211.75</v>
      </c>
      <c r="C177" s="138" t="n">
        <v>149</v>
      </c>
      <c r="D177" s="138" t="n">
        <v>208</v>
      </c>
      <c r="E177" s="139" t="n">
        <f aca="true">IF(AND(OFFSET(A177,-$B$4,0,1,1)&gt;=$A$34,ISNUMBER(OFFSET(A177,-$B$4,0,1,1))),OFFSET(A177,-$B$4,0,1,1),"")</f>
        <v>34810</v>
      </c>
      <c r="F177" s="140" t="n">
        <f aca="true">(OFFSET(B177,-$B$4,0,1,1)-B177)+$B$5*(D177-OFFSET(D177,-$B$4,0,1,1))+$B$6*(C177-OFFSET(C177,-$B$4,0,1,1))</f>
        <v>94.4366216247761</v>
      </c>
      <c r="G177" s="141" t="n">
        <f aca="false">VLOOKUP(YEAR(A177),$D$6:$F$13,2,0)</f>
        <v>0.75</v>
      </c>
      <c r="H177" s="142" t="n">
        <f aca="false">IF(OR(ISBLANK(F177),G177=0),"",G177*F177)</f>
        <v>70.827466218582</v>
      </c>
      <c r="I177" s="141" t="str">
        <f aca="false">IF(ABS(SIGN(F177)-SIGN(F176))&gt;0,1,"")</f>
        <v/>
      </c>
      <c r="J177" s="141" t="n">
        <f aca="false">SUM($I$34:I177)</f>
        <v>11</v>
      </c>
      <c r="K177" s="141" t="str">
        <f aca="false">IF(I177=1,ROW(I177),"")</f>
        <v/>
      </c>
      <c r="L177" s="143" t="str">
        <f aca="false">IF(I177="","",I177*A177)</f>
        <v/>
      </c>
      <c r="M177" s="91" t="str">
        <f aca="true">IF(L177="","",OFFSET(L177,MAX($K$34:K176)-K177,-1,1,1))</f>
        <v/>
      </c>
      <c r="N177" s="143" t="str">
        <f aca="false">IF(VLOOKUP($M177,$K$33:$L$399,2,0)&gt;0,VLOOKUP($M177,$K$33:$L$399,2,0),"")</f>
        <v/>
      </c>
      <c r="O177" s="78" t="str">
        <f aca="false">IF(OR(N177="",$G177=0),"",(L177-N177)/7)</f>
        <v/>
      </c>
      <c r="P177" s="78"/>
      <c r="Q177" s="0"/>
      <c r="R177" s="0"/>
    </row>
    <row r="178" customFormat="false" ht="12.75" hidden="false" customHeight="false" outlineLevel="0" collapsed="false">
      <c r="A178" s="137" t="n">
        <v>34999</v>
      </c>
      <c r="B178" s="138" t="n">
        <v>203</v>
      </c>
      <c r="C178" s="138" t="n">
        <v>151.5</v>
      </c>
      <c r="D178" s="138" t="n">
        <v>203</v>
      </c>
      <c r="E178" s="139" t="n">
        <f aca="true">IF(AND(OFFSET(A178,-$B$4,0,1,1)&gt;=$A$34,ISNUMBER(OFFSET(A178,-$B$4,0,1,1))),OFFSET(A178,-$B$4,0,1,1),"")</f>
        <v>34817</v>
      </c>
      <c r="F178" s="140" t="n">
        <f aca="true">(OFFSET(B178,-$B$4,0,1,1)-B178)+$B$5*(D178-OFFSET(D178,-$B$4,0,1,1))+$B$6*(C178-OFFSET(C178,-$B$4,0,1,1))</f>
        <v>94.0230774592922</v>
      </c>
      <c r="G178" s="141" t="n">
        <f aca="false">VLOOKUP(YEAR(A178),$D$6:$F$13,2,0)</f>
        <v>0.75</v>
      </c>
      <c r="H178" s="142" t="n">
        <f aca="false">IF(OR(ISBLANK(F178),G178=0),"",G178*F178)</f>
        <v>70.5173080944691</v>
      </c>
      <c r="I178" s="141" t="str">
        <f aca="false">IF(ABS(SIGN(F178)-SIGN(F177))&gt;0,1,"")</f>
        <v/>
      </c>
      <c r="J178" s="141" t="n">
        <f aca="false">SUM($I$34:I178)</f>
        <v>11</v>
      </c>
      <c r="K178" s="141" t="str">
        <f aca="false">IF(I178=1,ROW(I178),"")</f>
        <v/>
      </c>
      <c r="L178" s="143" t="str">
        <f aca="false">IF(I178="","",I178*A178)</f>
        <v/>
      </c>
      <c r="M178" s="91" t="str">
        <f aca="true">IF(L178="","",OFFSET(L178,MAX($K$34:K177)-K178,-1,1,1))</f>
        <v/>
      </c>
      <c r="N178" s="143" t="str">
        <f aca="false">IF(VLOOKUP($M178,$K$33:$L$399,2,0)&gt;0,VLOOKUP($M178,$K$33:$L$399,2,0),"")</f>
        <v/>
      </c>
      <c r="O178" s="78" t="str">
        <f aca="false">IF(OR(N178="",$G178=0),"",(L178-N178)/7)</f>
        <v/>
      </c>
      <c r="P178" s="78"/>
      <c r="Q178" s="0"/>
      <c r="R178" s="0"/>
    </row>
    <row r="179" customFormat="false" ht="12.75" hidden="false" customHeight="false" outlineLevel="0" collapsed="false">
      <c r="A179" s="137" t="n">
        <v>35006</v>
      </c>
      <c r="B179" s="138" t="n">
        <v>192.75</v>
      </c>
      <c r="C179" s="138" t="n">
        <v>152</v>
      </c>
      <c r="D179" s="138" t="n">
        <v>196</v>
      </c>
      <c r="E179" s="139" t="n">
        <f aca="true">IF(AND(OFFSET(A179,-$B$4,0,1,1)&gt;=$A$34,ISNUMBER(OFFSET(A179,-$B$4,0,1,1))),OFFSET(A179,-$B$4,0,1,1),"")</f>
        <v>34824</v>
      </c>
      <c r="F179" s="140" t="n">
        <f aca="true">(OFFSET(B179,-$B$4,0,1,1)-B179)+$B$5*(D179-OFFSET(D179,-$B$4,0,1,1))+$B$6*(C179-OFFSET(C179,-$B$4,0,1,1))</f>
        <v>96.1306778172436</v>
      </c>
      <c r="G179" s="141" t="n">
        <f aca="false">VLOOKUP(YEAR(A179),$D$6:$F$13,2,0)</f>
        <v>0.75</v>
      </c>
      <c r="H179" s="142" t="n">
        <f aca="false">IF(OR(ISBLANK(F179),G179=0),"",G179*F179)</f>
        <v>72.0980083629327</v>
      </c>
      <c r="I179" s="141" t="str">
        <f aca="false">IF(ABS(SIGN(F179)-SIGN(F178))&gt;0,1,"")</f>
        <v/>
      </c>
      <c r="J179" s="141" t="n">
        <f aca="false">SUM($I$34:I179)</f>
        <v>11</v>
      </c>
      <c r="K179" s="141" t="str">
        <f aca="false">IF(I179=1,ROW(I179),"")</f>
        <v/>
      </c>
      <c r="L179" s="143" t="str">
        <f aca="false">IF(I179="","",I179*A179)</f>
        <v/>
      </c>
      <c r="M179" s="91" t="str">
        <f aca="true">IF(L179="","",OFFSET(L179,MAX($K$34:K178)-K179,-1,1,1))</f>
        <v/>
      </c>
      <c r="N179" s="143" t="str">
        <f aca="false">IF(VLOOKUP($M179,$K$33:$L$399,2,0)&gt;0,VLOOKUP($M179,$K$33:$L$399,2,0),"")</f>
        <v/>
      </c>
      <c r="O179" s="78" t="str">
        <f aca="false">IF(OR(N179="",$G179=0),"",(L179-N179)/7)</f>
        <v/>
      </c>
      <c r="P179" s="78"/>
      <c r="Q179" s="0"/>
      <c r="R179" s="0"/>
    </row>
    <row r="180" customFormat="false" ht="12.75" hidden="false" customHeight="false" outlineLevel="0" collapsed="false">
      <c r="A180" s="137" t="n">
        <v>35013</v>
      </c>
      <c r="B180" s="138" t="n">
        <v>200.5</v>
      </c>
      <c r="C180" s="138" t="n">
        <v>150</v>
      </c>
      <c r="D180" s="138" t="n">
        <v>198</v>
      </c>
      <c r="E180" s="139" t="n">
        <f aca="true">IF(AND(OFFSET(A180,-$B$4,0,1,1)&gt;=$A$34,ISNUMBER(OFFSET(A180,-$B$4,0,1,1))),OFFSET(A180,-$B$4,0,1,1),"")</f>
        <v>34831</v>
      </c>
      <c r="F180" s="140" t="n">
        <f aca="true">(OFFSET(B180,-$B$4,0,1,1)-B180)+$B$5*(D180-OFFSET(D180,-$B$4,0,1,1))+$B$6*(C180-OFFSET(C180,-$B$4,0,1,1))</f>
        <v>66.9567195944619</v>
      </c>
      <c r="G180" s="141" t="n">
        <f aca="false">VLOOKUP(YEAR(A180),$D$6:$F$13,2,0)</f>
        <v>0.75</v>
      </c>
      <c r="H180" s="142" t="n">
        <f aca="false">IF(OR(ISBLANK(F180),G180=0),"",G180*F180)</f>
        <v>50.2175396958465</v>
      </c>
      <c r="I180" s="141" t="str">
        <f aca="false">IF(ABS(SIGN(F180)-SIGN(F179))&gt;0,1,"")</f>
        <v/>
      </c>
      <c r="J180" s="141" t="n">
        <f aca="false">SUM($I$34:I180)</f>
        <v>11</v>
      </c>
      <c r="K180" s="141" t="str">
        <f aca="false">IF(I180=1,ROW(I180),"")</f>
        <v/>
      </c>
      <c r="L180" s="143" t="str">
        <f aca="false">IF(I180="","",I180*A180)</f>
        <v/>
      </c>
      <c r="M180" s="91" t="str">
        <f aca="true">IF(L180="","",OFFSET(L180,MAX($K$34:K179)-K180,-1,1,1))</f>
        <v/>
      </c>
      <c r="N180" s="143" t="str">
        <f aca="false">IF(VLOOKUP($M180,$K$33:$L$399,2,0)&gt;0,VLOOKUP($M180,$K$33:$L$399,2,0),"")</f>
        <v/>
      </c>
      <c r="O180" s="78" t="str">
        <f aca="false">IF(OR(N180="",$G180=0),"",(L180-N180)/7)</f>
        <v/>
      </c>
      <c r="P180" s="78"/>
      <c r="Q180" s="0"/>
      <c r="R180" s="0"/>
    </row>
    <row r="181" customFormat="false" ht="12.75" hidden="false" customHeight="false" outlineLevel="0" collapsed="false">
      <c r="A181" s="137" t="n">
        <v>35020</v>
      </c>
      <c r="B181" s="138" t="n">
        <v>214.25</v>
      </c>
      <c r="C181" s="138" t="n">
        <v>147</v>
      </c>
      <c r="D181" s="138" t="n">
        <v>208</v>
      </c>
      <c r="E181" s="139" t="n">
        <f aca="true">IF(AND(OFFSET(A181,-$B$4,0,1,1)&gt;=$A$34,ISNUMBER(OFFSET(A181,-$B$4,0,1,1))),OFFSET(A181,-$B$4,0,1,1),"")</f>
        <v>34838</v>
      </c>
      <c r="F181" s="140" t="n">
        <f aca="true">(OFFSET(B181,-$B$4,0,1,1)-B181)+$B$5*(D181-OFFSET(D181,-$B$4,0,1,1))+$B$6*(C181-OFFSET(C181,-$B$4,0,1,1))</f>
        <v>40.9678332482952</v>
      </c>
      <c r="G181" s="141" t="n">
        <f aca="false">VLOOKUP(YEAR(A181),$D$6:$F$13,2,0)</f>
        <v>0.75</v>
      </c>
      <c r="H181" s="142" t="n">
        <f aca="false">IF(OR(ISBLANK(F181),G181=0),"",G181*F181)</f>
        <v>30.7258749362214</v>
      </c>
      <c r="I181" s="141" t="str">
        <f aca="false">IF(ABS(SIGN(F181)-SIGN(F180))&gt;0,1,"")</f>
        <v/>
      </c>
      <c r="J181" s="141" t="n">
        <f aca="false">SUM($I$34:I181)</f>
        <v>11</v>
      </c>
      <c r="K181" s="141" t="str">
        <f aca="false">IF(I181=1,ROW(I181),"")</f>
        <v/>
      </c>
      <c r="L181" s="143" t="str">
        <f aca="false">IF(I181="","",I181*A181)</f>
        <v/>
      </c>
      <c r="M181" s="91" t="str">
        <f aca="true">IF(L181="","",OFFSET(L181,MAX($K$34:K180)-K181,-1,1,1))</f>
        <v/>
      </c>
      <c r="N181" s="143" t="str">
        <f aca="false">IF(VLOOKUP($M181,$K$33:$L$399,2,0)&gt;0,VLOOKUP($M181,$K$33:$L$399,2,0),"")</f>
        <v/>
      </c>
      <c r="O181" s="78" t="str">
        <f aca="false">IF(OR(N181="",$G181=0),"",(L181-N181)/7)</f>
        <v/>
      </c>
      <c r="P181" s="78"/>
      <c r="Q181" s="0"/>
      <c r="R181" s="0"/>
    </row>
    <row r="182" customFormat="false" ht="12.75" hidden="false" customHeight="false" outlineLevel="0" collapsed="false">
      <c r="A182" s="137" t="n">
        <v>35027</v>
      </c>
      <c r="B182" s="138" t="n">
        <v>212.75</v>
      </c>
      <c r="C182" s="138" t="n">
        <v>148</v>
      </c>
      <c r="D182" s="138" t="n">
        <v>213</v>
      </c>
      <c r="E182" s="139" t="n">
        <f aca="true">IF(AND(OFFSET(A182,-$B$4,0,1,1)&gt;=$A$34,ISNUMBER(OFFSET(A182,-$B$4,0,1,1))),OFFSET(A182,-$B$4,0,1,1),"")</f>
        <v>34845</v>
      </c>
      <c r="F182" s="140" t="n">
        <f aca="true">(OFFSET(B182,-$B$4,0,1,1)-B182)+$B$5*(D182-OFFSET(D182,-$B$4,0,1,1))+$B$6*(C182-OFFSET(C182,-$B$4,0,1,1))</f>
        <v>43.6939894136115</v>
      </c>
      <c r="G182" s="141" t="n">
        <f aca="false">VLOOKUP(YEAR(A182),$D$6:$F$13,2,0)</f>
        <v>0.75</v>
      </c>
      <c r="H182" s="142" t="n">
        <f aca="false">IF(OR(ISBLANK(F182),G182=0),"",G182*F182)</f>
        <v>32.7704920602086</v>
      </c>
      <c r="I182" s="141" t="str">
        <f aca="false">IF(ABS(SIGN(F182)-SIGN(F181))&gt;0,1,"")</f>
        <v/>
      </c>
      <c r="J182" s="141" t="n">
        <f aca="false">SUM($I$34:I182)</f>
        <v>11</v>
      </c>
      <c r="K182" s="141" t="str">
        <f aca="false">IF(I182=1,ROW(I182),"")</f>
        <v/>
      </c>
      <c r="L182" s="143" t="str">
        <f aca="false">IF(I182="","",I182*A182)</f>
        <v/>
      </c>
      <c r="M182" s="91" t="str">
        <f aca="true">IF(L182="","",OFFSET(L182,MAX($K$34:K181)-K182,-1,1,1))</f>
        <v/>
      </c>
      <c r="N182" s="143" t="str">
        <f aca="false">IF(VLOOKUP($M182,$K$33:$L$399,2,0)&gt;0,VLOOKUP($M182,$K$33:$L$399,2,0),"")</f>
        <v/>
      </c>
      <c r="O182" s="78" t="str">
        <f aca="false">IF(OR(N182="",$G182=0),"",(L182-N182)/7)</f>
        <v/>
      </c>
      <c r="P182" s="78"/>
      <c r="Q182" s="0"/>
      <c r="R182" s="0"/>
    </row>
    <row r="183" customFormat="false" ht="12.75" hidden="false" customHeight="false" outlineLevel="0" collapsed="false">
      <c r="A183" s="137" t="n">
        <v>35034</v>
      </c>
      <c r="B183" s="138" t="n">
        <v>236.25</v>
      </c>
      <c r="C183" s="138" t="n">
        <v>150.5</v>
      </c>
      <c r="D183" s="138" t="n">
        <v>218</v>
      </c>
      <c r="E183" s="139" t="n">
        <f aca="true">IF(AND(OFFSET(A183,-$B$4,0,1,1)&gt;=$A$34,ISNUMBER(OFFSET(A183,-$B$4,0,1,1))),OFFSET(A183,-$B$4,0,1,1),"")</f>
        <v>34852</v>
      </c>
      <c r="F183" s="140" t="n">
        <f aca="true">(OFFSET(B183,-$B$4,0,1,1)-B183)+$B$5*(D183-OFFSET(D183,-$B$4,0,1,1))+$B$6*(C183-OFFSET(C183,-$B$4,0,1,1))</f>
        <v>20.9533569171599</v>
      </c>
      <c r="G183" s="141" t="n">
        <f aca="false">VLOOKUP(YEAR(A183),$D$6:$F$13,2,0)</f>
        <v>0.75</v>
      </c>
      <c r="H183" s="142" t="n">
        <f aca="false">IF(OR(ISBLANK(F183),G183=0),"",G183*F183)</f>
        <v>15.7150176878699</v>
      </c>
      <c r="I183" s="141" t="str">
        <f aca="false">IF(ABS(SIGN(F183)-SIGN(F182))&gt;0,1,"")</f>
        <v/>
      </c>
      <c r="J183" s="141" t="n">
        <f aca="false">SUM($I$34:I183)</f>
        <v>11</v>
      </c>
      <c r="K183" s="141" t="str">
        <f aca="false">IF(I183=1,ROW(I183),"")</f>
        <v/>
      </c>
      <c r="L183" s="143" t="str">
        <f aca="false">IF(I183="","",I183*A183)</f>
        <v/>
      </c>
      <c r="M183" s="91" t="str">
        <f aca="true">IF(L183="","",OFFSET(L183,MAX($K$34:K182)-K183,-1,1,1))</f>
        <v/>
      </c>
      <c r="N183" s="143" t="str">
        <f aca="false">IF(VLOOKUP($M183,$K$33:$L$399,2,0)&gt;0,VLOOKUP($M183,$K$33:$L$399,2,0),"")</f>
        <v/>
      </c>
      <c r="O183" s="78" t="str">
        <f aca="false">IF(OR(N183="",$G183=0),"",(L183-N183)/7)</f>
        <v/>
      </c>
      <c r="P183" s="78"/>
      <c r="Q183" s="0"/>
      <c r="R183" s="0"/>
    </row>
    <row r="184" customFormat="false" ht="12.75" hidden="false" customHeight="false" outlineLevel="0" collapsed="false">
      <c r="A184" s="137" t="n">
        <v>35041</v>
      </c>
      <c r="B184" s="138" t="n">
        <v>259.25</v>
      </c>
      <c r="C184" s="138" t="n">
        <v>155</v>
      </c>
      <c r="D184" s="138" t="n">
        <v>229</v>
      </c>
      <c r="E184" s="139" t="n">
        <f aca="true">IF(AND(OFFSET(A184,-$B$4,0,1,1)&gt;=$A$34,ISNUMBER(OFFSET(A184,-$B$4,0,1,1))),OFFSET(A184,-$B$4,0,1,1),"")</f>
        <v>34859</v>
      </c>
      <c r="F184" s="140" t="n">
        <f aca="true">(OFFSET(B184,-$B$4,0,1,1)-B184)+$B$5*(D184-OFFSET(D184,-$B$4,0,1,1))+$B$6*(C184-OFFSET(C184,-$B$4,0,1,1))</f>
        <v>7.39728731102452</v>
      </c>
      <c r="G184" s="141" t="n">
        <f aca="false">VLOOKUP(YEAR(A184),$D$6:$F$13,2,0)</f>
        <v>0.75</v>
      </c>
      <c r="H184" s="142" t="n">
        <f aca="false">IF(OR(ISBLANK(F184),G184=0),"",G184*F184)</f>
        <v>5.54796548326839</v>
      </c>
      <c r="I184" s="141" t="str">
        <f aca="false">IF(ABS(SIGN(F184)-SIGN(F183))&gt;0,1,"")</f>
        <v/>
      </c>
      <c r="J184" s="141" t="n">
        <f aca="false">SUM($I$34:I184)</f>
        <v>11</v>
      </c>
      <c r="K184" s="141" t="str">
        <f aca="false">IF(I184=1,ROW(I184),"")</f>
        <v/>
      </c>
      <c r="L184" s="143" t="str">
        <f aca="false">IF(I184="","",I184*A184)</f>
        <v/>
      </c>
      <c r="M184" s="91" t="str">
        <f aca="true">IF(L184="","",OFFSET(L184,MAX($K$34:K183)-K184,-1,1,1))</f>
        <v/>
      </c>
      <c r="N184" s="143" t="str">
        <f aca="false">IF(VLOOKUP($M184,$K$33:$L$399,2,0)&gt;0,VLOOKUP($M184,$K$33:$L$399,2,0),"")</f>
        <v/>
      </c>
      <c r="O184" s="78" t="str">
        <f aca="false">IF(OR(N184="",$G184=0),"",(L184-N184)/7)</f>
        <v/>
      </c>
      <c r="P184" s="78"/>
      <c r="Q184" s="0"/>
      <c r="R184" s="0"/>
    </row>
    <row r="185" customFormat="false" ht="12.75" hidden="false" customHeight="false" outlineLevel="0" collapsed="false">
      <c r="A185" s="137" t="n">
        <v>35048</v>
      </c>
      <c r="B185" s="138" t="n">
        <v>257.25</v>
      </c>
      <c r="C185" s="138" t="n">
        <v>156</v>
      </c>
      <c r="D185" s="138" t="n">
        <v>250</v>
      </c>
      <c r="E185" s="139" t="n">
        <f aca="true">IF(AND(OFFSET(A185,-$B$4,0,1,1)&gt;=$A$34,ISNUMBER(OFFSET(A185,-$B$4,0,1,1))),OFFSET(A185,-$B$4,0,1,1),"")</f>
        <v>34866</v>
      </c>
      <c r="F185" s="140" t="n">
        <f aca="true">(OFFSET(B185,-$B$4,0,1,1)-B185)+$B$5*(D185-OFFSET(D185,-$B$4,0,1,1))+$B$6*(C185-OFFSET(C185,-$B$4,0,1,1))</f>
        <v>12.1028079392042</v>
      </c>
      <c r="G185" s="141" t="n">
        <f aca="false">VLOOKUP(YEAR(A185),$D$6:$F$13,2,0)</f>
        <v>0.75</v>
      </c>
      <c r="H185" s="142" t="n">
        <f aca="false">IF(OR(ISBLANK(F185),G185=0),"",G185*F185)</f>
        <v>9.07710595440314</v>
      </c>
      <c r="I185" s="141" t="str">
        <f aca="false">IF(ABS(SIGN(F185)-SIGN(F184))&gt;0,1,"")</f>
        <v/>
      </c>
      <c r="J185" s="141" t="n">
        <f aca="false">SUM($I$34:I185)</f>
        <v>11</v>
      </c>
      <c r="K185" s="141" t="str">
        <f aca="false">IF(I185=1,ROW(I185),"")</f>
        <v/>
      </c>
      <c r="L185" s="143" t="str">
        <f aca="false">IF(I185="","",I185*A185)</f>
        <v/>
      </c>
      <c r="M185" s="91" t="str">
        <f aca="true">IF(L185="","",OFFSET(L185,MAX($K$34:K184)-K185,-1,1,1))</f>
        <v/>
      </c>
      <c r="N185" s="143" t="str">
        <f aca="false">IF(VLOOKUP($M185,$K$33:$L$399,2,0)&gt;0,VLOOKUP($M185,$K$33:$L$399,2,0),"")</f>
        <v/>
      </c>
      <c r="O185" s="78" t="str">
        <f aca="false">IF(OR(N185="",$G185=0),"",(L185-N185)/7)</f>
        <v/>
      </c>
      <c r="P185" s="78"/>
      <c r="Q185" s="0"/>
      <c r="R185" s="0"/>
    </row>
    <row r="186" customFormat="false" ht="12.75" hidden="false" customHeight="false" outlineLevel="0" collapsed="false">
      <c r="A186" s="137" t="n">
        <v>35055</v>
      </c>
      <c r="B186" s="138" t="n">
        <v>257.5</v>
      </c>
      <c r="C186" s="138" t="n">
        <v>156.5</v>
      </c>
      <c r="D186" s="138" t="n">
        <v>238</v>
      </c>
      <c r="E186" s="139" t="n">
        <f aca="true">IF(AND(OFFSET(A186,-$B$4,0,1,1)&gt;=$A$34,ISNUMBER(OFFSET(A186,-$B$4,0,1,1))),OFFSET(A186,-$B$4,0,1,1),"")</f>
        <v>34873</v>
      </c>
      <c r="F186" s="140" t="n">
        <f aca="true">(OFFSET(B186,-$B$4,0,1,1)-B186)+$B$5*(D186-OFFSET(D186,-$B$4,0,1,1))+$B$6*(C186-OFFSET(C186,-$B$4,0,1,1))</f>
        <v>12.6836421351698</v>
      </c>
      <c r="G186" s="141" t="n">
        <f aca="false">VLOOKUP(YEAR(A186),$D$6:$F$13,2,0)</f>
        <v>0.75</v>
      </c>
      <c r="H186" s="142" t="n">
        <f aca="false">IF(OR(ISBLANK(F186),G186=0),"",G186*F186)</f>
        <v>9.51273160137733</v>
      </c>
      <c r="I186" s="141" t="str">
        <f aca="false">IF(ABS(SIGN(F186)-SIGN(F185))&gt;0,1,"")</f>
        <v/>
      </c>
      <c r="J186" s="141" t="n">
        <f aca="false">SUM($I$34:I186)</f>
        <v>11</v>
      </c>
      <c r="K186" s="141" t="str">
        <f aca="false">IF(I186=1,ROW(I186),"")</f>
        <v/>
      </c>
      <c r="L186" s="143" t="str">
        <f aca="false">IF(I186="","",I186*A186)</f>
        <v/>
      </c>
      <c r="M186" s="91" t="str">
        <f aca="true">IF(L186="","",OFFSET(L186,MAX($K$34:K185)-K186,-1,1,1))</f>
        <v/>
      </c>
      <c r="N186" s="143" t="str">
        <f aca="false">IF(VLOOKUP($M186,$K$33:$L$399,2,0)&gt;0,VLOOKUP($M186,$K$33:$L$399,2,0),"")</f>
        <v/>
      </c>
      <c r="O186" s="78" t="str">
        <f aca="false">IF(OR(N186="",$G186=0),"",(L186-N186)/7)</f>
        <v/>
      </c>
      <c r="P186" s="78"/>
      <c r="Q186" s="0"/>
      <c r="R186" s="0"/>
    </row>
    <row r="187" customFormat="false" ht="12.75" hidden="false" customHeight="false" outlineLevel="0" collapsed="false">
      <c r="A187" s="137" t="n">
        <v>35069</v>
      </c>
      <c r="B187" s="138" t="n">
        <v>266.75</v>
      </c>
      <c r="C187" s="138" t="n">
        <v>165.5</v>
      </c>
      <c r="D187" s="138" t="n">
        <v>240</v>
      </c>
      <c r="E187" s="139" t="n">
        <f aca="true">IF(AND(OFFSET(A187,-$B$4,0,1,1)&gt;=$A$34,ISNUMBER(OFFSET(A187,-$B$4,0,1,1))),OFFSET(A187,-$B$4,0,1,1),"")</f>
        <v>34880</v>
      </c>
      <c r="F187" s="140" t="n">
        <f aca="true">(OFFSET(B187,-$B$4,0,1,1)-B187)+$B$5*(D187-OFFSET(D187,-$B$4,0,1,1))+$B$6*(C187-OFFSET(C187,-$B$4,0,1,1))</f>
        <v>12.6602100693339</v>
      </c>
      <c r="G187" s="141" t="n">
        <f aca="false">VLOOKUP(YEAR(A187),$D$6:$F$13,2,0)</f>
        <v>1</v>
      </c>
      <c r="H187" s="142" t="n">
        <f aca="false">IF(OR(ISBLANK(F187),G187=0),"",G187*F187)</f>
        <v>12.6602100693339</v>
      </c>
      <c r="I187" s="141" t="str">
        <f aca="false">IF(ABS(SIGN(F187)-SIGN(F186))&gt;0,1,"")</f>
        <v/>
      </c>
      <c r="J187" s="141" t="n">
        <f aca="false">SUM($I$34:I187)</f>
        <v>11</v>
      </c>
      <c r="K187" s="141" t="str">
        <f aca="false">IF(I187=1,ROW(I187),"")</f>
        <v/>
      </c>
      <c r="L187" s="143" t="str">
        <f aca="false">IF(I187="","",I187*A187)</f>
        <v/>
      </c>
      <c r="M187" s="91" t="str">
        <f aca="true">IF(L187="","",OFFSET(L187,MAX($K$34:K186)-K187,-1,1,1))</f>
        <v/>
      </c>
      <c r="N187" s="143" t="str">
        <f aca="false">IF(VLOOKUP($M187,$K$33:$L$399,2,0)&gt;0,VLOOKUP($M187,$K$33:$L$399,2,0),"")</f>
        <v/>
      </c>
      <c r="O187" s="78" t="str">
        <f aca="false">IF(OR(N187="",$G187=0),"",(L187-N187)/7)</f>
        <v/>
      </c>
      <c r="P187" s="78"/>
      <c r="Q187" s="0"/>
      <c r="R187" s="0"/>
    </row>
    <row r="188" customFormat="false" ht="12.75" hidden="false" customHeight="false" outlineLevel="0" collapsed="false">
      <c r="A188" s="137" t="n">
        <v>35076</v>
      </c>
      <c r="B188" s="138" t="n">
        <v>268.5</v>
      </c>
      <c r="C188" s="138" t="n">
        <v>170</v>
      </c>
      <c r="D188" s="138" t="n">
        <v>233</v>
      </c>
      <c r="E188" s="139" t="n">
        <f aca="true">IF(AND(OFFSET(A188,-$B$4,0,1,1)&gt;=$A$34,ISNUMBER(OFFSET(A188,-$B$4,0,1,1))),OFFSET(A188,-$B$4,0,1,1),"")</f>
        <v>34887</v>
      </c>
      <c r="F188" s="140" t="n">
        <f aca="true">(OFFSET(B188,-$B$4,0,1,1)-B188)+$B$5*(D188-OFFSET(D188,-$B$4,0,1,1))+$B$6*(C188-OFFSET(C188,-$B$4,0,1,1))</f>
        <v>22.7787010650649</v>
      </c>
      <c r="G188" s="141" t="n">
        <f aca="false">VLOOKUP(YEAR(A188),$D$6:$F$13,2,0)</f>
        <v>1</v>
      </c>
      <c r="H188" s="142" t="n">
        <f aca="false">IF(OR(ISBLANK(F188),G188=0),"",G188*F188)</f>
        <v>22.7787010650649</v>
      </c>
      <c r="I188" s="141" t="str">
        <f aca="false">IF(ABS(SIGN(F188)-SIGN(F187))&gt;0,1,"")</f>
        <v/>
      </c>
      <c r="J188" s="141" t="n">
        <f aca="false">SUM($I$34:I188)</f>
        <v>11</v>
      </c>
      <c r="K188" s="141" t="str">
        <f aca="false">IF(I188=1,ROW(I188),"")</f>
        <v/>
      </c>
      <c r="L188" s="143" t="str">
        <f aca="false">IF(I188="","",I188*A188)</f>
        <v/>
      </c>
      <c r="M188" s="91" t="str">
        <f aca="true">IF(L188="","",OFFSET(L188,MAX($K$34:K187)-K188,-1,1,1))</f>
        <v/>
      </c>
      <c r="N188" s="143" t="str">
        <f aca="false">IF(VLOOKUP($M188,$K$33:$L$399,2,0)&gt;0,VLOOKUP($M188,$K$33:$L$399,2,0),"")</f>
        <v/>
      </c>
      <c r="O188" s="78" t="str">
        <f aca="false">IF(OR(N188="",$G188=0),"",(L188-N188)/7)</f>
        <v/>
      </c>
      <c r="P188" s="78"/>
      <c r="Q188" s="0"/>
      <c r="R188" s="0"/>
    </row>
    <row r="189" customFormat="false" ht="12.75" hidden="false" customHeight="false" outlineLevel="0" collapsed="false">
      <c r="A189" s="137" t="n">
        <v>35083</v>
      </c>
      <c r="B189" s="138" t="n">
        <v>264.75</v>
      </c>
      <c r="C189" s="138" t="n">
        <v>164.5</v>
      </c>
      <c r="D189" s="138" t="n">
        <v>233</v>
      </c>
      <c r="E189" s="139" t="n">
        <f aca="true">IF(AND(OFFSET(A189,-$B$4,0,1,1)&gt;=$A$34,ISNUMBER(OFFSET(A189,-$B$4,0,1,1))),OFFSET(A189,-$B$4,0,1,1),"")</f>
        <v>34894</v>
      </c>
      <c r="F189" s="140" t="n">
        <f aca="true">(OFFSET(B189,-$B$4,0,1,1)-B189)+$B$5*(D189-OFFSET(D189,-$B$4,0,1,1))+$B$6*(C189-OFFSET(C189,-$B$4,0,1,1))</f>
        <v>39.0585783071469</v>
      </c>
      <c r="G189" s="141" t="n">
        <f aca="false">VLOOKUP(YEAR(A189),$D$6:$F$13,2,0)</f>
        <v>1</v>
      </c>
      <c r="H189" s="142" t="n">
        <f aca="false">IF(OR(ISBLANK(F189),G189=0),"",G189*F189)</f>
        <v>39.0585783071469</v>
      </c>
      <c r="I189" s="141" t="str">
        <f aca="false">IF(ABS(SIGN(F189)-SIGN(F188))&gt;0,1,"")</f>
        <v/>
      </c>
      <c r="J189" s="141" t="n">
        <f aca="false">SUM($I$34:I189)</f>
        <v>11</v>
      </c>
      <c r="K189" s="141" t="str">
        <f aca="false">IF(I189=1,ROW(I189),"")</f>
        <v/>
      </c>
      <c r="L189" s="143" t="str">
        <f aca="false">IF(I189="","",I189*A189)</f>
        <v/>
      </c>
      <c r="M189" s="91" t="str">
        <f aca="true">IF(L189="","",OFFSET(L189,MAX($K$34:K188)-K189,-1,1,1))</f>
        <v/>
      </c>
      <c r="N189" s="143" t="str">
        <f aca="false">IF(VLOOKUP($M189,$K$33:$L$399,2,0)&gt;0,VLOOKUP($M189,$K$33:$L$399,2,0),"")</f>
        <v/>
      </c>
      <c r="O189" s="78" t="str">
        <f aca="false">IF(OR(N189="",$G189=0),"",(L189-N189)/7)</f>
        <v/>
      </c>
      <c r="P189" s="78"/>
      <c r="Q189" s="0"/>
      <c r="R189" s="0"/>
    </row>
    <row r="190" customFormat="false" ht="12.75" hidden="false" customHeight="false" outlineLevel="0" collapsed="false">
      <c r="A190" s="137" t="n">
        <v>35090</v>
      </c>
      <c r="B190" s="138" t="n">
        <v>265.25</v>
      </c>
      <c r="C190" s="138" t="n">
        <v>164.5</v>
      </c>
      <c r="D190" s="138" t="n">
        <v>224</v>
      </c>
      <c r="E190" s="139" t="n">
        <f aca="true">IF(AND(OFFSET(A190,-$B$4,0,1,1)&gt;=$A$34,ISNUMBER(OFFSET(A190,-$B$4,0,1,1))),OFFSET(A190,-$B$4,0,1,1),"")</f>
        <v>34901</v>
      </c>
      <c r="F190" s="140" t="n">
        <f aca="true">(OFFSET(B190,-$B$4,0,1,1)-B190)+$B$5*(D190-OFFSET(D190,-$B$4,0,1,1))+$B$6*(C190-OFFSET(C190,-$B$4,0,1,1))</f>
        <v>36.0580369150313</v>
      </c>
      <c r="G190" s="141" t="n">
        <f aca="false">VLOOKUP(YEAR(A190),$D$6:$F$13,2,0)</f>
        <v>1</v>
      </c>
      <c r="H190" s="142" t="n">
        <f aca="false">IF(OR(ISBLANK(F190),G190=0),"",G190*F190)</f>
        <v>36.0580369150313</v>
      </c>
      <c r="I190" s="141" t="str">
        <f aca="false">IF(ABS(SIGN(F190)-SIGN(F189))&gt;0,1,"")</f>
        <v/>
      </c>
      <c r="J190" s="141" t="n">
        <f aca="false">SUM($I$34:I190)</f>
        <v>11</v>
      </c>
      <c r="K190" s="141" t="str">
        <f aca="false">IF(I190=1,ROW(I190),"")</f>
        <v/>
      </c>
      <c r="L190" s="143" t="str">
        <f aca="false">IF(I190="","",I190*A190)</f>
        <v/>
      </c>
      <c r="M190" s="91" t="str">
        <f aca="true">IF(L190="","",OFFSET(L190,MAX($K$34:K189)-K190,-1,1,1))</f>
        <v/>
      </c>
      <c r="N190" s="143" t="str">
        <f aca="false">IF(VLOOKUP($M190,$K$33:$L$399,2,0)&gt;0,VLOOKUP($M190,$K$33:$L$399,2,0),"")</f>
        <v/>
      </c>
      <c r="O190" s="78" t="str">
        <f aca="false">IF(OR(N190="",$G190=0),"",(L190-N190)/7)</f>
        <v/>
      </c>
      <c r="P190" s="78"/>
      <c r="Q190" s="0"/>
      <c r="R190" s="0"/>
    </row>
    <row r="191" customFormat="false" ht="12.75" hidden="false" customHeight="false" outlineLevel="0" collapsed="false">
      <c r="A191" s="137" t="n">
        <v>35097</v>
      </c>
      <c r="B191" s="138" t="n">
        <v>246.25</v>
      </c>
      <c r="C191" s="138" t="n">
        <v>166</v>
      </c>
      <c r="D191" s="138" t="n">
        <v>219</v>
      </c>
      <c r="E191" s="139" t="n">
        <f aca="true">IF(AND(OFFSET(A191,-$B$4,0,1,1)&gt;=$A$34,ISNUMBER(OFFSET(A191,-$B$4,0,1,1))),OFFSET(A191,-$B$4,0,1,1),"")</f>
        <v>34908</v>
      </c>
      <c r="F191" s="140" t="n">
        <f aca="true">(OFFSET(B191,-$B$4,0,1,1)-B191)+$B$5*(D191-OFFSET(D191,-$B$4,0,1,1))+$B$6*(C191-OFFSET(C191,-$B$4,0,1,1))</f>
        <v>52.5109192189316</v>
      </c>
      <c r="G191" s="141" t="n">
        <f aca="false">VLOOKUP(YEAR(A191),$D$6:$F$13,2,0)</f>
        <v>1</v>
      </c>
      <c r="H191" s="142" t="n">
        <f aca="false">IF(OR(ISBLANK(F191),G191=0),"",G191*F191)</f>
        <v>52.5109192189316</v>
      </c>
      <c r="I191" s="141" t="str">
        <f aca="false">IF(ABS(SIGN(F191)-SIGN(F190))&gt;0,1,"")</f>
        <v/>
      </c>
      <c r="J191" s="141" t="n">
        <f aca="false">SUM($I$34:I191)</f>
        <v>11</v>
      </c>
      <c r="K191" s="141" t="str">
        <f aca="false">IF(I191=1,ROW(I191),"")</f>
        <v/>
      </c>
      <c r="L191" s="143" t="str">
        <f aca="false">IF(I191="","",I191*A191)</f>
        <v/>
      </c>
      <c r="M191" s="91" t="str">
        <f aca="true">IF(L191="","",OFFSET(L191,MAX($K$34:K190)-K191,-1,1,1))</f>
        <v/>
      </c>
      <c r="N191" s="143" t="str">
        <f aca="false">IF(VLOOKUP($M191,$K$33:$L$399,2,0)&gt;0,VLOOKUP($M191,$K$33:$L$399,2,0),"")</f>
        <v/>
      </c>
      <c r="O191" s="78" t="str">
        <f aca="false">IF(OR(N191="",$G191=0),"",(L191-N191)/7)</f>
        <v/>
      </c>
      <c r="P191" s="78"/>
      <c r="Q191" s="0"/>
      <c r="R191" s="0"/>
    </row>
    <row r="192" customFormat="false" ht="12.75" hidden="false" customHeight="false" outlineLevel="0" collapsed="false">
      <c r="A192" s="137" t="n">
        <v>35104</v>
      </c>
      <c r="B192" s="138" t="n">
        <v>236.5</v>
      </c>
      <c r="C192" s="138" t="n">
        <v>162</v>
      </c>
      <c r="D192" s="138" t="n">
        <v>213</v>
      </c>
      <c r="E192" s="139" t="n">
        <f aca="true">IF(AND(OFFSET(A192,-$B$4,0,1,1)&gt;=$A$34,ISNUMBER(OFFSET(A192,-$B$4,0,1,1))),OFFSET(A192,-$B$4,0,1,1),"")</f>
        <v>34915</v>
      </c>
      <c r="F192" s="140" t="n">
        <f aca="true">(OFFSET(B192,-$B$4,0,1,1)-B192)+$B$5*(D192-OFFSET(D192,-$B$4,0,1,1))+$B$6*(C192-OFFSET(C192,-$B$4,0,1,1))</f>
        <v>57.3729650384163</v>
      </c>
      <c r="G192" s="141" t="n">
        <f aca="false">VLOOKUP(YEAR(A192),$D$6:$F$13,2,0)</f>
        <v>1</v>
      </c>
      <c r="H192" s="142" t="n">
        <f aca="false">IF(OR(ISBLANK(F192),G192=0),"",G192*F192)</f>
        <v>57.3729650384163</v>
      </c>
      <c r="I192" s="141" t="str">
        <f aca="false">IF(ABS(SIGN(F192)-SIGN(F191))&gt;0,1,"")</f>
        <v/>
      </c>
      <c r="J192" s="141" t="n">
        <f aca="false">SUM($I$34:I192)</f>
        <v>11</v>
      </c>
      <c r="K192" s="141" t="str">
        <f aca="false">IF(I192=1,ROW(I192),"")</f>
        <v/>
      </c>
      <c r="L192" s="143" t="str">
        <f aca="false">IF(I192="","",I192*A192)</f>
        <v/>
      </c>
      <c r="M192" s="91" t="str">
        <f aca="true">IF(L192="","",OFFSET(L192,MAX($K$34:K191)-K192,-1,1,1))</f>
        <v/>
      </c>
      <c r="N192" s="143" t="str">
        <f aca="false">IF(VLOOKUP($M192,$K$33:$L$399,2,0)&gt;0,VLOOKUP($M192,$K$33:$L$399,2,0),"")</f>
        <v/>
      </c>
      <c r="O192" s="78" t="str">
        <f aca="false">IF(OR(N192="",$G192=0),"",(L192-N192)/7)</f>
        <v/>
      </c>
      <c r="P192" s="78"/>
      <c r="Q192" s="0"/>
      <c r="R192" s="0"/>
    </row>
    <row r="193" customFormat="false" ht="12.75" hidden="false" customHeight="false" outlineLevel="0" collapsed="false">
      <c r="A193" s="137" t="n">
        <v>35111</v>
      </c>
      <c r="B193" s="138" t="n">
        <v>239.5</v>
      </c>
      <c r="C193" s="138" t="n">
        <v>164.5</v>
      </c>
      <c r="D193" s="138" t="n">
        <v>203</v>
      </c>
      <c r="E193" s="139" t="n">
        <f aca="true">IF(AND(OFFSET(A193,-$B$4,0,1,1)&gt;=$A$34,ISNUMBER(OFFSET(A193,-$B$4,0,1,1))),OFFSET(A193,-$B$4,0,1,1),"")</f>
        <v>34922</v>
      </c>
      <c r="F193" s="140" t="n">
        <f aca="true">(OFFSET(B193,-$B$4,0,1,1)-B193)+$B$5*(D193-OFFSET(D193,-$B$4,0,1,1))+$B$6*(C193-OFFSET(C193,-$B$4,0,1,1))</f>
        <v>54.7128483618684</v>
      </c>
      <c r="G193" s="141" t="n">
        <f aca="false">VLOOKUP(YEAR(A193),$D$6:$F$13,2,0)</f>
        <v>1</v>
      </c>
      <c r="H193" s="142" t="n">
        <f aca="false">IF(OR(ISBLANK(F193),G193=0),"",G193*F193)</f>
        <v>54.7128483618684</v>
      </c>
      <c r="I193" s="141" t="str">
        <f aca="false">IF(ABS(SIGN(F193)-SIGN(F192))&gt;0,1,"")</f>
        <v/>
      </c>
      <c r="J193" s="141" t="n">
        <f aca="false">SUM($I$34:I193)</f>
        <v>11</v>
      </c>
      <c r="K193" s="141" t="str">
        <f aca="false">IF(I193=1,ROW(I193),"")</f>
        <v/>
      </c>
      <c r="L193" s="143" t="str">
        <f aca="false">IF(I193="","",I193*A193)</f>
        <v/>
      </c>
      <c r="M193" s="91" t="str">
        <f aca="true">IF(L193="","",OFFSET(L193,MAX($K$34:K192)-K193,-1,1,1))</f>
        <v/>
      </c>
      <c r="N193" s="143" t="str">
        <f aca="false">IF(VLOOKUP($M193,$K$33:$L$399,2,0)&gt;0,VLOOKUP($M193,$K$33:$L$399,2,0),"")</f>
        <v/>
      </c>
      <c r="O193" s="78" t="str">
        <f aca="false">IF(OR(N193="",$G193=0),"",(L193-N193)/7)</f>
        <v/>
      </c>
      <c r="P193" s="78"/>
      <c r="Q193" s="0"/>
      <c r="R193" s="0"/>
    </row>
    <row r="194" customFormat="false" ht="12.75" hidden="false" customHeight="false" outlineLevel="0" collapsed="false">
      <c r="A194" s="137" t="n">
        <v>35118</v>
      </c>
      <c r="B194" s="138" t="n">
        <v>243.75</v>
      </c>
      <c r="C194" s="138" t="n">
        <v>169</v>
      </c>
      <c r="D194" s="138" t="n">
        <v>211</v>
      </c>
      <c r="E194" s="139" t="n">
        <f aca="true">IF(AND(OFFSET(A194,-$B$4,0,1,1)&gt;=$A$34,ISNUMBER(OFFSET(A194,-$B$4,0,1,1))),OFFSET(A194,-$B$4,0,1,1),"")</f>
        <v>34929</v>
      </c>
      <c r="F194" s="140" t="n">
        <f aca="true">(OFFSET(B194,-$B$4,0,1,1)-B194)+$B$5*(D194-OFFSET(D194,-$B$4,0,1,1))+$B$6*(C194-OFFSET(C194,-$B$4,0,1,1))</f>
        <v>36.7604426384499</v>
      </c>
      <c r="G194" s="141" t="n">
        <f aca="false">VLOOKUP(YEAR(A194),$D$6:$F$13,2,0)</f>
        <v>1</v>
      </c>
      <c r="H194" s="142" t="n">
        <f aca="false">IF(OR(ISBLANK(F194),G194=0),"",G194*F194)</f>
        <v>36.7604426384499</v>
      </c>
      <c r="I194" s="141" t="str">
        <f aca="false">IF(ABS(SIGN(F194)-SIGN(F193))&gt;0,1,"")</f>
        <v/>
      </c>
      <c r="J194" s="141" t="n">
        <f aca="false">SUM($I$34:I194)</f>
        <v>11</v>
      </c>
      <c r="K194" s="141" t="str">
        <f aca="false">IF(I194=1,ROW(I194),"")</f>
        <v/>
      </c>
      <c r="L194" s="143" t="str">
        <f aca="false">IF(I194="","",I194*A194)</f>
        <v/>
      </c>
      <c r="M194" s="91" t="str">
        <f aca="true">IF(L194="","",OFFSET(L194,MAX($K$34:K193)-K194,-1,1,1))</f>
        <v/>
      </c>
      <c r="N194" s="143" t="str">
        <f aca="false">IF(VLOOKUP($M194,$K$33:$L$399,2,0)&gt;0,VLOOKUP($M194,$K$33:$L$399,2,0),"")</f>
        <v/>
      </c>
      <c r="O194" s="78" t="str">
        <f aca="false">IF(OR(N194="",$G194=0),"",(L194-N194)/7)</f>
        <v/>
      </c>
      <c r="P194" s="78"/>
      <c r="Q194" s="0"/>
      <c r="R194" s="0"/>
    </row>
    <row r="195" customFormat="false" ht="12.75" hidden="false" customHeight="false" outlineLevel="0" collapsed="false">
      <c r="A195" s="137" t="n">
        <v>35125</v>
      </c>
      <c r="B195" s="138" t="n">
        <v>248</v>
      </c>
      <c r="C195" s="138" t="n">
        <v>168</v>
      </c>
      <c r="D195" s="138" t="n">
        <v>221</v>
      </c>
      <c r="E195" s="139" t="n">
        <f aca="true">IF(AND(OFFSET(A195,-$B$4,0,1,1)&gt;=$A$34,ISNUMBER(OFFSET(A195,-$B$4,0,1,1))),OFFSET(A195,-$B$4,0,1,1),"")</f>
        <v>34936</v>
      </c>
      <c r="F195" s="140" t="n">
        <f aca="true">(OFFSET(B195,-$B$4,0,1,1)-B195)+$B$5*(D195-OFFSET(D195,-$B$4,0,1,1))+$B$6*(C195-OFFSET(C195,-$B$4,0,1,1))</f>
        <v>22.3723950651486</v>
      </c>
      <c r="G195" s="141" t="n">
        <f aca="false">VLOOKUP(YEAR(A195),$D$6:$F$13,2,0)</f>
        <v>1</v>
      </c>
      <c r="H195" s="142" t="n">
        <f aca="false">IF(OR(ISBLANK(F195),G195=0),"",G195*F195)</f>
        <v>22.3723950651486</v>
      </c>
      <c r="I195" s="141" t="str">
        <f aca="false">IF(ABS(SIGN(F195)-SIGN(F194))&gt;0,1,"")</f>
        <v/>
      </c>
      <c r="J195" s="141" t="n">
        <f aca="false">SUM($I$34:I195)</f>
        <v>11</v>
      </c>
      <c r="K195" s="141" t="str">
        <f aca="false">IF(I195=1,ROW(I195),"")</f>
        <v/>
      </c>
      <c r="L195" s="143" t="str">
        <f aca="false">IF(I195="","",I195*A195)</f>
        <v/>
      </c>
      <c r="M195" s="91" t="str">
        <f aca="true">IF(L195="","",OFFSET(L195,MAX($K$34:K194)-K195,-1,1,1))</f>
        <v/>
      </c>
      <c r="N195" s="143" t="str">
        <f aca="false">IF(VLOOKUP($M195,$K$33:$L$399,2,0)&gt;0,VLOOKUP($M195,$K$33:$L$399,2,0),"")</f>
        <v/>
      </c>
      <c r="O195" s="78" t="str">
        <f aca="false">IF(OR(N195="",$G195=0),"",(L195-N195)/7)</f>
        <v/>
      </c>
      <c r="P195" s="78"/>
      <c r="Q195" s="0"/>
      <c r="R195" s="0"/>
    </row>
    <row r="196" customFormat="false" ht="12.75" hidden="false" customHeight="false" outlineLevel="0" collapsed="false">
      <c r="A196" s="137" t="n">
        <v>35132</v>
      </c>
      <c r="B196" s="138" t="n">
        <v>248.5</v>
      </c>
      <c r="C196" s="138" t="n">
        <v>167.5</v>
      </c>
      <c r="D196" s="138" t="n">
        <v>216</v>
      </c>
      <c r="E196" s="139" t="n">
        <f aca="true">IF(AND(OFFSET(A196,-$B$4,0,1,1)&gt;=$A$34,ISNUMBER(OFFSET(A196,-$B$4,0,1,1))),OFFSET(A196,-$B$4,0,1,1),"")</f>
        <v>34943</v>
      </c>
      <c r="F196" s="140" t="n">
        <f aca="true">(OFFSET(B196,-$B$4,0,1,1)-B196)+$B$5*(D196-OFFSET(D196,-$B$4,0,1,1))+$B$6*(C196-OFFSET(C196,-$B$4,0,1,1))</f>
        <v>11.168401395865</v>
      </c>
      <c r="G196" s="141" t="n">
        <f aca="false">VLOOKUP(YEAR(A196),$D$6:$F$13,2,0)</f>
        <v>1</v>
      </c>
      <c r="H196" s="142" t="n">
        <f aca="false">IF(OR(ISBLANK(F196),G196=0),"",G196*F196)</f>
        <v>11.168401395865</v>
      </c>
      <c r="I196" s="141" t="str">
        <f aca="false">IF(ABS(SIGN(F196)-SIGN(F195))&gt;0,1,"")</f>
        <v/>
      </c>
      <c r="J196" s="141" t="n">
        <f aca="false">SUM($I$34:I196)</f>
        <v>11</v>
      </c>
      <c r="K196" s="141" t="str">
        <f aca="false">IF(I196=1,ROW(I196),"")</f>
        <v/>
      </c>
      <c r="L196" s="143" t="str">
        <f aca="false">IF(I196="","",I196*A196)</f>
        <v/>
      </c>
      <c r="M196" s="91" t="str">
        <f aca="true">IF(L196="","",OFFSET(L196,MAX($K$34:K195)-K196,-1,1,1))</f>
        <v/>
      </c>
      <c r="N196" s="143" t="str">
        <f aca="false">IF(VLOOKUP($M196,$K$33:$L$399,2,0)&gt;0,VLOOKUP($M196,$K$33:$L$399,2,0),"")</f>
        <v/>
      </c>
      <c r="O196" s="78" t="str">
        <f aca="false">IF(OR(N196="",$G196=0),"",(L196-N196)/7)</f>
        <v/>
      </c>
      <c r="P196" s="78"/>
      <c r="Q196" s="0"/>
      <c r="R196" s="0"/>
    </row>
    <row r="197" customFormat="false" ht="12.75" hidden="false" customHeight="false" outlineLevel="0" collapsed="false">
      <c r="A197" s="137" t="n">
        <v>35139</v>
      </c>
      <c r="B197" s="138" t="n">
        <v>251.5</v>
      </c>
      <c r="C197" s="138" t="n">
        <v>169.5</v>
      </c>
      <c r="D197" s="138" t="n">
        <v>213</v>
      </c>
      <c r="E197" s="139" t="n">
        <f aca="true">IF(AND(OFFSET(A197,-$B$4,0,1,1)&gt;=$A$34,ISNUMBER(OFFSET(A197,-$B$4,0,1,1))),OFFSET(A197,-$B$4,0,1,1),"")</f>
        <v>34950</v>
      </c>
      <c r="F197" s="140" t="n">
        <f aca="true">(OFFSET(B197,-$B$4,0,1,1)-B197)+$B$5*(D197-OFFSET(D197,-$B$4,0,1,1))+$B$6*(C197-OFFSET(C197,-$B$4,0,1,1))</f>
        <v>4.11356895371591</v>
      </c>
      <c r="G197" s="141" t="n">
        <f aca="false">VLOOKUP(YEAR(A197),$D$6:$F$13,2,0)</f>
        <v>1</v>
      </c>
      <c r="H197" s="142" t="n">
        <f aca="false">IF(OR(ISBLANK(F197),G197=0),"",G197*F197)</f>
        <v>4.11356895371591</v>
      </c>
      <c r="I197" s="141" t="str">
        <f aca="false">IF(ABS(SIGN(F197)-SIGN(F196))&gt;0,1,"")</f>
        <v/>
      </c>
      <c r="J197" s="141" t="n">
        <f aca="false">SUM($I$34:I197)</f>
        <v>11</v>
      </c>
      <c r="K197" s="141" t="str">
        <f aca="false">IF(I197=1,ROW(I197),"")</f>
        <v/>
      </c>
      <c r="L197" s="143" t="str">
        <f aca="false">IF(I197="","",I197*A197)</f>
        <v/>
      </c>
      <c r="M197" s="91" t="str">
        <f aca="true">IF(L197="","",OFFSET(L197,MAX($K$34:K196)-K197,-1,1,1))</f>
        <v/>
      </c>
      <c r="N197" s="143" t="str">
        <f aca="false">IF(VLOOKUP($M197,$K$33:$L$399,2,0)&gt;0,VLOOKUP($M197,$K$33:$L$399,2,0),"")</f>
        <v/>
      </c>
      <c r="O197" s="78" t="str">
        <f aca="false">IF(OR(N197="",$G197=0),"",(L197-N197)/7)</f>
        <v/>
      </c>
      <c r="P197" s="78"/>
      <c r="Q197" s="0"/>
      <c r="R197" s="0"/>
    </row>
    <row r="198" customFormat="false" ht="12.75" hidden="false" customHeight="false" outlineLevel="0" collapsed="false">
      <c r="A198" s="137" t="n">
        <v>35146</v>
      </c>
      <c r="B198" s="138" t="n">
        <v>255.5</v>
      </c>
      <c r="C198" s="138" t="n">
        <v>170.5</v>
      </c>
      <c r="D198" s="138" t="n">
        <v>229</v>
      </c>
      <c r="E198" s="139" t="n">
        <f aca="true">IF(AND(OFFSET(A198,-$B$4,0,1,1)&gt;=$A$34,ISNUMBER(OFFSET(A198,-$B$4,0,1,1))),OFFSET(A198,-$B$4,0,1,1),"")</f>
        <v>34957</v>
      </c>
      <c r="F198" s="140" t="n">
        <f aca="true">(OFFSET(B198,-$B$4,0,1,1)-B198)+$B$5*(D198-OFFSET(D198,-$B$4,0,1,1))+$B$6*(C198-OFFSET(C198,-$B$4,0,1,1))</f>
        <v>-9.54108428870134</v>
      </c>
      <c r="G198" s="141" t="n">
        <f aca="false">VLOOKUP(YEAR(A198),$D$6:$F$13,2,0)</f>
        <v>1</v>
      </c>
      <c r="H198" s="142" t="n">
        <f aca="false">IF(OR(ISBLANK(F198),G198=0),"",G198*F198)</f>
        <v>-9.54108428870134</v>
      </c>
      <c r="I198" s="141" t="n">
        <f aca="false">IF(ABS(SIGN(F198)-SIGN(F197))&gt;0,1,"")</f>
        <v>1</v>
      </c>
      <c r="J198" s="141" t="n">
        <f aca="false">SUM($I$34:I198)</f>
        <v>12</v>
      </c>
      <c r="K198" s="141" t="n">
        <f aca="false">IF(I198=1,ROW(I198),"")</f>
        <v>198</v>
      </c>
      <c r="L198" s="143" t="n">
        <f aca="false">IF(I198="","",I198*A198)</f>
        <v>35146</v>
      </c>
      <c r="M198" s="91" t="n">
        <f aca="true">IF(L198="","",OFFSET(L198,MAX($K$34:K197)-K198,-1,1,1))</f>
        <v>140</v>
      </c>
      <c r="N198" s="143" t="n">
        <f aca="false">IF(VLOOKUP($M198,$K$33:$L$399,2,0)&gt;0,VLOOKUP($M198,$K$33:$L$399,2,0),"")</f>
        <v>34733</v>
      </c>
      <c r="O198" s="78" t="n">
        <f aca="false">IF(OR(N198="",$G198=0),"",(L198-N198)/7)</f>
        <v>59</v>
      </c>
      <c r="P198" s="78"/>
      <c r="Q198" s="0"/>
      <c r="R198" s="0"/>
    </row>
    <row r="199" customFormat="false" ht="12.75" hidden="false" customHeight="false" outlineLevel="0" collapsed="false">
      <c r="A199" s="137" t="n">
        <v>35153</v>
      </c>
      <c r="B199" s="138" t="n">
        <v>259</v>
      </c>
      <c r="C199" s="138" t="n">
        <v>179.5</v>
      </c>
      <c r="D199" s="138" t="n">
        <v>233</v>
      </c>
      <c r="E199" s="139" t="n">
        <f aca="true">IF(AND(OFFSET(A199,-$B$4,0,1,1)&gt;=$A$34,ISNUMBER(OFFSET(A199,-$B$4,0,1,1))),OFFSET(A199,-$B$4,0,1,1),"")</f>
        <v>34964</v>
      </c>
      <c r="F199" s="140" t="n">
        <f aca="true">(OFFSET(B199,-$B$4,0,1,1)-B199)+$B$5*(D199-OFFSET(D199,-$B$4,0,1,1))+$B$6*(C199-OFFSET(C199,-$B$4,0,1,1))</f>
        <v>-5.2325059815544</v>
      </c>
      <c r="G199" s="141" t="n">
        <f aca="false">VLOOKUP(YEAR(A199),$D$6:$F$13,2,0)</f>
        <v>1</v>
      </c>
      <c r="H199" s="142" t="n">
        <f aca="false">IF(OR(ISBLANK(F199),G199=0),"",G199*F199)</f>
        <v>-5.2325059815544</v>
      </c>
      <c r="I199" s="141" t="str">
        <f aca="false">IF(ABS(SIGN(F199)-SIGN(F198))&gt;0,1,"")</f>
        <v/>
      </c>
      <c r="J199" s="141" t="n">
        <f aca="false">SUM($I$34:I199)</f>
        <v>12</v>
      </c>
      <c r="K199" s="141" t="str">
        <f aca="false">IF(I199=1,ROW(I199),"")</f>
        <v/>
      </c>
      <c r="L199" s="143" t="str">
        <f aca="false">IF(I199="","",I199*A199)</f>
        <v/>
      </c>
      <c r="M199" s="91" t="str">
        <f aca="true">IF(L199="","",OFFSET(L199,MAX($K$34:K198)-K199,-1,1,1))</f>
        <v/>
      </c>
      <c r="N199" s="143" t="str">
        <f aca="false">IF(VLOOKUP($M199,$K$33:$L$399,2,0)&gt;0,VLOOKUP($M199,$K$33:$L$399,2,0),"")</f>
        <v/>
      </c>
      <c r="O199" s="78" t="str">
        <f aca="false">IF(OR(N199="",$G199=0),"",(L199-N199)/7)</f>
        <v/>
      </c>
      <c r="P199" s="78"/>
      <c r="Q199" s="0"/>
      <c r="R199" s="0"/>
    </row>
    <row r="200" customFormat="false" ht="12.75" hidden="false" customHeight="false" outlineLevel="0" collapsed="false">
      <c r="A200" s="137" t="n">
        <v>35160</v>
      </c>
      <c r="B200" s="138" t="n">
        <v>256.75</v>
      </c>
      <c r="C200" s="138" t="n">
        <v>189</v>
      </c>
      <c r="D200" s="138" t="n">
        <v>233</v>
      </c>
      <c r="E200" s="139" t="n">
        <f aca="true">IF(AND(OFFSET(A200,-$B$4,0,1,1)&gt;=$A$34,ISNUMBER(OFFSET(A200,-$B$4,0,1,1))),OFFSET(A200,-$B$4,0,1,1),"")</f>
        <v>34971</v>
      </c>
      <c r="F200" s="140" t="n">
        <f aca="true">(OFFSET(B200,-$B$4,0,1,1)-B200)+$B$5*(D200-OFFSET(D200,-$B$4,0,1,1))+$B$6*(C200-OFFSET(C200,-$B$4,0,1,1))</f>
        <v>6.50622216019244</v>
      </c>
      <c r="G200" s="141" t="n">
        <f aca="false">VLOOKUP(YEAR(A200),$D$6:$F$13,2,0)</f>
        <v>1</v>
      </c>
      <c r="H200" s="142" t="n">
        <f aca="false">IF(OR(ISBLANK(F200),G200=0),"",G200*F200)</f>
        <v>6.50622216019244</v>
      </c>
      <c r="I200" s="141" t="n">
        <f aca="false">IF(ABS(SIGN(F200)-SIGN(F199))&gt;0,1,"")</f>
        <v>1</v>
      </c>
      <c r="J200" s="141" t="n">
        <f aca="false">SUM($I$34:I200)</f>
        <v>13</v>
      </c>
      <c r="K200" s="141" t="n">
        <f aca="false">IF(I200=1,ROW(I200),"")</f>
        <v>200</v>
      </c>
      <c r="L200" s="143" t="n">
        <f aca="false">IF(I200="","",I200*A200)</f>
        <v>35160</v>
      </c>
      <c r="M200" s="91" t="n">
        <f aca="true">IF(L200="","",OFFSET(L200,MAX($K$34:K199)-K200,-1,1,1))</f>
        <v>198</v>
      </c>
      <c r="N200" s="143" t="n">
        <f aca="false">IF(VLOOKUP($M200,$K$33:$L$399,2,0)&gt;0,VLOOKUP($M200,$K$33:$L$399,2,0),"")</f>
        <v>35146</v>
      </c>
      <c r="O200" s="78" t="n">
        <f aca="false">IF(OR(N200="",$G200=0),"",(L200-N200)/7)</f>
        <v>2</v>
      </c>
      <c r="P200" s="78"/>
      <c r="Q200" s="0"/>
      <c r="R200" s="0"/>
    </row>
    <row r="201" customFormat="false" ht="12.75" hidden="false" customHeight="false" outlineLevel="0" collapsed="false">
      <c r="A201" s="137" t="n">
        <v>35167</v>
      </c>
      <c r="B201" s="138" t="n">
        <v>263.25</v>
      </c>
      <c r="C201" s="138" t="n">
        <v>201.5</v>
      </c>
      <c r="D201" s="138" t="n">
        <v>243</v>
      </c>
      <c r="E201" s="139" t="n">
        <f aca="true">IF(AND(OFFSET(A201,-$B$4,0,1,1)&gt;=$A$34,ISNUMBER(OFFSET(A201,-$B$4,0,1,1))),OFFSET(A201,-$B$4,0,1,1),"")</f>
        <v>34978</v>
      </c>
      <c r="F201" s="140" t="n">
        <f aca="true">(OFFSET(B201,-$B$4,0,1,1)-B201)+$B$5*(D201-OFFSET(D201,-$B$4,0,1,1))+$B$6*(C201-OFFSET(C201,-$B$4,0,1,1))</f>
        <v>-0.216281532911999</v>
      </c>
      <c r="G201" s="141" t="n">
        <f aca="false">VLOOKUP(YEAR(A201),$D$6:$F$13,2,0)</f>
        <v>1</v>
      </c>
      <c r="H201" s="142" t="n">
        <f aca="false">IF(OR(ISBLANK(F201),G201=0),"",G201*F201)</f>
        <v>-0.216281532911999</v>
      </c>
      <c r="I201" s="141" t="n">
        <f aca="false">IF(ABS(SIGN(F201)-SIGN(F200))&gt;0,1,"")</f>
        <v>1</v>
      </c>
      <c r="J201" s="141" t="n">
        <f aca="false">SUM($I$34:I201)</f>
        <v>14</v>
      </c>
      <c r="K201" s="141" t="n">
        <f aca="false">IF(I201=1,ROW(I201),"")</f>
        <v>201</v>
      </c>
      <c r="L201" s="143" t="n">
        <f aca="false">IF(I201="","",I201*A201)</f>
        <v>35167</v>
      </c>
      <c r="M201" s="91" t="n">
        <f aca="true">IF(L201="","",OFFSET(L201,MAX($K$34:K200)-K201,-1,1,1))</f>
        <v>200</v>
      </c>
      <c r="N201" s="143" t="n">
        <f aca="false">IF(VLOOKUP($M201,$K$33:$L$399,2,0)&gt;0,VLOOKUP($M201,$K$33:$L$399,2,0),"")</f>
        <v>35160</v>
      </c>
      <c r="O201" s="78" t="n">
        <f aca="false">IF(OR(N201="",$G201=0),"",(L201-N201)/7)</f>
        <v>1</v>
      </c>
      <c r="P201" s="78"/>
      <c r="Q201" s="0"/>
      <c r="R201" s="0"/>
    </row>
    <row r="202" customFormat="false" ht="12.75" hidden="false" customHeight="false" outlineLevel="0" collapsed="false">
      <c r="A202" s="137" t="n">
        <v>35174</v>
      </c>
      <c r="B202" s="138" t="n">
        <v>257.75</v>
      </c>
      <c r="C202" s="138" t="n">
        <v>196.5</v>
      </c>
      <c r="D202" s="138" t="n">
        <v>248</v>
      </c>
      <c r="E202" s="139" t="n">
        <f aca="true">IF(AND(OFFSET(A202,-$B$4,0,1,1)&gt;=$A$34,ISNUMBER(OFFSET(A202,-$B$4,0,1,1))),OFFSET(A202,-$B$4,0,1,1),"")</f>
        <v>34985</v>
      </c>
      <c r="F202" s="140" t="n">
        <f aca="true">(OFFSET(B202,-$B$4,0,1,1)-B202)+$B$5*(D202-OFFSET(D202,-$B$4,0,1,1))+$B$6*(C202-OFFSET(C202,-$B$4,0,1,1))</f>
        <v>-0.368712044562585</v>
      </c>
      <c r="G202" s="141" t="n">
        <f aca="false">VLOOKUP(YEAR(A202),$D$6:$F$13,2,0)</f>
        <v>1</v>
      </c>
      <c r="H202" s="142" t="n">
        <f aca="false">IF(OR(ISBLANK(F202),G202=0),"",G202*F202)</f>
        <v>-0.368712044562585</v>
      </c>
      <c r="I202" s="141" t="str">
        <f aca="false">IF(ABS(SIGN(F202)-SIGN(F201))&gt;0,1,"")</f>
        <v/>
      </c>
      <c r="J202" s="141" t="n">
        <f aca="false">SUM($I$34:I202)</f>
        <v>14</v>
      </c>
      <c r="K202" s="141" t="str">
        <f aca="false">IF(I202=1,ROW(I202),"")</f>
        <v/>
      </c>
      <c r="L202" s="143" t="str">
        <f aca="false">IF(I202="","",I202*A202)</f>
        <v/>
      </c>
      <c r="M202" s="91" t="str">
        <f aca="true">IF(L202="","",OFFSET(L202,MAX($K$34:K201)-K202,-1,1,1))</f>
        <v/>
      </c>
      <c r="N202" s="143" t="str">
        <f aca="false">IF(VLOOKUP($M202,$K$33:$L$399,2,0)&gt;0,VLOOKUP($M202,$K$33:$L$399,2,0),"")</f>
        <v/>
      </c>
      <c r="O202" s="78" t="str">
        <f aca="false">IF(OR(N202="",$G202=0),"",(L202-N202)/7)</f>
        <v/>
      </c>
      <c r="P202" s="78"/>
      <c r="Q202" s="0"/>
      <c r="R202" s="0"/>
    </row>
    <row r="203" customFormat="false" ht="12.75" hidden="false" customHeight="false" outlineLevel="0" collapsed="false">
      <c r="A203" s="137" t="n">
        <v>35181</v>
      </c>
      <c r="B203" s="138" t="n">
        <v>261</v>
      </c>
      <c r="C203" s="138" t="n">
        <v>192.5</v>
      </c>
      <c r="D203" s="138" t="n">
        <v>249</v>
      </c>
      <c r="E203" s="139" t="n">
        <f aca="true">IF(AND(OFFSET(A203,-$B$4,0,1,1)&gt;=$A$34,ISNUMBER(OFFSET(A203,-$B$4,0,1,1))),OFFSET(A203,-$B$4,0,1,1),"")</f>
        <v>34992</v>
      </c>
      <c r="F203" s="140" t="n">
        <f aca="true">(OFFSET(B203,-$B$4,0,1,1)-B203)+$B$5*(D203-OFFSET(D203,-$B$4,0,1,1))+$B$6*(C203-OFFSET(C203,-$B$4,0,1,1))</f>
        <v>-4.39525519049468</v>
      </c>
      <c r="G203" s="141" t="n">
        <f aca="false">VLOOKUP(YEAR(A203),$D$6:$F$13,2,0)</f>
        <v>1</v>
      </c>
      <c r="H203" s="142" t="n">
        <f aca="false">IF(OR(ISBLANK(F203),G203=0),"",G203*F203)</f>
        <v>-4.39525519049468</v>
      </c>
      <c r="I203" s="141" t="str">
        <f aca="false">IF(ABS(SIGN(F203)-SIGN(F202))&gt;0,1,"")</f>
        <v/>
      </c>
      <c r="J203" s="141" t="n">
        <f aca="false">SUM($I$34:I203)</f>
        <v>14</v>
      </c>
      <c r="K203" s="141" t="str">
        <f aca="false">IF(I203=1,ROW(I203),"")</f>
        <v/>
      </c>
      <c r="L203" s="143" t="str">
        <f aca="false">IF(I203="","",I203*A203)</f>
        <v/>
      </c>
      <c r="M203" s="91" t="str">
        <f aca="true">IF(L203="","",OFFSET(L203,MAX($K$34:K202)-K203,-1,1,1))</f>
        <v/>
      </c>
      <c r="N203" s="143" t="str">
        <f aca="false">IF(VLOOKUP($M203,$K$33:$L$399,2,0)&gt;0,VLOOKUP($M203,$K$33:$L$399,2,0),"")</f>
        <v/>
      </c>
      <c r="O203" s="78" t="str">
        <f aca="false">IF(OR(N203="",$G203=0),"",(L203-N203)/7)</f>
        <v/>
      </c>
      <c r="P203" s="78"/>
      <c r="Q203" s="0"/>
      <c r="R203" s="0"/>
    </row>
    <row r="204" customFormat="false" ht="12.75" hidden="false" customHeight="false" outlineLevel="0" collapsed="false">
      <c r="A204" s="137" t="n">
        <v>35188</v>
      </c>
      <c r="B204" s="138" t="n">
        <v>262.75</v>
      </c>
      <c r="C204" s="138" t="n">
        <v>189.5</v>
      </c>
      <c r="D204" s="138" t="n">
        <v>249</v>
      </c>
      <c r="E204" s="139" t="n">
        <f aca="true">IF(AND(OFFSET(A204,-$B$4,0,1,1)&gt;=$A$34,ISNUMBER(OFFSET(A204,-$B$4,0,1,1))),OFFSET(A204,-$B$4,0,1,1),"")</f>
        <v>34999</v>
      </c>
      <c r="F204" s="140" t="n">
        <f aca="true">(OFFSET(B204,-$B$4,0,1,1)-B204)+$B$5*(D204-OFFSET(D204,-$B$4,0,1,1))+$B$6*(C204-OFFSET(C204,-$B$4,0,1,1))</f>
        <v>-18.7205973711775</v>
      </c>
      <c r="G204" s="141" t="n">
        <f aca="false">VLOOKUP(YEAR(A204),$D$6:$F$13,2,0)</f>
        <v>1</v>
      </c>
      <c r="H204" s="142" t="n">
        <f aca="false">IF(OR(ISBLANK(F204),G204=0),"",G204*F204)</f>
        <v>-18.7205973711775</v>
      </c>
      <c r="I204" s="141" t="str">
        <f aca="false">IF(ABS(SIGN(F204)-SIGN(F203))&gt;0,1,"")</f>
        <v/>
      </c>
      <c r="J204" s="141" t="n">
        <f aca="false">SUM($I$34:I204)</f>
        <v>14</v>
      </c>
      <c r="K204" s="141" t="str">
        <f aca="false">IF(I204=1,ROW(I204),"")</f>
        <v/>
      </c>
      <c r="L204" s="143" t="str">
        <f aca="false">IF(I204="","",I204*A204)</f>
        <v/>
      </c>
      <c r="M204" s="91" t="str">
        <f aca="true">IF(L204="","",OFFSET(L204,MAX($K$34:K203)-K204,-1,1,1))</f>
        <v/>
      </c>
      <c r="N204" s="143" t="str">
        <f aca="false">IF(VLOOKUP($M204,$K$33:$L$399,2,0)&gt;0,VLOOKUP($M204,$K$33:$L$399,2,0),"")</f>
        <v/>
      </c>
      <c r="O204" s="78" t="str">
        <f aca="false">IF(OR(N204="",$G204=0),"",(L204-N204)/7)</f>
        <v/>
      </c>
      <c r="P204" s="78"/>
      <c r="Q204" s="0"/>
      <c r="R204" s="0"/>
    </row>
    <row r="205" customFormat="false" ht="12.75" hidden="false" customHeight="false" outlineLevel="0" collapsed="false">
      <c r="A205" s="137" t="n">
        <v>35195</v>
      </c>
      <c r="B205" s="138" t="n">
        <v>262</v>
      </c>
      <c r="C205" s="138" t="n">
        <v>186</v>
      </c>
      <c r="D205" s="138" t="n">
        <v>251</v>
      </c>
      <c r="E205" s="139" t="n">
        <f aca="true">IF(AND(OFFSET(A205,-$B$4,0,1,1)&gt;=$A$34,ISNUMBER(OFFSET(A205,-$B$4,0,1,1))),OFFSET(A205,-$B$4,0,1,1),"")</f>
        <v>35006</v>
      </c>
      <c r="F205" s="140" t="n">
        <f aca="true">(OFFSET(B205,-$B$4,0,1,1)-B205)+$B$5*(D205-OFFSET(D205,-$B$4,0,1,1))+$B$6*(C205-OFFSET(C205,-$B$4,0,1,1))</f>
        <v>-30.0304452481276</v>
      </c>
      <c r="G205" s="141" t="n">
        <f aca="false">VLOOKUP(YEAR(A205),$D$6:$F$13,2,0)</f>
        <v>1</v>
      </c>
      <c r="H205" s="142" t="n">
        <f aca="false">IF(OR(ISBLANK(F205),G205=0),"",G205*F205)</f>
        <v>-30.0304452481276</v>
      </c>
      <c r="I205" s="141" t="str">
        <f aca="false">IF(ABS(SIGN(F205)-SIGN(F204))&gt;0,1,"")</f>
        <v/>
      </c>
      <c r="J205" s="141" t="n">
        <f aca="false">SUM($I$34:I205)</f>
        <v>14</v>
      </c>
      <c r="K205" s="141" t="str">
        <f aca="false">IF(I205=1,ROW(I205),"")</f>
        <v/>
      </c>
      <c r="L205" s="143" t="str">
        <f aca="false">IF(I205="","",I205*A205)</f>
        <v/>
      </c>
      <c r="M205" s="91" t="str">
        <f aca="true">IF(L205="","",OFFSET(L205,MAX($K$34:K204)-K205,-1,1,1))</f>
        <v/>
      </c>
      <c r="N205" s="143" t="str">
        <f aca="false">IF(VLOOKUP($M205,$K$33:$L$399,2,0)&gt;0,VLOOKUP($M205,$K$33:$L$399,2,0),"")</f>
        <v/>
      </c>
      <c r="O205" s="78" t="str">
        <f aca="false">IF(OR(N205="",$G205=0),"",(L205-N205)/7)</f>
        <v/>
      </c>
      <c r="P205" s="78"/>
      <c r="Q205" s="0"/>
      <c r="R205" s="0"/>
    </row>
    <row r="206" customFormat="false" ht="12.75" hidden="false" customHeight="false" outlineLevel="0" collapsed="false">
      <c r="A206" s="137" t="n">
        <v>35202</v>
      </c>
      <c r="B206" s="138" t="n">
        <v>260.75</v>
      </c>
      <c r="C206" s="138" t="n">
        <v>186</v>
      </c>
      <c r="D206" s="138" t="n">
        <v>248</v>
      </c>
      <c r="E206" s="139" t="n">
        <f aca="true">IF(AND(OFFSET(A206,-$B$4,0,1,1)&gt;=$A$34,ISNUMBER(OFFSET(A206,-$B$4,0,1,1))),OFFSET(A206,-$B$4,0,1,1),"")</f>
        <v>35013</v>
      </c>
      <c r="F206" s="140" t="n">
        <f aca="true">(OFFSET(B206,-$B$4,0,1,1)-B206)+$B$5*(D206-OFFSET(D206,-$B$4,0,1,1))+$B$6*(C206-OFFSET(C206,-$B$4,0,1,1))</f>
        <v>-20.2161519096442</v>
      </c>
      <c r="G206" s="141" t="n">
        <f aca="false">VLOOKUP(YEAR(A206),$D$6:$F$13,2,0)</f>
        <v>1</v>
      </c>
      <c r="H206" s="142" t="n">
        <f aca="false">IF(OR(ISBLANK(F206),G206=0),"",G206*F206)</f>
        <v>-20.2161519096442</v>
      </c>
      <c r="I206" s="141" t="str">
        <f aca="false">IF(ABS(SIGN(F206)-SIGN(F205))&gt;0,1,"")</f>
        <v/>
      </c>
      <c r="J206" s="141" t="n">
        <f aca="false">SUM($I$34:I206)</f>
        <v>14</v>
      </c>
      <c r="K206" s="141" t="str">
        <f aca="false">IF(I206=1,ROW(I206),"")</f>
        <v/>
      </c>
      <c r="L206" s="143" t="str">
        <f aca="false">IF(I206="","",I206*A206)</f>
        <v/>
      </c>
      <c r="M206" s="91" t="str">
        <f aca="true">IF(L206="","",OFFSET(L206,MAX($K$34:K205)-K206,-1,1,1))</f>
        <v/>
      </c>
      <c r="N206" s="143" t="str">
        <f aca="false">IF(VLOOKUP($M206,$K$33:$L$399,2,0)&gt;0,VLOOKUP($M206,$K$33:$L$399,2,0),"")</f>
        <v/>
      </c>
      <c r="O206" s="78" t="str">
        <f aca="false">IF(OR(N206="",$G206=0),"",(L206-N206)/7)</f>
        <v/>
      </c>
      <c r="P206" s="78"/>
      <c r="Q206" s="0"/>
      <c r="R206" s="0"/>
    </row>
    <row r="207" customFormat="false" ht="12.75" hidden="false" customHeight="false" outlineLevel="0" collapsed="false">
      <c r="A207" s="137" t="n">
        <v>35209</v>
      </c>
      <c r="B207" s="138" t="n">
        <v>259.75</v>
      </c>
      <c r="C207" s="138" t="n">
        <v>186.5</v>
      </c>
      <c r="D207" s="138" t="n">
        <v>243</v>
      </c>
      <c r="E207" s="139" t="n">
        <f aca="true">IF(AND(OFFSET(A207,-$B$4,0,1,1)&gt;=$A$34,ISNUMBER(OFFSET(A207,-$B$4,0,1,1))),OFFSET(A207,-$B$4,0,1,1),"")</f>
        <v>35020</v>
      </c>
      <c r="F207" s="140" t="n">
        <f aca="true">(OFFSET(B207,-$B$4,0,1,1)-B207)+$B$5*(D207-OFFSET(D207,-$B$4,0,1,1))+$B$6*(C207-OFFSET(C207,-$B$4,0,1,1))</f>
        <v>-5.17402106719344</v>
      </c>
      <c r="G207" s="141" t="n">
        <f aca="false">VLOOKUP(YEAR(A207),$D$6:$F$13,2,0)</f>
        <v>1</v>
      </c>
      <c r="H207" s="142" t="n">
        <f aca="false">IF(OR(ISBLANK(F207),G207=0),"",G207*F207)</f>
        <v>-5.17402106719344</v>
      </c>
      <c r="I207" s="141" t="str">
        <f aca="false">IF(ABS(SIGN(F207)-SIGN(F206))&gt;0,1,"")</f>
        <v/>
      </c>
      <c r="J207" s="141" t="n">
        <f aca="false">SUM($I$34:I207)</f>
        <v>14</v>
      </c>
      <c r="K207" s="141" t="str">
        <f aca="false">IF(I207=1,ROW(I207),"")</f>
        <v/>
      </c>
      <c r="L207" s="143" t="str">
        <f aca="false">IF(I207="","",I207*A207)</f>
        <v/>
      </c>
      <c r="M207" s="91" t="str">
        <f aca="true">IF(L207="","",OFFSET(L207,MAX($K$34:K206)-K207,-1,1,1))</f>
        <v/>
      </c>
      <c r="N207" s="143" t="str">
        <f aca="false">IF(VLOOKUP($M207,$K$33:$L$399,2,0)&gt;0,VLOOKUP($M207,$K$33:$L$399,2,0),"")</f>
        <v/>
      </c>
      <c r="O207" s="78" t="str">
        <f aca="false">IF(OR(N207="",$G207=0),"",(L207-N207)/7)</f>
        <v/>
      </c>
      <c r="P207" s="78"/>
      <c r="Q207" s="0"/>
      <c r="R207" s="0"/>
    </row>
    <row r="208" customFormat="false" ht="12.75" hidden="false" customHeight="false" outlineLevel="0" collapsed="false">
      <c r="A208" s="137" t="n">
        <v>35216</v>
      </c>
      <c r="B208" s="138" t="n">
        <v>267.5</v>
      </c>
      <c r="C208" s="138" t="n">
        <v>183</v>
      </c>
      <c r="D208" s="138" t="n">
        <v>240</v>
      </c>
      <c r="E208" s="139" t="n">
        <f aca="true">IF(AND(OFFSET(A208,-$B$4,0,1,1)&gt;=$A$34,ISNUMBER(OFFSET(A208,-$B$4,0,1,1))),OFFSET(A208,-$B$4,0,1,1),"")</f>
        <v>35027</v>
      </c>
      <c r="F208" s="140" t="n">
        <f aca="true">(OFFSET(B208,-$B$4,0,1,1)-B208)+$B$5*(D208-OFFSET(D208,-$B$4,0,1,1))+$B$6*(C208-OFFSET(C208,-$B$4,0,1,1))</f>
        <v>-19.7454591784586</v>
      </c>
      <c r="G208" s="141" t="n">
        <f aca="false">VLOOKUP(YEAR(A208),$D$6:$F$13,2,0)</f>
        <v>1</v>
      </c>
      <c r="H208" s="142" t="n">
        <f aca="false">IF(OR(ISBLANK(F208),G208=0),"",G208*F208)</f>
        <v>-19.7454591784586</v>
      </c>
      <c r="I208" s="141" t="str">
        <f aca="false">IF(ABS(SIGN(F208)-SIGN(F207))&gt;0,1,"")</f>
        <v/>
      </c>
      <c r="J208" s="141" t="n">
        <f aca="false">SUM($I$34:I208)</f>
        <v>14</v>
      </c>
      <c r="K208" s="141" t="str">
        <f aca="false">IF(I208=1,ROW(I208),"")</f>
        <v/>
      </c>
      <c r="L208" s="143" t="str">
        <f aca="false">IF(I208="","",I208*A208)</f>
        <v/>
      </c>
      <c r="M208" s="91" t="str">
        <f aca="true">IF(L208="","",OFFSET(L208,MAX($K$34:K207)-K208,-1,1,1))</f>
        <v/>
      </c>
      <c r="N208" s="143" t="str">
        <f aca="false">IF(VLOOKUP($M208,$K$33:$L$399,2,0)&gt;0,VLOOKUP($M208,$K$33:$L$399,2,0),"")</f>
        <v/>
      </c>
      <c r="O208" s="78" t="str">
        <f aca="false">IF(OR(N208="",$G208=0),"",(L208-N208)/7)</f>
        <v/>
      </c>
      <c r="P208" s="78"/>
      <c r="Q208" s="0"/>
      <c r="R208" s="0"/>
    </row>
    <row r="209" customFormat="false" ht="12.75" hidden="false" customHeight="false" outlineLevel="0" collapsed="false">
      <c r="A209" s="137" t="n">
        <v>35223</v>
      </c>
      <c r="B209" s="138" t="n">
        <v>262.75</v>
      </c>
      <c r="C209" s="138" t="n">
        <v>173</v>
      </c>
      <c r="D209" s="138" t="n">
        <v>233</v>
      </c>
      <c r="E209" s="139" t="n">
        <f aca="true">IF(AND(OFFSET(A209,-$B$4,0,1,1)&gt;=$A$34,ISNUMBER(OFFSET(A209,-$B$4,0,1,1))),OFFSET(A209,-$B$4,0,1,1),"")</f>
        <v>35034</v>
      </c>
      <c r="F209" s="140" t="n">
        <f aca="true">(OFFSET(B209,-$B$4,0,1,1)-B209)+$B$5*(D209-OFFSET(D209,-$B$4,0,1,1))+$B$6*(C209-OFFSET(C209,-$B$4,0,1,1))</f>
        <v>-4.4243394432553</v>
      </c>
      <c r="G209" s="141" t="n">
        <f aca="false">VLOOKUP(YEAR(A209),$D$6:$F$13,2,0)</f>
        <v>1</v>
      </c>
      <c r="H209" s="142" t="n">
        <f aca="false">IF(OR(ISBLANK(F209),G209=0),"",G209*F209)</f>
        <v>-4.4243394432553</v>
      </c>
      <c r="I209" s="141" t="str">
        <f aca="false">IF(ABS(SIGN(F209)-SIGN(F208))&gt;0,1,"")</f>
        <v/>
      </c>
      <c r="J209" s="141" t="n">
        <f aca="false">SUM($I$34:I209)</f>
        <v>14</v>
      </c>
      <c r="K209" s="141" t="str">
        <f aca="false">IF(I209=1,ROW(I209),"")</f>
        <v/>
      </c>
      <c r="L209" s="143" t="str">
        <f aca="false">IF(I209="","",I209*A209)</f>
        <v/>
      </c>
      <c r="M209" s="91" t="str">
        <f aca="true">IF(L209="","",OFFSET(L209,MAX($K$34:K208)-K209,-1,1,1))</f>
        <v/>
      </c>
      <c r="N209" s="143" t="str">
        <f aca="false">IF(VLOOKUP($M209,$K$33:$L$399,2,0)&gt;0,VLOOKUP($M209,$K$33:$L$399,2,0),"")</f>
        <v/>
      </c>
      <c r="O209" s="78" t="str">
        <f aca="false">IF(OR(N209="",$G209=0),"",(L209-N209)/7)</f>
        <v/>
      </c>
      <c r="P209" s="78"/>
      <c r="Q209" s="0"/>
      <c r="R209" s="0"/>
    </row>
    <row r="210" customFormat="false" ht="12.75" hidden="false" customHeight="false" outlineLevel="0" collapsed="false">
      <c r="A210" s="137" t="n">
        <v>35230</v>
      </c>
      <c r="B210" s="138" t="n">
        <v>269.75</v>
      </c>
      <c r="C210" s="138" t="n">
        <v>170</v>
      </c>
      <c r="D210" s="138" t="n">
        <v>233</v>
      </c>
      <c r="E210" s="139" t="n">
        <f aca="true">IF(AND(OFFSET(A210,-$B$4,0,1,1)&gt;=$A$34,ISNUMBER(OFFSET(A210,-$B$4,0,1,1))),OFFSET(A210,-$B$4,0,1,1),"")</f>
        <v>35041</v>
      </c>
      <c r="F210" s="140" t="n">
        <f aca="true">(OFFSET(B210,-$B$4,0,1,1)-B210)+$B$5*(D210-OFFSET(D210,-$B$4,0,1,1))+$B$6*(C210-OFFSET(C210,-$B$4,0,1,1))</f>
        <v>3.12953983793035</v>
      </c>
      <c r="G210" s="141" t="n">
        <f aca="false">VLOOKUP(YEAR(A210),$D$6:$F$13,2,0)</f>
        <v>1</v>
      </c>
      <c r="H210" s="142" t="n">
        <f aca="false">IF(OR(ISBLANK(F210),G210=0),"",G210*F210)</f>
        <v>3.12953983793035</v>
      </c>
      <c r="I210" s="141" t="n">
        <f aca="false">IF(ABS(SIGN(F210)-SIGN(F209))&gt;0,1,"")</f>
        <v>1</v>
      </c>
      <c r="J210" s="141" t="n">
        <f aca="false">SUM($I$34:I210)</f>
        <v>15</v>
      </c>
      <c r="K210" s="141" t="n">
        <f aca="false">IF(I210=1,ROW(I210),"")</f>
        <v>210</v>
      </c>
      <c r="L210" s="143" t="n">
        <f aca="false">IF(I210="","",I210*A210)</f>
        <v>35230</v>
      </c>
      <c r="M210" s="91" t="n">
        <f aca="true">IF(L210="","",OFFSET(L210,MAX($K$34:K209)-K210,-1,1,1))</f>
        <v>201</v>
      </c>
      <c r="N210" s="143" t="n">
        <f aca="false">IF(VLOOKUP($M210,$K$33:$L$399,2,0)&gt;0,VLOOKUP($M210,$K$33:$L$399,2,0),"")</f>
        <v>35167</v>
      </c>
      <c r="O210" s="78" t="n">
        <f aca="false">IF(OR(N210="",$G210=0),"",(L210-N210)/7)</f>
        <v>9</v>
      </c>
      <c r="P210" s="78"/>
      <c r="Q210" s="0"/>
      <c r="R210" s="0"/>
    </row>
    <row r="211" customFormat="false" ht="12.75" hidden="false" customHeight="false" outlineLevel="0" collapsed="false">
      <c r="A211" s="137" t="n">
        <v>35237</v>
      </c>
      <c r="B211" s="138" t="n">
        <v>273</v>
      </c>
      <c r="C211" s="138" t="n">
        <v>169.25</v>
      </c>
      <c r="D211" s="138" t="n">
        <v>235</v>
      </c>
      <c r="E211" s="139" t="n">
        <f aca="true">IF(AND(OFFSET(A211,-$B$4,0,1,1)&gt;=$A$34,ISNUMBER(OFFSET(A211,-$B$4,0,1,1))),OFFSET(A211,-$B$4,0,1,1),"")</f>
        <v>35048</v>
      </c>
      <c r="F211" s="140" t="n">
        <f aca="true">(OFFSET(B211,-$B$4,0,1,1)-B211)+$B$5*(D211-OFFSET(D211,-$B$4,0,1,1))+$B$6*(C211-OFFSET(C211,-$B$4,0,1,1))</f>
        <v>-7.06994738285094</v>
      </c>
      <c r="G211" s="141" t="n">
        <f aca="false">VLOOKUP(YEAR(A211),$D$6:$F$13,2,0)</f>
        <v>1</v>
      </c>
      <c r="H211" s="142" t="n">
        <f aca="false">IF(OR(ISBLANK(F211),G211=0),"",G211*F211)</f>
        <v>-7.06994738285094</v>
      </c>
      <c r="I211" s="141" t="n">
        <f aca="false">IF(ABS(SIGN(F211)-SIGN(F210))&gt;0,1,"")</f>
        <v>1</v>
      </c>
      <c r="J211" s="141" t="n">
        <f aca="false">SUM($I$34:I211)</f>
        <v>16</v>
      </c>
      <c r="K211" s="141" t="n">
        <f aca="false">IF(I211=1,ROW(I211),"")</f>
        <v>211</v>
      </c>
      <c r="L211" s="143" t="n">
        <f aca="false">IF(I211="","",I211*A211)</f>
        <v>35237</v>
      </c>
      <c r="M211" s="91" t="n">
        <f aca="true">IF(L211="","",OFFSET(L211,MAX($K$34:K210)-K211,-1,1,1))</f>
        <v>210</v>
      </c>
      <c r="N211" s="143" t="n">
        <f aca="false">IF(VLOOKUP($M211,$K$33:$L$399,2,0)&gt;0,VLOOKUP($M211,$K$33:$L$399,2,0),"")</f>
        <v>35230</v>
      </c>
      <c r="O211" s="78" t="n">
        <f aca="false">IF(OR(N211="",$G211=0),"",(L211-N211)/7)</f>
        <v>1</v>
      </c>
      <c r="P211" s="78"/>
      <c r="Q211" s="0"/>
      <c r="R211" s="0"/>
    </row>
    <row r="212" customFormat="false" ht="12.75" hidden="false" customHeight="false" outlineLevel="0" collapsed="false">
      <c r="A212" s="137" t="n">
        <v>35244</v>
      </c>
      <c r="B212" s="138" t="n">
        <v>280</v>
      </c>
      <c r="C212" s="138" t="n">
        <v>171</v>
      </c>
      <c r="D212" s="138" t="n">
        <v>231</v>
      </c>
      <c r="E212" s="139" t="n">
        <f aca="true">IF(AND(OFFSET(A212,-$B$4,0,1,1)&gt;=$A$34,ISNUMBER(OFFSET(A212,-$B$4,0,1,1))),OFFSET(A212,-$B$4,0,1,1),"")</f>
        <v>35055</v>
      </c>
      <c r="F212" s="140" t="n">
        <f aca="true">(OFFSET(B212,-$B$4,0,1,1)-B212)+$B$5*(D212-OFFSET(D212,-$B$4,0,1,1))+$B$6*(C212-OFFSET(C212,-$B$4,0,1,1))</f>
        <v>-11.2944831964852</v>
      </c>
      <c r="G212" s="141" t="n">
        <f aca="false">VLOOKUP(YEAR(A212),$D$6:$F$13,2,0)</f>
        <v>1</v>
      </c>
      <c r="H212" s="142" t="n">
        <f aca="false">IF(OR(ISBLANK(F212),G212=0),"",G212*F212)</f>
        <v>-11.2944831964852</v>
      </c>
      <c r="I212" s="141" t="str">
        <f aca="false">IF(ABS(SIGN(F212)-SIGN(F211))&gt;0,1,"")</f>
        <v/>
      </c>
      <c r="J212" s="141" t="n">
        <f aca="false">SUM($I$34:I212)</f>
        <v>16</v>
      </c>
      <c r="K212" s="141" t="str">
        <f aca="false">IF(I212=1,ROW(I212),"")</f>
        <v/>
      </c>
      <c r="L212" s="143" t="str">
        <f aca="false">IF(I212="","",I212*A212)</f>
        <v/>
      </c>
      <c r="M212" s="91" t="str">
        <f aca="true">IF(L212="","",OFFSET(L212,MAX($K$34:K211)-K212,-1,1,1))</f>
        <v/>
      </c>
      <c r="N212" s="143" t="str">
        <f aca="false">IF(VLOOKUP($M212,$K$33:$L$399,2,0)&gt;0,VLOOKUP($M212,$K$33:$L$399,2,0),"")</f>
        <v/>
      </c>
      <c r="O212" s="78" t="str">
        <f aca="false">IF(OR(N212="",$G212=0),"",(L212-N212)/7)</f>
        <v/>
      </c>
      <c r="P212" s="78"/>
      <c r="Q212" s="0"/>
      <c r="R212" s="0"/>
    </row>
    <row r="213" customFormat="false" ht="12.75" hidden="false" customHeight="false" outlineLevel="0" collapsed="false">
      <c r="A213" s="137" t="n">
        <v>35251</v>
      </c>
      <c r="B213" s="138" t="n">
        <v>278.25</v>
      </c>
      <c r="C213" s="138" t="n">
        <v>179.25</v>
      </c>
      <c r="D213" s="138" t="n">
        <v>233</v>
      </c>
      <c r="E213" s="139" t="n">
        <f aca="true">IF(AND(OFFSET(A213,-$B$4,0,1,1)&gt;=$A$34,ISNUMBER(OFFSET(A213,-$B$4,0,1,1))),OFFSET(A213,-$B$4,0,1,1),"")</f>
        <v>35069</v>
      </c>
      <c r="F213" s="140" t="n">
        <f aca="true">(OFFSET(B213,-$B$4,0,1,1)-B213)+$B$5*(D213-OFFSET(D213,-$B$4,0,1,1))+$B$6*(C213-OFFSET(C213,-$B$4,0,1,1))</f>
        <v>-0.939707948385092</v>
      </c>
      <c r="G213" s="141" t="n">
        <f aca="false">VLOOKUP(YEAR(A213),$D$6:$F$13,2,0)</f>
        <v>1</v>
      </c>
      <c r="H213" s="142" t="n">
        <f aca="false">IF(OR(ISBLANK(F213),G213=0),"",G213*F213)</f>
        <v>-0.939707948385092</v>
      </c>
      <c r="I213" s="141" t="str">
        <f aca="false">IF(ABS(SIGN(F213)-SIGN(F212))&gt;0,1,"")</f>
        <v/>
      </c>
      <c r="J213" s="141" t="n">
        <f aca="false">SUM($I$34:I213)</f>
        <v>16</v>
      </c>
      <c r="K213" s="141" t="str">
        <f aca="false">IF(I213=1,ROW(I213),"")</f>
        <v/>
      </c>
      <c r="L213" s="143" t="str">
        <f aca="false">IF(I213="","",I213*A213)</f>
        <v/>
      </c>
      <c r="M213" s="91" t="str">
        <f aca="true">IF(L213="","",OFFSET(L213,MAX($K$34:K212)-K213,-1,1,1))</f>
        <v/>
      </c>
      <c r="N213" s="143" t="str">
        <f aca="false">IF(VLOOKUP($M213,$K$33:$L$399,2,0)&gt;0,VLOOKUP($M213,$K$33:$L$399,2,0),"")</f>
        <v/>
      </c>
      <c r="O213" s="78" t="str">
        <f aca="false">IF(OR(N213="",$G213=0),"",(L213-N213)/7)</f>
        <v/>
      </c>
      <c r="P213" s="78"/>
      <c r="Q213" s="0"/>
      <c r="R213" s="0"/>
    </row>
    <row r="214" customFormat="false" ht="12.75" hidden="false" customHeight="false" outlineLevel="0" collapsed="false">
      <c r="A214" s="137" t="n">
        <v>35258</v>
      </c>
      <c r="B214" s="138" t="n">
        <v>277.75</v>
      </c>
      <c r="C214" s="138" t="n">
        <v>183.5</v>
      </c>
      <c r="D214" s="138" t="n">
        <v>235</v>
      </c>
      <c r="E214" s="139" t="n">
        <f aca="true">IF(AND(OFFSET(A214,-$B$4,0,1,1)&gt;=$A$34,ISNUMBER(OFFSET(A214,-$B$4,0,1,1))),OFFSET(A214,-$B$4,0,1,1),"")</f>
        <v>35076</v>
      </c>
      <c r="F214" s="140" t="n">
        <f aca="true">(OFFSET(B214,-$B$4,0,1,1)-B214)+$B$5*(D214-OFFSET(D214,-$B$4,0,1,1))+$B$6*(C214-OFFSET(C214,-$B$4,0,1,1))</f>
        <v>2.72656793416413</v>
      </c>
      <c r="G214" s="141" t="n">
        <f aca="false">VLOOKUP(YEAR(A214),$D$6:$F$13,2,0)</f>
        <v>1</v>
      </c>
      <c r="H214" s="142" t="n">
        <f aca="false">IF(OR(ISBLANK(F214),G214=0),"",G214*F214)</f>
        <v>2.72656793416413</v>
      </c>
      <c r="I214" s="141" t="n">
        <f aca="false">IF(ABS(SIGN(F214)-SIGN(F213))&gt;0,1,"")</f>
        <v>1</v>
      </c>
      <c r="J214" s="141" t="n">
        <f aca="false">SUM($I$34:I214)</f>
        <v>17</v>
      </c>
      <c r="K214" s="141" t="n">
        <f aca="false">IF(I214=1,ROW(I214),"")</f>
        <v>214</v>
      </c>
      <c r="L214" s="143" t="n">
        <f aca="false">IF(I214="","",I214*A214)</f>
        <v>35258</v>
      </c>
      <c r="M214" s="91" t="n">
        <f aca="true">IF(L214="","",OFFSET(L214,MAX($K$34:K213)-K214,-1,1,1))</f>
        <v>211</v>
      </c>
      <c r="N214" s="143" t="n">
        <f aca="false">IF(VLOOKUP($M214,$K$33:$L$399,2,0)&gt;0,VLOOKUP($M214,$K$33:$L$399,2,0),"")</f>
        <v>35237</v>
      </c>
      <c r="O214" s="78" t="n">
        <f aca="false">IF(OR(N214="",$G214=0),"",(L214-N214)/7)</f>
        <v>3</v>
      </c>
      <c r="P214" s="78"/>
      <c r="Q214" s="0"/>
      <c r="R214" s="0"/>
    </row>
    <row r="215" customFormat="false" ht="12.75" hidden="false" customHeight="false" outlineLevel="0" collapsed="false">
      <c r="A215" s="137" t="n">
        <v>35265</v>
      </c>
      <c r="B215" s="138" t="n">
        <v>290</v>
      </c>
      <c r="C215" s="138" t="n">
        <v>186.5</v>
      </c>
      <c r="D215" s="138" t="n">
        <v>244</v>
      </c>
      <c r="E215" s="139" t="n">
        <f aca="true">IF(AND(OFFSET(A215,-$B$4,0,1,1)&gt;=$A$34,ISNUMBER(OFFSET(A215,-$B$4,0,1,1))),OFFSET(A215,-$B$4,0,1,1),"")</f>
        <v>35083</v>
      </c>
      <c r="F215" s="140" t="n">
        <f aca="true">(OFFSET(B215,-$B$4,0,1,1)-B215)+$B$5*(D215-OFFSET(D215,-$B$4,0,1,1))+$B$6*(C215-OFFSET(C215,-$B$4,0,1,1))</f>
        <v>-4.32953407778818</v>
      </c>
      <c r="G215" s="141" t="n">
        <f aca="false">VLOOKUP(YEAR(A215),$D$6:$F$13,2,0)</f>
        <v>1</v>
      </c>
      <c r="H215" s="142" t="n">
        <f aca="false">IF(OR(ISBLANK(F215),G215=0),"",G215*F215)</f>
        <v>-4.32953407778818</v>
      </c>
      <c r="I215" s="141" t="n">
        <f aca="false">IF(ABS(SIGN(F215)-SIGN(F214))&gt;0,1,"")</f>
        <v>1</v>
      </c>
      <c r="J215" s="141" t="n">
        <f aca="false">SUM($I$34:I215)</f>
        <v>18</v>
      </c>
      <c r="K215" s="141" t="n">
        <f aca="false">IF(I215=1,ROW(I215),"")</f>
        <v>215</v>
      </c>
      <c r="L215" s="143" t="n">
        <f aca="false">IF(I215="","",I215*A215)</f>
        <v>35265</v>
      </c>
      <c r="M215" s="91" t="n">
        <f aca="true">IF(L215="","",OFFSET(L215,MAX($K$34:K214)-K215,-1,1,1))</f>
        <v>214</v>
      </c>
      <c r="N215" s="143" t="n">
        <f aca="false">IF(VLOOKUP($M215,$K$33:$L$399,2,0)&gt;0,VLOOKUP($M215,$K$33:$L$399,2,0),"")</f>
        <v>35258</v>
      </c>
      <c r="O215" s="78" t="n">
        <f aca="false">IF(OR(N215="",$G215=0),"",(L215-N215)/7)</f>
        <v>1</v>
      </c>
      <c r="P215" s="78"/>
      <c r="Q215" s="0"/>
      <c r="R215" s="0"/>
    </row>
    <row r="216" customFormat="false" ht="12.75" hidden="false" customHeight="false" outlineLevel="0" collapsed="false">
      <c r="A216" s="137" t="n">
        <v>35272</v>
      </c>
      <c r="B216" s="138" t="n">
        <v>295</v>
      </c>
      <c r="C216" s="138" t="n">
        <v>188.5</v>
      </c>
      <c r="D216" s="138" t="n">
        <v>243</v>
      </c>
      <c r="E216" s="139" t="n">
        <f aca="true">IF(AND(OFFSET(A216,-$B$4,0,1,1)&gt;=$A$34,ISNUMBER(OFFSET(A216,-$B$4,0,1,1))),OFFSET(A216,-$B$4,0,1,1),"")</f>
        <v>35090</v>
      </c>
      <c r="F216" s="140" t="n">
        <f aca="true">(OFFSET(B216,-$B$4,0,1,1)-B216)+$B$5*(D216-OFFSET(D216,-$B$4,0,1,1))+$B$6*(C216-OFFSET(C216,-$B$4,0,1,1))</f>
        <v>-5.6588451395226</v>
      </c>
      <c r="G216" s="141" t="n">
        <f aca="false">VLOOKUP(YEAR(A216),$D$6:$F$13,2,0)</f>
        <v>1</v>
      </c>
      <c r="H216" s="142" t="n">
        <f aca="false">IF(OR(ISBLANK(F216),G216=0),"",G216*F216)</f>
        <v>-5.6588451395226</v>
      </c>
      <c r="I216" s="141" t="str">
        <f aca="false">IF(ABS(SIGN(F216)-SIGN(F215))&gt;0,1,"")</f>
        <v/>
      </c>
      <c r="J216" s="141" t="n">
        <f aca="false">SUM($I$34:I216)</f>
        <v>18</v>
      </c>
      <c r="K216" s="141" t="str">
        <f aca="false">IF(I216=1,ROW(I216),"")</f>
        <v/>
      </c>
      <c r="L216" s="143" t="str">
        <f aca="false">IF(I216="","",I216*A216)</f>
        <v/>
      </c>
      <c r="M216" s="91" t="str">
        <f aca="true">IF(L216="","",OFFSET(L216,MAX($K$34:K215)-K216,-1,1,1))</f>
        <v/>
      </c>
      <c r="N216" s="143" t="str">
        <f aca="false">IF(VLOOKUP($M216,$K$33:$L$399,2,0)&gt;0,VLOOKUP($M216,$K$33:$L$399,2,0),"")</f>
        <v/>
      </c>
      <c r="O216" s="78" t="str">
        <f aca="false">IF(OR(N216="",$G216=0),"",(L216-N216)/7)</f>
        <v/>
      </c>
      <c r="P216" s="78"/>
      <c r="Q216" s="0"/>
      <c r="R216" s="0"/>
    </row>
    <row r="217" customFormat="false" ht="12.75" hidden="false" customHeight="false" outlineLevel="0" collapsed="false">
      <c r="A217" s="137" t="n">
        <v>35279</v>
      </c>
      <c r="B217" s="138" t="n">
        <v>310.75</v>
      </c>
      <c r="C217" s="138" t="n">
        <v>186.5</v>
      </c>
      <c r="D217" s="138" t="n">
        <v>243</v>
      </c>
      <c r="E217" s="139" t="n">
        <f aca="true">IF(AND(OFFSET(A217,-$B$4,0,1,1)&gt;=$A$34,ISNUMBER(OFFSET(A217,-$B$4,0,1,1))),OFFSET(A217,-$B$4,0,1,1),"")</f>
        <v>35097</v>
      </c>
      <c r="F217" s="140" t="n">
        <f aca="true">(OFFSET(B217,-$B$4,0,1,1)-B217)+$B$5*(D217-OFFSET(D217,-$B$4,0,1,1))+$B$6*(C217-OFFSET(C217,-$B$4,0,1,1))</f>
        <v>-42.5135879818058</v>
      </c>
      <c r="G217" s="141" t="n">
        <f aca="false">VLOOKUP(YEAR(A217),$D$6:$F$13,2,0)</f>
        <v>1</v>
      </c>
      <c r="H217" s="142" t="n">
        <f aca="false">IF(OR(ISBLANK(F217),G217=0),"",G217*F217)</f>
        <v>-42.5135879818058</v>
      </c>
      <c r="I217" s="141" t="str">
        <f aca="false">IF(ABS(SIGN(F217)-SIGN(F216))&gt;0,1,"")</f>
        <v/>
      </c>
      <c r="J217" s="141" t="n">
        <f aca="false">SUM($I$34:I217)</f>
        <v>18</v>
      </c>
      <c r="K217" s="141" t="str">
        <f aca="false">IF(I217=1,ROW(I217),"")</f>
        <v/>
      </c>
      <c r="L217" s="143" t="str">
        <f aca="false">IF(I217="","",I217*A217)</f>
        <v/>
      </c>
      <c r="M217" s="91" t="str">
        <f aca="true">IF(L217="","",OFFSET(L217,MAX($K$34:K216)-K217,-1,1,1))</f>
        <v/>
      </c>
      <c r="N217" s="143" t="str">
        <f aca="false">IF(VLOOKUP($M217,$K$33:$L$399,2,0)&gt;0,VLOOKUP($M217,$K$33:$L$399,2,0),"")</f>
        <v/>
      </c>
      <c r="O217" s="78" t="str">
        <f aca="false">IF(OR(N217="",$G217=0),"",(L217-N217)/7)</f>
        <v/>
      </c>
      <c r="P217" s="78"/>
      <c r="Q217" s="0"/>
      <c r="R217" s="0"/>
    </row>
    <row r="218" customFormat="false" ht="12.75" hidden="false" customHeight="false" outlineLevel="0" collapsed="false">
      <c r="A218" s="137" t="n">
        <v>35286</v>
      </c>
      <c r="B218" s="138" t="n">
        <v>314.5</v>
      </c>
      <c r="C218" s="138" t="n">
        <v>187.5</v>
      </c>
      <c r="D218" s="138" t="n">
        <v>243</v>
      </c>
      <c r="E218" s="139" t="n">
        <f aca="true">IF(AND(OFFSET(A218,-$B$4,0,1,1)&gt;=$A$34,ISNUMBER(OFFSET(A218,-$B$4,0,1,1))),OFFSET(A218,-$B$4,0,1,1),"")</f>
        <v>35104</v>
      </c>
      <c r="F218" s="140" t="n">
        <f aca="true">(OFFSET(B218,-$B$4,0,1,1)-B218)+$B$5*(D218-OFFSET(D218,-$B$4,0,1,1))+$B$6*(C218-OFFSET(C218,-$B$4,0,1,1))</f>
        <v>-50.6245224359072</v>
      </c>
      <c r="G218" s="141" t="n">
        <f aca="false">VLOOKUP(YEAR(A218),$D$6:$F$13,2,0)</f>
        <v>1</v>
      </c>
      <c r="H218" s="142" t="n">
        <f aca="false">IF(OR(ISBLANK(F218),G218=0),"",G218*F218)</f>
        <v>-50.6245224359072</v>
      </c>
      <c r="I218" s="141" t="str">
        <f aca="false">IF(ABS(SIGN(F218)-SIGN(F217))&gt;0,1,"")</f>
        <v/>
      </c>
      <c r="J218" s="141" t="n">
        <f aca="false">SUM($I$34:I218)</f>
        <v>18</v>
      </c>
      <c r="K218" s="141" t="str">
        <f aca="false">IF(I218=1,ROW(I218),"")</f>
        <v/>
      </c>
      <c r="L218" s="143" t="str">
        <f aca="false">IF(I218="","",I218*A218)</f>
        <v/>
      </c>
      <c r="M218" s="91" t="str">
        <f aca="true">IF(L218="","",OFFSET(L218,MAX($K$34:K217)-K218,-1,1,1))</f>
        <v/>
      </c>
      <c r="N218" s="143" t="str">
        <f aca="false">IF(VLOOKUP($M218,$K$33:$L$399,2,0)&gt;0,VLOOKUP($M218,$K$33:$L$399,2,0),"")</f>
        <v/>
      </c>
      <c r="O218" s="78" t="str">
        <f aca="false">IF(OR(N218="",$G218=0),"",(L218-N218)/7)</f>
        <v/>
      </c>
      <c r="P218" s="78"/>
      <c r="Q218" s="0"/>
      <c r="R218" s="0"/>
    </row>
    <row r="219" customFormat="false" ht="12.75" hidden="false" customHeight="false" outlineLevel="0" collapsed="false">
      <c r="A219" s="137" t="n">
        <v>35293</v>
      </c>
      <c r="B219" s="138" t="n">
        <v>331.75</v>
      </c>
      <c r="C219" s="138" t="n">
        <v>187.5</v>
      </c>
      <c r="D219" s="138" t="n">
        <v>248</v>
      </c>
      <c r="E219" s="139" t="n">
        <f aca="true">IF(AND(OFFSET(A219,-$B$4,0,1,1)&gt;=$A$34,ISNUMBER(OFFSET(A219,-$B$4,0,1,1))),OFFSET(A219,-$B$4,0,1,1),"")</f>
        <v>35111</v>
      </c>
      <c r="F219" s="140" t="n">
        <f aca="true">(OFFSET(B219,-$B$4,0,1,1)-B219)+$B$5*(D219-OFFSET(D219,-$B$4,0,1,1))+$B$6*(C219-OFFSET(C219,-$B$4,0,1,1))</f>
        <v>-64.3063536091581</v>
      </c>
      <c r="G219" s="141" t="n">
        <f aca="false">VLOOKUP(YEAR(A219),$D$6:$F$13,2,0)</f>
        <v>1</v>
      </c>
      <c r="H219" s="142" t="n">
        <f aca="false">IF(OR(ISBLANK(F219),G219=0),"",G219*F219)</f>
        <v>-64.3063536091581</v>
      </c>
      <c r="I219" s="141" t="str">
        <f aca="false">IF(ABS(SIGN(F219)-SIGN(F218))&gt;0,1,"")</f>
        <v/>
      </c>
      <c r="J219" s="141" t="n">
        <f aca="false">SUM($I$34:I219)</f>
        <v>18</v>
      </c>
      <c r="K219" s="141" t="str">
        <f aca="false">IF(I219=1,ROW(I219),"")</f>
        <v/>
      </c>
      <c r="L219" s="143" t="str">
        <f aca="false">IF(I219="","",I219*A219)</f>
        <v/>
      </c>
      <c r="M219" s="91" t="str">
        <f aca="true">IF(L219="","",OFFSET(L219,MAX($K$34:K218)-K219,-1,1,1))</f>
        <v/>
      </c>
      <c r="N219" s="143" t="str">
        <f aca="false">IF(VLOOKUP($M219,$K$33:$L$399,2,0)&gt;0,VLOOKUP($M219,$K$33:$L$399,2,0),"")</f>
        <v/>
      </c>
      <c r="O219" s="78" t="str">
        <f aca="false">IF(OR(N219="",$G219=0),"",(L219-N219)/7)</f>
        <v/>
      </c>
      <c r="P219" s="78"/>
      <c r="Q219" s="0"/>
      <c r="R219" s="0"/>
    </row>
    <row r="220" customFormat="false" ht="12.75" hidden="false" customHeight="false" outlineLevel="0" collapsed="false">
      <c r="A220" s="137" t="n">
        <v>35300</v>
      </c>
      <c r="B220" s="138" t="n">
        <v>345.75</v>
      </c>
      <c r="C220" s="138" t="n">
        <v>190.5</v>
      </c>
      <c r="D220" s="138" t="n">
        <v>263</v>
      </c>
      <c r="E220" s="139" t="n">
        <f aca="true">IF(AND(OFFSET(A220,-$B$4,0,1,1)&gt;=$A$34,ISNUMBER(OFFSET(A220,-$B$4,0,1,1))),OFFSET(A220,-$B$4,0,1,1),"")</f>
        <v>35118</v>
      </c>
      <c r="F220" s="140" t="n">
        <f aca="true">(OFFSET(B220,-$B$4,0,1,1)-B220)+$B$5*(D220-OFFSET(D220,-$B$4,0,1,1))+$B$6*(C220-OFFSET(C220,-$B$4,0,1,1))</f>
        <v>-74.0779747130752</v>
      </c>
      <c r="G220" s="141" t="n">
        <f aca="false">VLOOKUP(YEAR(A220),$D$6:$F$13,2,0)</f>
        <v>1</v>
      </c>
      <c r="H220" s="142" t="n">
        <f aca="false">IF(OR(ISBLANK(F220),G220=0),"",G220*F220)</f>
        <v>-74.0779747130752</v>
      </c>
      <c r="I220" s="141" t="str">
        <f aca="false">IF(ABS(SIGN(F220)-SIGN(F219))&gt;0,1,"")</f>
        <v/>
      </c>
      <c r="J220" s="141" t="n">
        <f aca="false">SUM($I$34:I220)</f>
        <v>18</v>
      </c>
      <c r="K220" s="141" t="str">
        <f aca="false">IF(I220=1,ROW(I220),"")</f>
        <v/>
      </c>
      <c r="L220" s="143" t="str">
        <f aca="false">IF(I220="","",I220*A220)</f>
        <v/>
      </c>
      <c r="M220" s="91" t="str">
        <f aca="true">IF(L220="","",OFFSET(L220,MAX($K$34:K219)-K220,-1,1,1))</f>
        <v/>
      </c>
      <c r="N220" s="143" t="str">
        <f aca="false">IF(VLOOKUP($M220,$K$33:$L$399,2,0)&gt;0,VLOOKUP($M220,$K$33:$L$399,2,0),"")</f>
        <v/>
      </c>
      <c r="O220" s="78" t="str">
        <f aca="false">IF(OR(N220="",$G220=0),"",(L220-N220)/7)</f>
        <v/>
      </c>
      <c r="P220" s="78"/>
      <c r="Q220" s="0"/>
      <c r="R220" s="0"/>
    </row>
    <row r="221" customFormat="false" ht="12.75" hidden="false" customHeight="false" outlineLevel="0" collapsed="false">
      <c r="A221" s="137" t="n">
        <v>35307</v>
      </c>
      <c r="B221" s="138" t="n">
        <v>319.75</v>
      </c>
      <c r="C221" s="138" t="n">
        <v>192</v>
      </c>
      <c r="D221" s="138" t="n">
        <v>263</v>
      </c>
      <c r="E221" s="139" t="n">
        <f aca="true">IF(AND(OFFSET(A221,-$B$4,0,1,1)&gt;=$A$34,ISNUMBER(OFFSET(A221,-$B$4,0,1,1))),OFFSET(A221,-$B$4,0,1,1),"")</f>
        <v>35125</v>
      </c>
      <c r="F221" s="140" t="n">
        <f aca="true">(OFFSET(B221,-$B$4,0,1,1)-B221)+$B$5*(D221-OFFSET(D221,-$B$4,0,1,1))+$B$6*(C221-OFFSET(C221,-$B$4,0,1,1))</f>
        <v>-43.489837539908</v>
      </c>
      <c r="G221" s="141" t="n">
        <f aca="false">VLOOKUP(YEAR(A221),$D$6:$F$13,2,0)</f>
        <v>1</v>
      </c>
      <c r="H221" s="142" t="n">
        <f aca="false">IF(OR(ISBLANK(F221),G221=0),"",G221*F221)</f>
        <v>-43.489837539908</v>
      </c>
      <c r="I221" s="141" t="str">
        <f aca="false">IF(ABS(SIGN(F221)-SIGN(F220))&gt;0,1,"")</f>
        <v/>
      </c>
      <c r="J221" s="141" t="n">
        <f aca="false">SUM($I$34:I221)</f>
        <v>18</v>
      </c>
      <c r="K221" s="141" t="str">
        <f aca="false">IF(I221=1,ROW(I221),"")</f>
        <v/>
      </c>
      <c r="L221" s="143" t="str">
        <f aca="false">IF(I221="","",I221*A221)</f>
        <v/>
      </c>
      <c r="M221" s="91" t="str">
        <f aca="true">IF(L221="","",OFFSET(L221,MAX($K$34:K220)-K221,-1,1,1))</f>
        <v/>
      </c>
      <c r="N221" s="143" t="str">
        <f aca="false">IF(VLOOKUP($M221,$K$33:$L$399,2,0)&gt;0,VLOOKUP($M221,$K$33:$L$399,2,0),"")</f>
        <v/>
      </c>
      <c r="O221" s="78" t="str">
        <f aca="false">IF(OR(N221="",$G221=0),"",(L221-N221)/7)</f>
        <v/>
      </c>
      <c r="P221" s="78"/>
      <c r="Q221" s="0"/>
      <c r="R221" s="0"/>
    </row>
    <row r="222" customFormat="false" ht="12.75" hidden="false" customHeight="false" outlineLevel="0" collapsed="false">
      <c r="A222" s="137" t="n">
        <v>35314</v>
      </c>
      <c r="B222" s="138" t="n">
        <v>312.75</v>
      </c>
      <c r="C222" s="138" t="n">
        <v>199</v>
      </c>
      <c r="D222" s="138" t="n">
        <v>263</v>
      </c>
      <c r="E222" s="139" t="n">
        <f aca="true">IF(AND(OFFSET(A222,-$B$4,0,1,1)&gt;=$A$34,ISNUMBER(OFFSET(A222,-$B$4,0,1,1))),OFFSET(A222,-$B$4,0,1,1),"")</f>
        <v>35132</v>
      </c>
      <c r="F222" s="140" t="n">
        <f aca="true">(OFFSET(B222,-$B$4,0,1,1)-B222)+$B$5*(D222-OFFSET(D222,-$B$4,0,1,1))+$B$6*(C222-OFFSET(C222,-$B$4,0,1,1))</f>
        <v>-28.6312840209931</v>
      </c>
      <c r="G222" s="141" t="n">
        <f aca="false">VLOOKUP(YEAR(A222),$D$6:$F$13,2,0)</f>
        <v>1</v>
      </c>
      <c r="H222" s="142" t="n">
        <f aca="false">IF(OR(ISBLANK(F222),G222=0),"",G222*F222)</f>
        <v>-28.6312840209931</v>
      </c>
      <c r="I222" s="141" t="str">
        <f aca="false">IF(ABS(SIGN(F222)-SIGN(F221))&gt;0,1,"")</f>
        <v/>
      </c>
      <c r="J222" s="141" t="n">
        <f aca="false">SUM($I$34:I222)</f>
        <v>18</v>
      </c>
      <c r="K222" s="141" t="str">
        <f aca="false">IF(I222=1,ROW(I222),"")</f>
        <v/>
      </c>
      <c r="L222" s="143" t="str">
        <f aca="false">IF(I222="","",I222*A222)</f>
        <v/>
      </c>
      <c r="M222" s="91" t="str">
        <f aca="true">IF(L222="","",OFFSET(L222,MAX($K$34:K221)-K222,-1,1,1))</f>
        <v/>
      </c>
      <c r="N222" s="143" t="str">
        <f aca="false">IF(VLOOKUP($M222,$K$33:$L$399,2,0)&gt;0,VLOOKUP($M222,$K$33:$L$399,2,0),"")</f>
        <v/>
      </c>
      <c r="O222" s="78" t="str">
        <f aca="false">IF(OR(N222="",$G222=0),"",(L222-N222)/7)</f>
        <v/>
      </c>
      <c r="P222" s="78"/>
      <c r="Q222" s="0"/>
      <c r="R222" s="0"/>
    </row>
    <row r="223" customFormat="false" ht="12.75" hidden="false" customHeight="false" outlineLevel="0" collapsed="false">
      <c r="A223" s="137" t="n">
        <v>35321</v>
      </c>
      <c r="B223" s="138" t="n">
        <v>305</v>
      </c>
      <c r="C223" s="138" t="n">
        <v>202</v>
      </c>
      <c r="D223" s="138" t="n">
        <v>250</v>
      </c>
      <c r="E223" s="139" t="n">
        <f aca="true">IF(AND(OFFSET(A223,-$B$4,0,1,1)&gt;=$A$34,ISNUMBER(OFFSET(A223,-$B$4,0,1,1))),OFFSET(A223,-$B$4,0,1,1),"")</f>
        <v>35139</v>
      </c>
      <c r="F223" s="140" t="n">
        <f aca="true">(OFFSET(B223,-$B$4,0,1,1)-B223)+$B$5*(D223-OFFSET(D223,-$B$4,0,1,1))+$B$6*(C223-OFFSET(C223,-$B$4,0,1,1))</f>
        <v>-18.8335963516257</v>
      </c>
      <c r="G223" s="141" t="n">
        <f aca="false">VLOOKUP(YEAR(A223),$D$6:$F$13,2,0)</f>
        <v>1</v>
      </c>
      <c r="H223" s="142" t="n">
        <f aca="false">IF(OR(ISBLANK(F223),G223=0),"",G223*F223)</f>
        <v>-18.8335963516257</v>
      </c>
      <c r="I223" s="141" t="str">
        <f aca="false">IF(ABS(SIGN(F223)-SIGN(F222))&gt;0,1,"")</f>
        <v/>
      </c>
      <c r="J223" s="141" t="n">
        <f aca="false">SUM($I$34:I223)</f>
        <v>18</v>
      </c>
      <c r="K223" s="141" t="str">
        <f aca="false">IF(I223=1,ROW(I223),"")</f>
        <v/>
      </c>
      <c r="L223" s="143" t="str">
        <f aca="false">IF(I223="","",I223*A223)</f>
        <v/>
      </c>
      <c r="M223" s="91" t="str">
        <f aca="true">IF(L223="","",OFFSET(L223,MAX($K$34:K222)-K223,-1,1,1))</f>
        <v/>
      </c>
      <c r="N223" s="143" t="str">
        <f aca="false">IF(VLOOKUP($M223,$K$33:$L$399,2,0)&gt;0,VLOOKUP($M223,$K$33:$L$399,2,0),"")</f>
        <v/>
      </c>
      <c r="O223" s="78" t="str">
        <f aca="false">IF(OR(N223="",$G223=0),"",(L223-N223)/7)</f>
        <v/>
      </c>
      <c r="P223" s="78"/>
      <c r="Q223" s="0"/>
      <c r="R223" s="0"/>
    </row>
    <row r="224" customFormat="false" ht="12.75" hidden="false" customHeight="false" outlineLevel="0" collapsed="false">
      <c r="A224" s="137" t="n">
        <v>35328</v>
      </c>
      <c r="B224" s="138" t="n">
        <v>303.25</v>
      </c>
      <c r="C224" s="138" t="n">
        <v>205</v>
      </c>
      <c r="D224" s="138" t="n">
        <v>253</v>
      </c>
      <c r="E224" s="139" t="n">
        <f aca="true">IF(AND(OFFSET(A224,-$B$4,0,1,1)&gt;=$A$34,ISNUMBER(OFFSET(A224,-$B$4,0,1,1))),OFFSET(A224,-$B$4,0,1,1),"")</f>
        <v>35146</v>
      </c>
      <c r="F224" s="140" t="n">
        <f aca="true">(OFFSET(B224,-$B$4,0,1,1)-B224)+$B$5*(D224-OFFSET(D224,-$B$4,0,1,1))+$B$6*(C224-OFFSET(C224,-$B$4,0,1,1))</f>
        <v>-13.7193926130082</v>
      </c>
      <c r="G224" s="141" t="n">
        <f aca="false">VLOOKUP(YEAR(A224),$D$6:$F$13,2,0)</f>
        <v>1</v>
      </c>
      <c r="H224" s="142" t="n">
        <f aca="false">IF(OR(ISBLANK(F224),G224=0),"",G224*F224)</f>
        <v>-13.7193926130082</v>
      </c>
      <c r="I224" s="141" t="str">
        <f aca="false">IF(ABS(SIGN(F224)-SIGN(F223))&gt;0,1,"")</f>
        <v/>
      </c>
      <c r="J224" s="141" t="n">
        <f aca="false">SUM($I$34:I224)</f>
        <v>18</v>
      </c>
      <c r="K224" s="141" t="str">
        <f aca="false">IF(I224=1,ROW(I224),"")</f>
        <v/>
      </c>
      <c r="L224" s="143" t="str">
        <f aca="false">IF(I224="","",I224*A224)</f>
        <v/>
      </c>
      <c r="M224" s="91" t="str">
        <f aca="true">IF(L224="","",OFFSET(L224,MAX($K$34:K223)-K224,-1,1,1))</f>
        <v/>
      </c>
      <c r="N224" s="143" t="str">
        <f aca="false">IF(VLOOKUP($M224,$K$33:$L$399,2,0)&gt;0,VLOOKUP($M224,$K$33:$L$399,2,0),"")</f>
        <v/>
      </c>
      <c r="O224" s="78" t="str">
        <f aca="false">IF(OR(N224="",$G224=0),"",(L224-N224)/7)</f>
        <v/>
      </c>
      <c r="P224" s="78"/>
      <c r="Q224" s="0"/>
      <c r="R224" s="0"/>
    </row>
    <row r="225" customFormat="false" ht="12.75" hidden="false" customHeight="false" outlineLevel="0" collapsed="false">
      <c r="A225" s="137" t="n">
        <v>35335</v>
      </c>
      <c r="B225" s="138" t="n">
        <v>295.5</v>
      </c>
      <c r="C225" s="138" t="n">
        <v>212</v>
      </c>
      <c r="D225" s="138" t="n">
        <v>253</v>
      </c>
      <c r="E225" s="139" t="n">
        <f aca="true">IF(AND(OFFSET(A225,-$B$4,0,1,1)&gt;=$A$34,ISNUMBER(OFFSET(A225,-$B$4,0,1,1))),OFFSET(A225,-$B$4,0,1,1),"")</f>
        <v>35153</v>
      </c>
      <c r="F225" s="140" t="n">
        <f aca="true">(OFFSET(B225,-$B$4,0,1,1)-B225)+$B$5*(D225-OFFSET(D225,-$B$4,0,1,1))+$B$6*(C225-OFFSET(C225,-$B$4,0,1,1))</f>
        <v>-4.91503675134084</v>
      </c>
      <c r="G225" s="141" t="n">
        <f aca="false">VLOOKUP(YEAR(A225),$D$6:$F$13,2,0)</f>
        <v>1</v>
      </c>
      <c r="H225" s="142" t="n">
        <f aca="false">IF(OR(ISBLANK(F225),G225=0),"",G225*F225)</f>
        <v>-4.91503675134084</v>
      </c>
      <c r="I225" s="141" t="str">
        <f aca="false">IF(ABS(SIGN(F225)-SIGN(F224))&gt;0,1,"")</f>
        <v/>
      </c>
      <c r="J225" s="141" t="n">
        <f aca="false">SUM($I$34:I225)</f>
        <v>18</v>
      </c>
      <c r="K225" s="141" t="str">
        <f aca="false">IF(I225=1,ROW(I225),"")</f>
        <v/>
      </c>
      <c r="L225" s="143" t="str">
        <f aca="false">IF(I225="","",I225*A225)</f>
        <v/>
      </c>
      <c r="M225" s="91" t="str">
        <f aca="true">IF(L225="","",OFFSET(L225,MAX($K$34:K224)-K225,-1,1,1))</f>
        <v/>
      </c>
      <c r="N225" s="143" t="str">
        <f aca="false">IF(VLOOKUP($M225,$K$33:$L$399,2,0)&gt;0,VLOOKUP($M225,$K$33:$L$399,2,0),"")</f>
        <v/>
      </c>
      <c r="O225" s="78" t="str">
        <f aca="false">IF(OR(N225="",$G225=0),"",(L225-N225)/7)</f>
        <v/>
      </c>
      <c r="P225" s="78"/>
      <c r="Q225" s="0"/>
      <c r="R225" s="0"/>
    </row>
    <row r="226" customFormat="false" ht="12.75" hidden="false" customHeight="false" outlineLevel="0" collapsed="false">
      <c r="A226" s="137" t="n">
        <v>35342</v>
      </c>
      <c r="B226" s="138" t="n">
        <v>296.75</v>
      </c>
      <c r="C226" s="138" t="n">
        <v>217.5</v>
      </c>
      <c r="D226" s="138" t="n">
        <v>253</v>
      </c>
      <c r="E226" s="139" t="n">
        <f aca="true">IF(AND(OFFSET(A226,-$B$4,0,1,1)&gt;=$A$34,ISNUMBER(OFFSET(A226,-$B$4,0,1,1))),OFFSET(A226,-$B$4,0,1,1),"")</f>
        <v>35160</v>
      </c>
      <c r="F226" s="140" t="n">
        <f aca="true">(OFFSET(B226,-$B$4,0,1,1)-B226)+$B$5*(D226-OFFSET(D226,-$B$4,0,1,1))+$B$6*(C226-OFFSET(C226,-$B$4,0,1,1))</f>
        <v>-11.8562354281401</v>
      </c>
      <c r="G226" s="141" t="n">
        <f aca="false">VLOOKUP(YEAR(A226),$D$6:$F$13,2,0)</f>
        <v>1</v>
      </c>
      <c r="H226" s="142" t="n">
        <f aca="false">IF(OR(ISBLANK(F226),G226=0),"",G226*F226)</f>
        <v>-11.8562354281401</v>
      </c>
      <c r="I226" s="141" t="str">
        <f aca="false">IF(ABS(SIGN(F226)-SIGN(F225))&gt;0,1,"")</f>
        <v/>
      </c>
      <c r="J226" s="141" t="n">
        <f aca="false">SUM($I$34:I226)</f>
        <v>18</v>
      </c>
      <c r="K226" s="141" t="str">
        <f aca="false">IF(I226=1,ROW(I226),"")</f>
        <v/>
      </c>
      <c r="L226" s="143" t="str">
        <f aca="false">IF(I226="","",I226*A226)</f>
        <v/>
      </c>
      <c r="M226" s="91" t="str">
        <f aca="true">IF(L226="","",OFFSET(L226,MAX($K$34:K225)-K226,-1,1,1))</f>
        <v/>
      </c>
      <c r="N226" s="143" t="str">
        <f aca="false">IF(VLOOKUP($M226,$K$33:$L$399,2,0)&gt;0,VLOOKUP($M226,$K$33:$L$399,2,0),"")</f>
        <v/>
      </c>
      <c r="O226" s="78" t="str">
        <f aca="false">IF(OR(N226="",$G226=0),"",(L226-N226)/7)</f>
        <v/>
      </c>
      <c r="P226" s="78"/>
      <c r="Q226" s="0"/>
      <c r="R226" s="0"/>
    </row>
    <row r="227" customFormat="false" ht="12.75" hidden="false" customHeight="false" outlineLevel="0" collapsed="false">
      <c r="A227" s="137" t="n">
        <v>35349</v>
      </c>
      <c r="B227" s="138" t="n">
        <v>302.5</v>
      </c>
      <c r="C227" s="138" t="n">
        <v>223.5</v>
      </c>
      <c r="D227" s="138" t="n">
        <v>252</v>
      </c>
      <c r="E227" s="139" t="n">
        <f aca="true">IF(AND(OFFSET(A227,-$B$4,0,1,1)&gt;=$A$34,ISNUMBER(OFFSET(A227,-$B$4,0,1,1))),OFFSET(A227,-$B$4,0,1,1),"")</f>
        <v>35167</v>
      </c>
      <c r="F227" s="140" t="n">
        <f aca="true">(OFFSET(B227,-$B$4,0,1,1)-B227)+$B$5*(D227-OFFSET(D227,-$B$4,0,1,1))+$B$6*(C227-OFFSET(C227,-$B$4,0,1,1))</f>
        <v>-18.6920564777547</v>
      </c>
      <c r="G227" s="141" t="n">
        <f aca="false">VLOOKUP(YEAR(A227),$D$6:$F$13,2,0)</f>
        <v>1</v>
      </c>
      <c r="H227" s="142" t="n">
        <f aca="false">IF(OR(ISBLANK(F227),G227=0),"",G227*F227)</f>
        <v>-18.6920564777547</v>
      </c>
      <c r="I227" s="141" t="str">
        <f aca="false">IF(ABS(SIGN(F227)-SIGN(F226))&gt;0,1,"")</f>
        <v/>
      </c>
      <c r="J227" s="141" t="n">
        <f aca="false">SUM($I$34:I227)</f>
        <v>18</v>
      </c>
      <c r="K227" s="141" t="str">
        <f aca="false">IF(I227=1,ROW(I227),"")</f>
        <v/>
      </c>
      <c r="L227" s="143" t="str">
        <f aca="false">IF(I227="","",I227*A227)</f>
        <v/>
      </c>
      <c r="M227" s="91" t="str">
        <f aca="true">IF(L227="","",OFFSET(L227,MAX($K$34:K226)-K227,-1,1,1))</f>
        <v/>
      </c>
      <c r="N227" s="143" t="str">
        <f aca="false">IF(VLOOKUP($M227,$K$33:$L$399,2,0)&gt;0,VLOOKUP($M227,$K$33:$L$399,2,0),"")</f>
        <v/>
      </c>
      <c r="O227" s="78" t="str">
        <f aca="false">IF(OR(N227="",$G227=0),"",(L227-N227)/7)</f>
        <v/>
      </c>
      <c r="P227" s="78"/>
      <c r="Q227" s="0"/>
      <c r="R227" s="0"/>
    </row>
    <row r="228" customFormat="false" ht="12.75" hidden="false" customHeight="false" outlineLevel="0" collapsed="false">
      <c r="A228" s="137" t="n">
        <v>35356</v>
      </c>
      <c r="B228" s="138" t="n">
        <v>294.25</v>
      </c>
      <c r="C228" s="138" t="n">
        <v>226</v>
      </c>
      <c r="D228" s="138" t="n">
        <v>253</v>
      </c>
      <c r="E228" s="139" t="n">
        <f aca="true">IF(AND(OFFSET(A228,-$B$4,0,1,1)&gt;=$A$34,ISNUMBER(OFFSET(A228,-$B$4,0,1,1))),OFFSET(A228,-$B$4,0,1,1),"")</f>
        <v>35174</v>
      </c>
      <c r="F228" s="140" t="n">
        <f aca="true">(OFFSET(B228,-$B$4,0,1,1)-B228)+$B$5*(D228-OFFSET(D228,-$B$4,0,1,1))+$B$6*(C228-OFFSET(C228,-$B$4,0,1,1))</f>
        <v>-10.2148537586889</v>
      </c>
      <c r="G228" s="141" t="n">
        <f aca="false">VLOOKUP(YEAR(A228),$D$6:$F$13,2,0)</f>
        <v>1</v>
      </c>
      <c r="H228" s="142" t="n">
        <f aca="false">IF(OR(ISBLANK(F228),G228=0),"",G228*F228)</f>
        <v>-10.2148537586889</v>
      </c>
      <c r="I228" s="141" t="str">
        <f aca="false">IF(ABS(SIGN(F228)-SIGN(F227))&gt;0,1,"")</f>
        <v/>
      </c>
      <c r="J228" s="141" t="n">
        <f aca="false">SUM($I$34:I228)</f>
        <v>18</v>
      </c>
      <c r="K228" s="141" t="str">
        <f aca="false">IF(I228=1,ROW(I228),"")</f>
        <v/>
      </c>
      <c r="L228" s="143" t="str">
        <f aca="false">IF(I228="","",I228*A228)</f>
        <v/>
      </c>
      <c r="M228" s="91" t="str">
        <f aca="true">IF(L228="","",OFFSET(L228,MAX($K$34:K227)-K228,-1,1,1))</f>
        <v/>
      </c>
      <c r="N228" s="143" t="str">
        <f aca="false">IF(VLOOKUP($M228,$K$33:$L$399,2,0)&gt;0,VLOOKUP($M228,$K$33:$L$399,2,0),"")</f>
        <v/>
      </c>
      <c r="O228" s="78" t="str">
        <f aca="false">IF(OR(N228="",$G228=0),"",(L228-N228)/7)</f>
        <v/>
      </c>
      <c r="P228" s="78"/>
      <c r="Q228" s="0"/>
      <c r="R228" s="0"/>
    </row>
    <row r="229" customFormat="false" ht="12.75" hidden="false" customHeight="false" outlineLevel="0" collapsed="false">
      <c r="A229" s="137" t="n">
        <v>35363</v>
      </c>
      <c r="B229" s="138" t="n">
        <v>298.75</v>
      </c>
      <c r="C229" s="138" t="n">
        <v>221.5</v>
      </c>
      <c r="D229" s="138" t="n">
        <v>253</v>
      </c>
      <c r="E229" s="139" t="n">
        <f aca="true">IF(AND(OFFSET(A229,-$B$4,0,1,1)&gt;=$A$34,ISNUMBER(OFFSET(A229,-$B$4,0,1,1))),OFFSET(A229,-$B$4,0,1,1),"")</f>
        <v>35181</v>
      </c>
      <c r="F229" s="140" t="n">
        <f aca="true">(OFFSET(B229,-$B$4,0,1,1)-B229)+$B$5*(D229-OFFSET(D229,-$B$4,0,1,1))+$B$6*(C229-OFFSET(C229,-$B$4,0,1,1))</f>
        <v>-12.0762647932721</v>
      </c>
      <c r="G229" s="141" t="n">
        <f aca="false">VLOOKUP(YEAR(A229),$D$6:$F$13,2,0)</f>
        <v>1</v>
      </c>
      <c r="H229" s="142" t="n">
        <f aca="false">IF(OR(ISBLANK(F229),G229=0),"",G229*F229)</f>
        <v>-12.0762647932721</v>
      </c>
      <c r="I229" s="141" t="str">
        <f aca="false">IF(ABS(SIGN(F229)-SIGN(F228))&gt;0,1,"")</f>
        <v/>
      </c>
      <c r="J229" s="141" t="n">
        <f aca="false">SUM($I$34:I229)</f>
        <v>18</v>
      </c>
      <c r="K229" s="141" t="str">
        <f aca="false">IF(I229=1,ROW(I229),"")</f>
        <v/>
      </c>
      <c r="L229" s="143" t="str">
        <f aca="false">IF(I229="","",I229*A229)</f>
        <v/>
      </c>
      <c r="M229" s="91" t="str">
        <f aca="true">IF(L229="","",OFFSET(L229,MAX($K$34:K228)-K229,-1,1,1))</f>
        <v/>
      </c>
      <c r="N229" s="143" t="str">
        <f aca="false">IF(VLOOKUP($M229,$K$33:$L$399,2,0)&gt;0,VLOOKUP($M229,$K$33:$L$399,2,0),"")</f>
        <v/>
      </c>
      <c r="O229" s="78" t="str">
        <f aca="false">IF(OR(N229="",$G229=0),"",(L229-N229)/7)</f>
        <v/>
      </c>
      <c r="P229" s="78"/>
      <c r="Q229" s="0"/>
      <c r="R229" s="0"/>
    </row>
    <row r="230" customFormat="false" ht="12.75" hidden="false" customHeight="false" outlineLevel="0" collapsed="false">
      <c r="A230" s="137" t="n">
        <v>35370</v>
      </c>
      <c r="B230" s="138" t="n">
        <v>296.25</v>
      </c>
      <c r="C230" s="138" t="n">
        <v>220</v>
      </c>
      <c r="D230" s="138" t="n">
        <v>253</v>
      </c>
      <c r="E230" s="139" t="n">
        <f aca="true">IF(AND(OFFSET(A230,-$B$4,0,1,1)&gt;=$A$34,ISNUMBER(OFFSET(A230,-$B$4,0,1,1))),OFFSET(A230,-$B$4,0,1,1),"")</f>
        <v>35188</v>
      </c>
      <c r="F230" s="140" t="n">
        <f aca="true">(OFFSET(B230,-$B$4,0,1,1)-B230)+$B$5*(D230-OFFSET(D230,-$B$4,0,1,1))+$B$6*(C230-OFFSET(C230,-$B$4,0,1,1))</f>
        <v>-6.53581528947236</v>
      </c>
      <c r="G230" s="141" t="n">
        <f aca="false">VLOOKUP(YEAR(A230),$D$6:$F$13,2,0)</f>
        <v>1</v>
      </c>
      <c r="H230" s="142" t="n">
        <f aca="false">IF(OR(ISBLANK(F230),G230=0),"",G230*F230)</f>
        <v>-6.53581528947236</v>
      </c>
      <c r="I230" s="141" t="str">
        <f aca="false">IF(ABS(SIGN(F230)-SIGN(F229))&gt;0,1,"")</f>
        <v/>
      </c>
      <c r="J230" s="141" t="n">
        <f aca="false">SUM($I$34:I230)</f>
        <v>18</v>
      </c>
      <c r="K230" s="141" t="str">
        <f aca="false">IF(I230=1,ROW(I230),"")</f>
        <v/>
      </c>
      <c r="L230" s="143" t="str">
        <f aca="false">IF(I230="","",I230*A230)</f>
        <v/>
      </c>
      <c r="M230" s="91" t="str">
        <f aca="true">IF(L230="","",OFFSET(L230,MAX($K$34:K229)-K230,-1,1,1))</f>
        <v/>
      </c>
      <c r="N230" s="143" t="str">
        <f aca="false">IF(VLOOKUP($M230,$K$33:$L$399,2,0)&gt;0,VLOOKUP($M230,$K$33:$L$399,2,0),"")</f>
        <v/>
      </c>
      <c r="O230" s="78" t="str">
        <f aca="false">IF(OR(N230="",$G230=0),"",(L230-N230)/7)</f>
        <v/>
      </c>
      <c r="P230" s="78"/>
      <c r="Q230" s="0"/>
      <c r="R230" s="0"/>
    </row>
    <row r="231" customFormat="false" ht="12.75" hidden="false" customHeight="false" outlineLevel="0" collapsed="false">
      <c r="A231" s="137" t="n">
        <v>35377</v>
      </c>
      <c r="B231" s="138" t="n">
        <v>296.5</v>
      </c>
      <c r="C231" s="138" t="n">
        <v>216</v>
      </c>
      <c r="D231" s="138" t="n">
        <v>252.5</v>
      </c>
      <c r="E231" s="139" t="n">
        <f aca="true">IF(AND(OFFSET(A231,-$B$4,0,1,1)&gt;=$A$34,ISNUMBER(OFFSET(A231,-$B$4,0,1,1))),OFFSET(A231,-$B$4,0,1,1),"")</f>
        <v>35195</v>
      </c>
      <c r="F231" s="140" t="n">
        <f aca="true">(OFFSET(B231,-$B$4,0,1,1)-B231)+$B$5*(D231-OFFSET(D231,-$B$4,0,1,1))+$B$6*(C231-OFFSET(C231,-$B$4,0,1,1))</f>
        <v>-8.41911812403038</v>
      </c>
      <c r="G231" s="141" t="n">
        <f aca="false">VLOOKUP(YEAR(A231),$D$6:$F$13,2,0)</f>
        <v>1</v>
      </c>
      <c r="H231" s="142" t="n">
        <f aca="false">IF(OR(ISBLANK(F231),G231=0),"",G231*F231)</f>
        <v>-8.41911812403038</v>
      </c>
      <c r="I231" s="141" t="str">
        <f aca="false">IF(ABS(SIGN(F231)-SIGN(F230))&gt;0,1,"")</f>
        <v/>
      </c>
      <c r="J231" s="141" t="n">
        <f aca="false">SUM($I$34:I231)</f>
        <v>18</v>
      </c>
      <c r="K231" s="141" t="str">
        <f aca="false">IF(I231=1,ROW(I231),"")</f>
        <v/>
      </c>
      <c r="L231" s="143" t="str">
        <f aca="false">IF(I231="","",I231*A231)</f>
        <v/>
      </c>
      <c r="M231" s="91" t="str">
        <f aca="true">IF(L231="","",OFFSET(L231,MAX($K$34:K230)-K231,-1,1,1))</f>
        <v/>
      </c>
      <c r="N231" s="143" t="str">
        <f aca="false">IF(VLOOKUP($M231,$K$33:$L$399,2,0)&gt;0,VLOOKUP($M231,$K$33:$L$399,2,0),"")</f>
        <v/>
      </c>
      <c r="O231" s="78" t="str">
        <f aca="false">IF(OR(N231="",$G231=0),"",(L231-N231)/7)</f>
        <v/>
      </c>
      <c r="P231" s="78"/>
      <c r="Q231" s="0"/>
      <c r="R231" s="0"/>
    </row>
    <row r="232" customFormat="false" ht="12.75" hidden="false" customHeight="false" outlineLevel="0" collapsed="false">
      <c r="A232" s="137" t="n">
        <v>35384</v>
      </c>
      <c r="B232" s="138" t="n">
        <v>300.25</v>
      </c>
      <c r="C232" s="138" t="n">
        <v>222</v>
      </c>
      <c r="D232" s="138" t="n">
        <v>252.5</v>
      </c>
      <c r="E232" s="139" t="n">
        <f aca="true">IF(AND(OFFSET(A232,-$B$4,0,1,1)&gt;=$A$34,ISNUMBER(OFFSET(A232,-$B$4,0,1,1))),OFFSET(A232,-$B$4,0,1,1),"")</f>
        <v>35202</v>
      </c>
      <c r="F232" s="140" t="n">
        <f aca="true">(OFFSET(B232,-$B$4,0,1,1)-B232)+$B$5*(D232-OFFSET(D232,-$B$4,0,1,1))+$B$6*(C232-OFFSET(C232,-$B$4,0,1,1))</f>
        <v>-7.7135365088817</v>
      </c>
      <c r="G232" s="141" t="n">
        <f aca="false">VLOOKUP(YEAR(A232),$D$6:$F$13,2,0)</f>
        <v>1</v>
      </c>
      <c r="H232" s="142" t="n">
        <f aca="false">IF(OR(ISBLANK(F232),G232=0),"",G232*F232)</f>
        <v>-7.7135365088817</v>
      </c>
      <c r="I232" s="141" t="str">
        <f aca="false">IF(ABS(SIGN(F232)-SIGN(F231))&gt;0,1,"")</f>
        <v/>
      </c>
      <c r="J232" s="141" t="n">
        <f aca="false">SUM($I$34:I232)</f>
        <v>18</v>
      </c>
      <c r="K232" s="141" t="str">
        <f aca="false">IF(I232=1,ROW(I232),"")</f>
        <v/>
      </c>
      <c r="L232" s="143" t="str">
        <f aca="false">IF(I232="","",I232*A232)</f>
        <v/>
      </c>
      <c r="M232" s="91" t="str">
        <f aca="true">IF(L232="","",OFFSET(L232,MAX($K$34:K231)-K232,-1,1,1))</f>
        <v/>
      </c>
      <c r="N232" s="143" t="str">
        <f aca="false">IF(VLOOKUP($M232,$K$33:$L$399,2,0)&gt;0,VLOOKUP($M232,$K$33:$L$399,2,0),"")</f>
        <v/>
      </c>
      <c r="O232" s="78" t="str">
        <f aca="false">IF(OR(N232="",$G232=0),"",(L232-N232)/7)</f>
        <v/>
      </c>
      <c r="P232" s="78"/>
      <c r="Q232" s="0"/>
      <c r="R232" s="0"/>
    </row>
    <row r="233" customFormat="false" ht="12.75" hidden="false" customHeight="false" outlineLevel="0" collapsed="false">
      <c r="A233" s="137" t="n">
        <v>35391</v>
      </c>
      <c r="B233" s="138" t="n">
        <v>302</v>
      </c>
      <c r="C233" s="138" t="n">
        <v>222</v>
      </c>
      <c r="D233" s="138" t="n">
        <v>257.5</v>
      </c>
      <c r="E233" s="139" t="n">
        <f aca="true">IF(AND(OFFSET(A233,-$B$4,0,1,1)&gt;=$A$34,ISNUMBER(OFFSET(A233,-$B$4,0,1,1))),OFFSET(A233,-$B$4,0,1,1),"")</f>
        <v>35209</v>
      </c>
      <c r="F233" s="140" t="n">
        <f aca="true">(OFFSET(B233,-$B$4,0,1,1)-B233)+$B$5*(D233-OFFSET(D233,-$B$4,0,1,1))+$B$6*(C233-OFFSET(C233,-$B$4,0,1,1))</f>
        <v>-9.08107434364919</v>
      </c>
      <c r="G233" s="141" t="n">
        <f aca="false">VLOOKUP(YEAR(A233),$D$6:$F$13,2,0)</f>
        <v>1</v>
      </c>
      <c r="H233" s="142" t="n">
        <f aca="false">IF(OR(ISBLANK(F233),G233=0),"",G233*F233)</f>
        <v>-9.08107434364919</v>
      </c>
      <c r="I233" s="141" t="str">
        <f aca="false">IF(ABS(SIGN(F233)-SIGN(F232))&gt;0,1,"")</f>
        <v/>
      </c>
      <c r="J233" s="141" t="n">
        <f aca="false">SUM($I$34:I233)</f>
        <v>18</v>
      </c>
      <c r="K233" s="141" t="str">
        <f aca="false">IF(I233=1,ROW(I233),"")</f>
        <v/>
      </c>
      <c r="L233" s="143" t="str">
        <f aca="false">IF(I233="","",I233*A233)</f>
        <v/>
      </c>
      <c r="M233" s="91" t="str">
        <f aca="true">IF(L233="","",OFFSET(L233,MAX($K$34:K232)-K233,-1,1,1))</f>
        <v/>
      </c>
      <c r="N233" s="143" t="str">
        <f aca="false">IF(VLOOKUP($M233,$K$33:$L$399,2,0)&gt;0,VLOOKUP($M233,$K$33:$L$399,2,0),"")</f>
        <v/>
      </c>
      <c r="O233" s="78" t="str">
        <f aca="false">IF(OR(N233="",$G233=0),"",(L233-N233)/7)</f>
        <v/>
      </c>
      <c r="P233" s="78"/>
      <c r="Q233" s="0"/>
      <c r="R233" s="0"/>
    </row>
    <row r="234" customFormat="false" ht="12.75" hidden="false" customHeight="false" outlineLevel="0" collapsed="false">
      <c r="A234" s="137" t="n">
        <v>35398</v>
      </c>
      <c r="B234" s="138" t="n">
        <v>310.25</v>
      </c>
      <c r="C234" s="138" t="n">
        <v>221.5</v>
      </c>
      <c r="D234" s="138" t="n">
        <v>262.5</v>
      </c>
      <c r="E234" s="139" t="n">
        <f aca="true">IF(AND(OFFSET(A234,-$B$4,0,1,1)&gt;=$A$34,ISNUMBER(OFFSET(A234,-$B$4,0,1,1))),OFFSET(A234,-$B$4,0,1,1),"")</f>
        <v>35216</v>
      </c>
      <c r="F234" s="140" t="n">
        <f aca="true">(OFFSET(B234,-$B$4,0,1,1)-B234)+$B$5*(D234-OFFSET(D234,-$B$4,0,1,1))+$B$6*(C234-OFFSET(C234,-$B$4,0,1,1))</f>
        <v>-5.55008573618378</v>
      </c>
      <c r="G234" s="141" t="n">
        <f aca="false">VLOOKUP(YEAR(A234),$D$6:$F$13,2,0)</f>
        <v>1</v>
      </c>
      <c r="H234" s="142" t="n">
        <f aca="false">IF(OR(ISBLANK(F234),G234=0),"",G234*F234)</f>
        <v>-5.55008573618378</v>
      </c>
      <c r="I234" s="141" t="str">
        <f aca="false">IF(ABS(SIGN(F234)-SIGN(F233))&gt;0,1,"")</f>
        <v/>
      </c>
      <c r="J234" s="141" t="n">
        <f aca="false">SUM($I$34:I234)</f>
        <v>18</v>
      </c>
      <c r="K234" s="141" t="str">
        <f aca="false">IF(I234=1,ROW(I234),"")</f>
        <v/>
      </c>
      <c r="L234" s="143" t="str">
        <f aca="false">IF(I234="","",I234*A234)</f>
        <v/>
      </c>
      <c r="M234" s="91" t="str">
        <f aca="true">IF(L234="","",OFFSET(L234,MAX($K$34:K233)-K234,-1,1,1))</f>
        <v/>
      </c>
      <c r="N234" s="143" t="str">
        <f aca="false">IF(VLOOKUP($M234,$K$33:$L$399,2,0)&gt;0,VLOOKUP($M234,$K$33:$L$399,2,0),"")</f>
        <v/>
      </c>
      <c r="O234" s="78" t="str">
        <f aca="false">IF(OR(N234="",$G234=0),"",(L234-N234)/7)</f>
        <v/>
      </c>
      <c r="P234" s="78"/>
      <c r="Q234" s="0"/>
      <c r="R234" s="0"/>
    </row>
    <row r="235" customFormat="false" ht="12.75" hidden="false" customHeight="false" outlineLevel="0" collapsed="false">
      <c r="A235" s="137" t="n">
        <v>35405</v>
      </c>
      <c r="B235" s="138" t="n">
        <v>310.5</v>
      </c>
      <c r="C235" s="138" t="n">
        <v>225.5</v>
      </c>
      <c r="D235" s="138" t="n">
        <v>271.5</v>
      </c>
      <c r="E235" s="139" t="n">
        <f aca="true">IF(AND(OFFSET(A235,-$B$4,0,1,1)&gt;=$A$34,ISNUMBER(OFFSET(A235,-$B$4,0,1,1))),OFFSET(A235,-$B$4,0,1,1),"")</f>
        <v>35223</v>
      </c>
      <c r="F235" s="140" t="n">
        <f aca="true">(OFFSET(B235,-$B$4,0,1,1)-B235)+$B$5*(D235-OFFSET(D235,-$B$4,0,1,1))+$B$6*(C235-OFFSET(C235,-$B$4,0,1,1))</f>
        <v>4.39428883234564</v>
      </c>
      <c r="G235" s="141" t="n">
        <f aca="false">VLOOKUP(YEAR(A235),$D$6:$F$13,2,0)</f>
        <v>1</v>
      </c>
      <c r="H235" s="142" t="n">
        <f aca="false">IF(OR(ISBLANK(F235),G235=0),"",G235*F235)</f>
        <v>4.39428883234564</v>
      </c>
      <c r="I235" s="141" t="n">
        <f aca="false">IF(ABS(SIGN(F235)-SIGN(F234))&gt;0,1,"")</f>
        <v>1</v>
      </c>
      <c r="J235" s="141" t="n">
        <f aca="false">SUM($I$34:I235)</f>
        <v>19</v>
      </c>
      <c r="K235" s="141" t="n">
        <f aca="false">IF(I235=1,ROW(I235),"")</f>
        <v>235</v>
      </c>
      <c r="L235" s="143" t="n">
        <f aca="false">IF(I235="","",I235*A235)</f>
        <v>35405</v>
      </c>
      <c r="M235" s="91" t="n">
        <f aca="true">IF(L235="","",OFFSET(L235,MAX($K$34:K234)-K235,-1,1,1))</f>
        <v>215</v>
      </c>
      <c r="N235" s="143" t="n">
        <f aca="false">IF(VLOOKUP($M235,$K$33:$L$399,2,0)&gt;0,VLOOKUP($M235,$K$33:$L$399,2,0),"")</f>
        <v>35265</v>
      </c>
      <c r="O235" s="78" t="n">
        <f aca="false">IF(OR(N235="",$G235=0),"",(L235-N235)/7)</f>
        <v>20</v>
      </c>
      <c r="P235" s="78"/>
      <c r="Q235" s="0"/>
      <c r="R235" s="0"/>
    </row>
    <row r="236" customFormat="false" ht="12.75" hidden="false" customHeight="false" outlineLevel="0" collapsed="false">
      <c r="A236" s="137" t="n">
        <v>35412</v>
      </c>
      <c r="B236" s="138" t="n">
        <v>309.5</v>
      </c>
      <c r="C236" s="138" t="n">
        <v>220.5</v>
      </c>
      <c r="D236" s="138" t="n">
        <v>267.5</v>
      </c>
      <c r="E236" s="139" t="n">
        <f aca="true">IF(AND(OFFSET(A236,-$B$4,0,1,1)&gt;=$A$34,ISNUMBER(OFFSET(A236,-$B$4,0,1,1))),OFFSET(A236,-$B$4,0,1,1),"")</f>
        <v>35230</v>
      </c>
      <c r="F236" s="140" t="n">
        <f aca="true">(OFFSET(B236,-$B$4,0,1,1)-B236)+$B$5*(D236-OFFSET(D236,-$B$4,0,1,1))+$B$6*(C236-OFFSET(C236,-$B$4,0,1,1))</f>
        <v>9.94864469401303</v>
      </c>
      <c r="G236" s="141" t="n">
        <f aca="false">VLOOKUP(YEAR(A236),$D$6:$F$13,2,0)</f>
        <v>1</v>
      </c>
      <c r="H236" s="142" t="n">
        <f aca="false">IF(OR(ISBLANK(F236),G236=0),"",G236*F236)</f>
        <v>9.94864469401303</v>
      </c>
      <c r="I236" s="141" t="str">
        <f aca="false">IF(ABS(SIGN(F236)-SIGN(F235))&gt;0,1,"")</f>
        <v/>
      </c>
      <c r="J236" s="141" t="n">
        <f aca="false">SUM($I$34:I236)</f>
        <v>19</v>
      </c>
      <c r="K236" s="141" t="str">
        <f aca="false">IF(I236=1,ROW(I236),"")</f>
        <v/>
      </c>
      <c r="L236" s="143" t="str">
        <f aca="false">IF(I236="","",I236*A236)</f>
        <v/>
      </c>
      <c r="M236" s="91" t="str">
        <f aca="true">IF(L236="","",OFFSET(L236,MAX($K$34:K235)-K236,-1,1,1))</f>
        <v/>
      </c>
      <c r="N236" s="143" t="str">
        <f aca="false">IF(VLOOKUP($M236,$K$33:$L$399,2,0)&gt;0,VLOOKUP($M236,$K$33:$L$399,2,0),"")</f>
        <v/>
      </c>
      <c r="O236" s="78" t="str">
        <f aca="false">IF(OR(N236="",$G236=0),"",(L236-N236)/7)</f>
        <v/>
      </c>
      <c r="P236" s="78"/>
      <c r="Q236" s="0"/>
      <c r="R236" s="0"/>
    </row>
    <row r="237" customFormat="false" ht="12.75" hidden="false" customHeight="false" outlineLevel="0" collapsed="false">
      <c r="A237" s="137" t="n">
        <v>35419</v>
      </c>
      <c r="B237" s="138" t="n">
        <v>324</v>
      </c>
      <c r="C237" s="138" t="n">
        <v>216.5</v>
      </c>
      <c r="D237" s="138" t="n">
        <v>277.5</v>
      </c>
      <c r="E237" s="139" t="n">
        <f aca="true">IF(AND(OFFSET(A237,-$B$4,0,1,1)&gt;=$A$34,ISNUMBER(OFFSET(A237,-$B$4,0,1,1))),OFFSET(A237,-$B$4,0,1,1),"")</f>
        <v>35237</v>
      </c>
      <c r="F237" s="140" t="n">
        <f aca="true">(OFFSET(B237,-$B$4,0,1,1)-B237)+$B$5*(D237-OFFSET(D237,-$B$4,0,1,1))+$B$6*(C237-OFFSET(C237,-$B$4,0,1,1))</f>
        <v>-2.64723963102048</v>
      </c>
      <c r="G237" s="141" t="n">
        <f aca="false">VLOOKUP(YEAR(A237),$D$6:$F$13,2,0)</f>
        <v>1</v>
      </c>
      <c r="H237" s="142" t="n">
        <f aca="false">IF(OR(ISBLANK(F237),G237=0),"",G237*F237)</f>
        <v>-2.64723963102048</v>
      </c>
      <c r="I237" s="141" t="n">
        <f aca="false">IF(ABS(SIGN(F237)-SIGN(F236))&gt;0,1,"")</f>
        <v>1</v>
      </c>
      <c r="J237" s="141" t="n">
        <f aca="false">SUM($I$34:I237)</f>
        <v>20</v>
      </c>
      <c r="K237" s="141" t="n">
        <f aca="false">IF(I237=1,ROW(I237),"")</f>
        <v>237</v>
      </c>
      <c r="L237" s="143" t="n">
        <f aca="false">IF(I237="","",I237*A237)</f>
        <v>35419</v>
      </c>
      <c r="M237" s="91" t="n">
        <f aca="true">IF(L237="","",OFFSET(L237,MAX($K$34:K236)-K237,-1,1,1))</f>
        <v>235</v>
      </c>
      <c r="N237" s="143" t="n">
        <f aca="false">IF(VLOOKUP($M237,$K$33:$L$399,2,0)&gt;0,VLOOKUP($M237,$K$33:$L$399,2,0),"")</f>
        <v>35405</v>
      </c>
      <c r="O237" s="78" t="n">
        <f aca="false">IF(OR(N237="",$G237=0),"",(L237-N237)/7)</f>
        <v>2</v>
      </c>
      <c r="P237" s="78"/>
      <c r="Q237" s="0"/>
      <c r="R237" s="0"/>
    </row>
    <row r="238" customFormat="false" ht="12.75" hidden="false" customHeight="false" outlineLevel="0" collapsed="false">
      <c r="A238" s="137" t="n">
        <v>35433</v>
      </c>
      <c r="B238" s="138" t="n">
        <v>336.5</v>
      </c>
      <c r="C238" s="138" t="n">
        <v>214.5</v>
      </c>
      <c r="D238" s="138" t="n">
        <v>295</v>
      </c>
      <c r="E238" s="139" t="n">
        <f aca="true">IF(AND(OFFSET(A238,-$B$4,0,1,1)&gt;=$A$34,ISNUMBER(OFFSET(A238,-$B$4,0,1,1))),OFFSET(A238,-$B$4,0,1,1),"")</f>
        <v>35244</v>
      </c>
      <c r="F238" s="140" t="n">
        <f aca="true">(OFFSET(B238,-$B$4,0,1,1)-B238)+$B$5*(D238-OFFSET(D238,-$B$4,0,1,1))+$B$6*(C238-OFFSET(C238,-$B$4,0,1,1))</f>
        <v>-7.47624759088012</v>
      </c>
      <c r="G238" s="141" t="n">
        <f aca="false">VLOOKUP(YEAR(A238),$D$6:$F$13,2,0)</f>
        <v>1</v>
      </c>
      <c r="H238" s="142" t="n">
        <f aca="false">IF(OR(ISBLANK(F238),G238=0),"",G238*F238)</f>
        <v>-7.47624759088012</v>
      </c>
      <c r="I238" s="141" t="str">
        <f aca="false">IF(ABS(SIGN(F238)-SIGN(F237))&gt;0,1,"")</f>
        <v/>
      </c>
      <c r="J238" s="141" t="n">
        <f aca="false">SUM($I$34:I238)</f>
        <v>20</v>
      </c>
      <c r="K238" s="141" t="str">
        <f aca="false">IF(I238=1,ROW(I238),"")</f>
        <v/>
      </c>
      <c r="L238" s="143" t="str">
        <f aca="false">IF(I238="","",I238*A238)</f>
        <v/>
      </c>
      <c r="M238" s="91" t="str">
        <f aca="true">IF(L238="","",OFFSET(L238,MAX($K$34:K237)-K238,-1,1,1))</f>
        <v/>
      </c>
      <c r="N238" s="143" t="str">
        <f aca="false">IF(VLOOKUP($M238,$K$33:$L$399,2,0)&gt;0,VLOOKUP($M238,$K$33:$L$399,2,0),"")</f>
        <v/>
      </c>
      <c r="O238" s="78" t="str">
        <f aca="false">IF(OR(N238="",$G238=0),"",(L238-N238)/7)</f>
        <v/>
      </c>
      <c r="P238" s="78"/>
      <c r="Q238" s="0"/>
      <c r="R238" s="0"/>
    </row>
    <row r="239" customFormat="false" ht="12.75" hidden="false" customHeight="false" outlineLevel="0" collapsed="false">
      <c r="A239" s="137" t="n">
        <v>35440</v>
      </c>
      <c r="B239" s="138" t="n">
        <v>334.25</v>
      </c>
      <c r="C239" s="138" t="n">
        <v>224.5</v>
      </c>
      <c r="D239" s="138" t="n">
        <v>297.5</v>
      </c>
      <c r="E239" s="139" t="n">
        <f aca="true">IF(AND(OFFSET(A239,-$B$4,0,1,1)&gt;=$A$34,ISNUMBER(OFFSET(A239,-$B$4,0,1,1))),OFFSET(A239,-$B$4,0,1,1),"")</f>
        <v>35251</v>
      </c>
      <c r="F239" s="140" t="n">
        <f aca="true">(OFFSET(B239,-$B$4,0,1,1)-B239)+$B$5*(D239-OFFSET(D239,-$B$4,0,1,1))+$B$6*(C239-OFFSET(C239,-$B$4,0,1,1))</f>
        <v>-5.38009256978881</v>
      </c>
      <c r="G239" s="141" t="n">
        <f aca="false">VLOOKUP(YEAR(A239),$D$6:$F$13,2,0)</f>
        <v>1</v>
      </c>
      <c r="H239" s="142" t="n">
        <f aca="false">IF(OR(ISBLANK(F239),G239=0),"",G239*F239)</f>
        <v>-5.38009256978881</v>
      </c>
      <c r="I239" s="141" t="str">
        <f aca="false">IF(ABS(SIGN(F239)-SIGN(F238))&gt;0,1,"")</f>
        <v/>
      </c>
      <c r="J239" s="141" t="n">
        <f aca="false">SUM($I$34:I239)</f>
        <v>20</v>
      </c>
      <c r="K239" s="141" t="str">
        <f aca="false">IF(I239=1,ROW(I239),"")</f>
        <v/>
      </c>
      <c r="L239" s="143" t="str">
        <f aca="false">IF(I239="","",I239*A239)</f>
        <v/>
      </c>
      <c r="M239" s="91" t="str">
        <f aca="true">IF(L239="","",OFFSET(L239,MAX($K$34:K238)-K239,-1,1,1))</f>
        <v/>
      </c>
      <c r="N239" s="143" t="str">
        <f aca="false">IF(VLOOKUP($M239,$K$33:$L$399,2,0)&gt;0,VLOOKUP($M239,$K$33:$L$399,2,0),"")</f>
        <v/>
      </c>
      <c r="O239" s="78" t="str">
        <f aca="false">IF(OR(N239="",$G239=0),"",(L239-N239)/7)</f>
        <v/>
      </c>
      <c r="P239" s="78"/>
      <c r="Q239" s="0"/>
      <c r="R239" s="0"/>
    </row>
    <row r="240" customFormat="false" ht="12.75" hidden="false" customHeight="false" outlineLevel="0" collapsed="false">
      <c r="A240" s="137" t="n">
        <v>35447</v>
      </c>
      <c r="B240" s="138" t="n">
        <v>334.25</v>
      </c>
      <c r="C240" s="138" t="n">
        <v>221.5</v>
      </c>
      <c r="D240" s="138" t="n">
        <v>281.5</v>
      </c>
      <c r="E240" s="139" t="n">
        <f aca="true">IF(AND(OFFSET(A240,-$B$4,0,1,1)&gt;=$A$34,ISNUMBER(OFFSET(A240,-$B$4,0,1,1))),OFFSET(A240,-$B$4,0,1,1),"")</f>
        <v>35258</v>
      </c>
      <c r="F240" s="140" t="n">
        <f aca="true">(OFFSET(B240,-$B$4,0,1,1)-B240)+$B$5*(D240-OFFSET(D240,-$B$4,0,1,1))+$B$6*(C240-OFFSET(C240,-$B$4,0,1,1))</f>
        <v>-15.3799667711859</v>
      </c>
      <c r="G240" s="141" t="n">
        <f aca="false">VLOOKUP(YEAR(A240),$D$6:$F$13,2,0)</f>
        <v>1</v>
      </c>
      <c r="H240" s="142" t="n">
        <f aca="false">IF(OR(ISBLANK(F240),G240=0),"",G240*F240)</f>
        <v>-15.3799667711859</v>
      </c>
      <c r="I240" s="141" t="str">
        <f aca="false">IF(ABS(SIGN(F240)-SIGN(F239))&gt;0,1,"")</f>
        <v/>
      </c>
      <c r="J240" s="141" t="n">
        <f aca="false">SUM($I$34:I240)</f>
        <v>20</v>
      </c>
      <c r="K240" s="141" t="str">
        <f aca="false">IF(I240=1,ROW(I240),"")</f>
        <v/>
      </c>
      <c r="L240" s="143" t="str">
        <f aca="false">IF(I240="","",I240*A240)</f>
        <v/>
      </c>
      <c r="M240" s="91" t="str">
        <f aca="true">IF(L240="","",OFFSET(L240,MAX($K$34:K239)-K240,-1,1,1))</f>
        <v/>
      </c>
      <c r="N240" s="143" t="str">
        <f aca="false">IF(VLOOKUP($M240,$K$33:$L$399,2,0)&gt;0,VLOOKUP($M240,$K$33:$L$399,2,0),"")</f>
        <v/>
      </c>
      <c r="O240" s="78" t="str">
        <f aca="false">IF(OR(N240="",$G240=0),"",(L240-N240)/7)</f>
        <v/>
      </c>
      <c r="P240" s="78"/>
      <c r="Q240" s="0"/>
      <c r="R240" s="0"/>
    </row>
    <row r="241" customFormat="false" ht="12.75" hidden="false" customHeight="false" outlineLevel="0" collapsed="false">
      <c r="A241" s="137" t="n">
        <v>35454</v>
      </c>
      <c r="B241" s="138" t="n">
        <v>341.75</v>
      </c>
      <c r="C241" s="138" t="n">
        <v>217.5</v>
      </c>
      <c r="D241" s="138" t="n">
        <v>282.5</v>
      </c>
      <c r="E241" s="139" t="n">
        <f aca="true">IF(AND(OFFSET(A241,-$B$4,0,1,1)&gt;=$A$34,ISNUMBER(OFFSET(A241,-$B$4,0,1,1))),OFFSET(A241,-$B$4,0,1,1),"")</f>
        <v>35265</v>
      </c>
      <c r="F241" s="140" t="n">
        <f aca="true">(OFFSET(B241,-$B$4,0,1,1)-B241)+$B$5*(D241-OFFSET(D241,-$B$4,0,1,1))+$B$6*(C241-OFFSET(C241,-$B$4,0,1,1))</f>
        <v>-18.1021540554506</v>
      </c>
      <c r="G241" s="141" t="n">
        <f aca="false">VLOOKUP(YEAR(A241),$D$6:$F$13,2,0)</f>
        <v>1</v>
      </c>
      <c r="H241" s="142" t="n">
        <f aca="false">IF(OR(ISBLANK(F241),G241=0),"",G241*F241)</f>
        <v>-18.1021540554506</v>
      </c>
      <c r="I241" s="141" t="str">
        <f aca="false">IF(ABS(SIGN(F241)-SIGN(F240))&gt;0,1,"")</f>
        <v/>
      </c>
      <c r="J241" s="141" t="n">
        <f aca="false">SUM($I$34:I241)</f>
        <v>20</v>
      </c>
      <c r="K241" s="141" t="str">
        <f aca="false">IF(I241=1,ROW(I241),"")</f>
        <v/>
      </c>
      <c r="L241" s="143" t="str">
        <f aca="false">IF(I241="","",I241*A241)</f>
        <v/>
      </c>
      <c r="M241" s="91" t="str">
        <f aca="true">IF(L241="","",OFFSET(L241,MAX($K$34:K240)-K241,-1,1,1))</f>
        <v/>
      </c>
      <c r="N241" s="143" t="str">
        <f aca="false">IF(VLOOKUP($M241,$K$33:$L$399,2,0)&gt;0,VLOOKUP($M241,$K$33:$L$399,2,0),"")</f>
        <v/>
      </c>
      <c r="O241" s="78" t="str">
        <f aca="false">IF(OR(N241="",$G241=0),"",(L241-N241)/7)</f>
        <v/>
      </c>
      <c r="P241" s="78"/>
      <c r="Q241" s="0"/>
      <c r="R241" s="0"/>
    </row>
    <row r="242" customFormat="false" ht="12.75" hidden="false" customHeight="false" outlineLevel="0" collapsed="false">
      <c r="A242" s="137" t="n">
        <v>35461</v>
      </c>
      <c r="B242" s="138" t="n">
        <v>342.75</v>
      </c>
      <c r="C242" s="138" t="n">
        <v>219.5</v>
      </c>
      <c r="D242" s="138" t="n">
        <v>282.5</v>
      </c>
      <c r="E242" s="139" t="n">
        <f aca="true">IF(AND(OFFSET(A242,-$B$4,0,1,1)&gt;=$A$34,ISNUMBER(OFFSET(A242,-$B$4,0,1,1))),OFFSET(A242,-$B$4,0,1,1),"")</f>
        <v>35272</v>
      </c>
      <c r="F242" s="140" t="n">
        <f aca="true">(OFFSET(B242,-$B$4,0,1,1)-B242)+$B$5*(D242-OFFSET(D242,-$B$4,0,1,1))+$B$6*(C242-OFFSET(C242,-$B$4,0,1,1))</f>
        <v>-13.9208928554674</v>
      </c>
      <c r="G242" s="141" t="n">
        <f aca="false">VLOOKUP(YEAR(A242),$D$6:$F$13,2,0)</f>
        <v>1</v>
      </c>
      <c r="H242" s="142" t="n">
        <f aca="false">IF(OR(ISBLANK(F242),G242=0),"",G242*F242)</f>
        <v>-13.9208928554674</v>
      </c>
      <c r="I242" s="141" t="str">
        <f aca="false">IF(ABS(SIGN(F242)-SIGN(F241))&gt;0,1,"")</f>
        <v/>
      </c>
      <c r="J242" s="141" t="n">
        <f aca="false">SUM($I$34:I242)</f>
        <v>20</v>
      </c>
      <c r="K242" s="141" t="str">
        <f aca="false">IF(I242=1,ROW(I242),"")</f>
        <v/>
      </c>
      <c r="L242" s="143" t="str">
        <f aca="false">IF(I242="","",I242*A242)</f>
        <v/>
      </c>
      <c r="M242" s="91" t="str">
        <f aca="true">IF(L242="","",OFFSET(L242,MAX($K$34:K241)-K242,-1,1,1))</f>
        <v/>
      </c>
      <c r="N242" s="143" t="str">
        <f aca="false">IF(VLOOKUP($M242,$K$33:$L$399,2,0)&gt;0,VLOOKUP($M242,$K$33:$L$399,2,0),"")</f>
        <v/>
      </c>
      <c r="O242" s="78" t="str">
        <f aca="false">IF(OR(N242="",$G242=0),"",(L242-N242)/7)</f>
        <v/>
      </c>
      <c r="P242" s="78"/>
      <c r="Q242" s="0"/>
      <c r="R242" s="0"/>
    </row>
    <row r="243" customFormat="false" ht="12.75" hidden="false" customHeight="false" outlineLevel="0" collapsed="false">
      <c r="A243" s="137" t="n">
        <v>35468</v>
      </c>
      <c r="B243" s="138" t="n">
        <v>333.25</v>
      </c>
      <c r="C243" s="138" t="n">
        <v>222.5</v>
      </c>
      <c r="D243" s="138" t="n">
        <v>279</v>
      </c>
      <c r="E243" s="139" t="n">
        <f aca="true">IF(AND(OFFSET(A243,-$B$4,0,1,1)&gt;=$A$34,ISNUMBER(OFFSET(A243,-$B$4,0,1,1))),OFFSET(A243,-$B$4,0,1,1),"")</f>
        <v>35279</v>
      </c>
      <c r="F243" s="140" t="n">
        <f aca="true">(OFFSET(B243,-$B$4,0,1,1)-B243)+$B$5*(D243-OFFSET(D243,-$B$4,0,1,1))+$B$6*(C243-OFFSET(C243,-$B$4,0,1,1))</f>
        <v>14.9961912905904</v>
      </c>
      <c r="G243" s="141" t="n">
        <f aca="false">VLOOKUP(YEAR(A243),$D$6:$F$13,2,0)</f>
        <v>1</v>
      </c>
      <c r="H243" s="142" t="n">
        <f aca="false">IF(OR(ISBLANK(F243),G243=0),"",G243*F243)</f>
        <v>14.9961912905904</v>
      </c>
      <c r="I243" s="141" t="n">
        <f aca="false">IF(ABS(SIGN(F243)-SIGN(F242))&gt;0,1,"")</f>
        <v>1</v>
      </c>
      <c r="J243" s="141" t="n">
        <f aca="false">SUM($I$34:I243)</f>
        <v>21</v>
      </c>
      <c r="K243" s="141" t="n">
        <f aca="false">IF(I243=1,ROW(I243),"")</f>
        <v>243</v>
      </c>
      <c r="L243" s="143" t="n">
        <f aca="false">IF(I243="","",I243*A243)</f>
        <v>35468</v>
      </c>
      <c r="M243" s="91" t="n">
        <f aca="true">IF(L243="","",OFFSET(L243,MAX($K$34:K242)-K243,-1,1,1))</f>
        <v>237</v>
      </c>
      <c r="N243" s="143" t="n">
        <f aca="false">IF(VLOOKUP($M243,$K$33:$L$399,2,0)&gt;0,VLOOKUP($M243,$K$33:$L$399,2,0),"")</f>
        <v>35419</v>
      </c>
      <c r="O243" s="78" t="n">
        <f aca="false">IF(OR(N243="",$G243=0),"",(L243-N243)/7)</f>
        <v>7</v>
      </c>
      <c r="P243" s="78"/>
      <c r="Q243" s="0"/>
      <c r="R243" s="0"/>
    </row>
    <row r="244" customFormat="false" ht="12.75" hidden="false" customHeight="false" outlineLevel="0" collapsed="false">
      <c r="A244" s="137" t="n">
        <v>35475</v>
      </c>
      <c r="B244" s="138" t="n">
        <v>325.75</v>
      </c>
      <c r="C244" s="138" t="n">
        <v>218.5</v>
      </c>
      <c r="D244" s="138" t="n">
        <v>267.5</v>
      </c>
      <c r="E244" s="139" t="n">
        <f aca="true">IF(AND(OFFSET(A244,-$B$4,0,1,1)&gt;=$A$34,ISNUMBER(OFFSET(A244,-$B$4,0,1,1))),OFFSET(A244,-$B$4,0,1,1),"")</f>
        <v>35286</v>
      </c>
      <c r="F244" s="140" t="n">
        <f aca="true">(OFFSET(B244,-$B$4,0,1,1)-B244)+$B$5*(D244-OFFSET(D244,-$B$4,0,1,1))+$B$6*(C244-OFFSET(C244,-$B$4,0,1,1))</f>
        <v>19.860189144784</v>
      </c>
      <c r="G244" s="141" t="n">
        <f aca="false">VLOOKUP(YEAR(A244),$D$6:$F$13,2,0)</f>
        <v>1</v>
      </c>
      <c r="H244" s="142" t="n">
        <f aca="false">IF(OR(ISBLANK(F244),G244=0),"",G244*F244)</f>
        <v>19.860189144784</v>
      </c>
      <c r="I244" s="141" t="str">
        <f aca="false">IF(ABS(SIGN(F244)-SIGN(F243))&gt;0,1,"")</f>
        <v/>
      </c>
      <c r="J244" s="141" t="n">
        <f aca="false">SUM($I$34:I244)</f>
        <v>21</v>
      </c>
      <c r="K244" s="141" t="str">
        <f aca="false">IF(I244=1,ROW(I244),"")</f>
        <v/>
      </c>
      <c r="L244" s="143" t="str">
        <f aca="false">IF(I244="","",I244*A244)</f>
        <v/>
      </c>
      <c r="M244" s="91" t="str">
        <f aca="true">IF(L244="","",OFFSET(L244,MAX($K$34:K243)-K244,-1,1,1))</f>
        <v/>
      </c>
      <c r="N244" s="143" t="str">
        <f aca="false">IF(VLOOKUP($M244,$K$33:$L$399,2,0)&gt;0,VLOOKUP($M244,$K$33:$L$399,2,0),"")</f>
        <v/>
      </c>
      <c r="O244" s="78" t="str">
        <f aca="false">IF(OR(N244="",$G244=0),"",(L244-N244)/7)</f>
        <v/>
      </c>
      <c r="P244" s="78"/>
      <c r="Q244" s="0"/>
      <c r="R244" s="0"/>
    </row>
    <row r="245" customFormat="false" ht="12.75" hidden="false" customHeight="false" outlineLevel="0" collapsed="false">
      <c r="A245" s="137" t="n">
        <v>35482</v>
      </c>
      <c r="B245" s="138" t="n">
        <v>329</v>
      </c>
      <c r="C245" s="138" t="n">
        <v>212</v>
      </c>
      <c r="D245" s="138" t="n">
        <v>262.5</v>
      </c>
      <c r="E245" s="139" t="n">
        <f aca="true">IF(AND(OFFSET(A245,-$B$4,0,1,1)&gt;=$A$34,ISNUMBER(OFFSET(A245,-$B$4,0,1,1))),OFFSET(A245,-$B$4,0,1,1),"")</f>
        <v>35293</v>
      </c>
      <c r="F245" s="140" t="n">
        <f aca="true">(OFFSET(B245,-$B$4,0,1,1)-B245)+$B$5*(D245-OFFSET(D245,-$B$4,0,1,1))+$B$6*(C245-OFFSET(C245,-$B$4,0,1,1))</f>
        <v>26.4556292951527</v>
      </c>
      <c r="G245" s="141" t="n">
        <f aca="false">VLOOKUP(YEAR(A245),$D$6:$F$13,2,0)</f>
        <v>1</v>
      </c>
      <c r="H245" s="142" t="n">
        <f aca="false">IF(OR(ISBLANK(F245),G245=0),"",G245*F245)</f>
        <v>26.4556292951527</v>
      </c>
      <c r="I245" s="141" t="str">
        <f aca="false">IF(ABS(SIGN(F245)-SIGN(F244))&gt;0,1,"")</f>
        <v/>
      </c>
      <c r="J245" s="141" t="n">
        <f aca="false">SUM($I$34:I245)</f>
        <v>21</v>
      </c>
      <c r="K245" s="141" t="str">
        <f aca="false">IF(I245=1,ROW(I245),"")</f>
        <v/>
      </c>
      <c r="L245" s="143" t="str">
        <f aca="false">IF(I245="","",I245*A245)</f>
        <v/>
      </c>
      <c r="M245" s="91" t="str">
        <f aca="true">IF(L245="","",OFFSET(L245,MAX($K$34:K244)-K245,-1,1,1))</f>
        <v/>
      </c>
      <c r="N245" s="143" t="str">
        <f aca="false">IF(VLOOKUP($M245,$K$33:$L$399,2,0)&gt;0,VLOOKUP($M245,$K$33:$L$399,2,0),"")</f>
        <v/>
      </c>
      <c r="O245" s="78" t="str">
        <f aca="false">IF(OR(N245="",$G245=0),"",(L245-N245)/7)</f>
        <v/>
      </c>
      <c r="P245" s="78"/>
      <c r="Q245" s="0"/>
      <c r="R245" s="0"/>
    </row>
    <row r="246" customFormat="false" ht="12.75" hidden="false" customHeight="false" outlineLevel="0" collapsed="false">
      <c r="A246" s="137" t="n">
        <v>35489</v>
      </c>
      <c r="B246" s="138" t="n">
        <v>327.25</v>
      </c>
      <c r="C246" s="138" t="n">
        <v>197.5</v>
      </c>
      <c r="D246" s="138" t="n">
        <v>254</v>
      </c>
      <c r="E246" s="139" t="n">
        <f aca="true">IF(AND(OFFSET(A246,-$B$4,0,1,1)&gt;=$A$34,ISNUMBER(OFFSET(A246,-$B$4,0,1,1))),OFFSET(A246,-$B$4,0,1,1),"")</f>
        <v>35300</v>
      </c>
      <c r="F246" s="140" t="n">
        <f aca="true">(OFFSET(B246,-$B$4,0,1,1)-B246)+$B$5*(D246-OFFSET(D246,-$B$4,0,1,1))+$B$6*(C246-OFFSET(C246,-$B$4,0,1,1))</f>
        <v>22.8907468845496</v>
      </c>
      <c r="G246" s="141" t="n">
        <f aca="false">VLOOKUP(YEAR(A246),$D$6:$F$13,2,0)</f>
        <v>1</v>
      </c>
      <c r="H246" s="142" t="n">
        <f aca="false">IF(OR(ISBLANK(F246),G246=0),"",G246*F246)</f>
        <v>22.8907468845496</v>
      </c>
      <c r="I246" s="141" t="str">
        <f aca="false">IF(ABS(SIGN(F246)-SIGN(F245))&gt;0,1,"")</f>
        <v/>
      </c>
      <c r="J246" s="141" t="n">
        <f aca="false">SUM($I$34:I246)</f>
        <v>21</v>
      </c>
      <c r="K246" s="141" t="str">
        <f aca="false">IF(I246=1,ROW(I246),"")</f>
        <v/>
      </c>
      <c r="L246" s="143" t="str">
        <f aca="false">IF(I246="","",I246*A246)</f>
        <v/>
      </c>
      <c r="M246" s="91" t="str">
        <f aca="true">IF(L246="","",OFFSET(L246,MAX($K$34:K245)-K246,-1,1,1))</f>
        <v/>
      </c>
      <c r="N246" s="143" t="str">
        <f aca="false">IF(VLOOKUP($M246,$K$33:$L$399,2,0)&gt;0,VLOOKUP($M246,$K$33:$L$399,2,0),"")</f>
        <v/>
      </c>
      <c r="O246" s="78" t="str">
        <f aca="false">IF(OR(N246="",$G246=0),"",(L246-N246)/7)</f>
        <v/>
      </c>
      <c r="P246" s="78"/>
      <c r="Q246" s="0"/>
      <c r="R246" s="0"/>
    </row>
    <row r="247" customFormat="false" ht="12.75" hidden="false" customHeight="false" outlineLevel="0" collapsed="false">
      <c r="A247" s="137" t="n">
        <v>35496</v>
      </c>
      <c r="B247" s="138" t="n">
        <v>333</v>
      </c>
      <c r="C247" s="138" t="n">
        <v>186.25</v>
      </c>
      <c r="D247" s="138" t="n">
        <v>252.5</v>
      </c>
      <c r="E247" s="139" t="n">
        <f aca="true">IF(AND(OFFSET(A247,-$B$4,0,1,1)&gt;=$A$34,ISNUMBER(OFFSET(A247,-$B$4,0,1,1))),OFFSET(A247,-$B$4,0,1,1),"")</f>
        <v>35307</v>
      </c>
      <c r="F247" s="140" t="n">
        <f aca="true">(OFFSET(B247,-$B$4,0,1,1)-B247)+$B$5*(D247-OFFSET(D247,-$B$4,0,1,1))+$B$6*(C247-OFFSET(C247,-$B$4,0,1,1))</f>
        <v>-20.099965697723</v>
      </c>
      <c r="G247" s="141" t="n">
        <f aca="false">VLOOKUP(YEAR(A247),$D$6:$F$13,2,0)</f>
        <v>1</v>
      </c>
      <c r="H247" s="142" t="n">
        <f aca="false">IF(OR(ISBLANK(F247),G247=0),"",G247*F247)</f>
        <v>-20.099965697723</v>
      </c>
      <c r="I247" s="141" t="n">
        <f aca="false">IF(ABS(SIGN(F247)-SIGN(F246))&gt;0,1,"")</f>
        <v>1</v>
      </c>
      <c r="J247" s="141" t="n">
        <f aca="false">SUM($I$34:I247)</f>
        <v>22</v>
      </c>
      <c r="K247" s="141" t="n">
        <f aca="false">IF(I247=1,ROW(I247),"")</f>
        <v>247</v>
      </c>
      <c r="L247" s="143" t="n">
        <f aca="false">IF(I247="","",I247*A247)</f>
        <v>35496</v>
      </c>
      <c r="M247" s="91" t="n">
        <f aca="true">IF(L247="","",OFFSET(L247,MAX($K$34:K246)-K247,-1,1,1))</f>
        <v>243</v>
      </c>
      <c r="N247" s="143" t="n">
        <f aca="false">IF(VLOOKUP($M247,$K$33:$L$399,2,0)&gt;0,VLOOKUP($M247,$K$33:$L$399,2,0),"")</f>
        <v>35468</v>
      </c>
      <c r="O247" s="78" t="n">
        <f aca="false">IF(OR(N247="",$G247=0),"",(L247-N247)/7)</f>
        <v>4</v>
      </c>
      <c r="P247" s="78"/>
      <c r="Q247" s="0"/>
      <c r="R247" s="0"/>
    </row>
    <row r="248" customFormat="false" ht="12.75" hidden="false" customHeight="false" outlineLevel="0" collapsed="false">
      <c r="A248" s="137" t="n">
        <v>35503</v>
      </c>
      <c r="B248" s="138" t="n">
        <v>348</v>
      </c>
      <c r="C248" s="138" t="n">
        <v>193.5</v>
      </c>
      <c r="D248" s="138" t="n">
        <v>257.5</v>
      </c>
      <c r="E248" s="139" t="n">
        <f aca="true">IF(AND(OFFSET(A248,-$B$4,0,1,1)&gt;=$A$34,ISNUMBER(OFFSET(A248,-$B$4,0,1,1))),OFFSET(A248,-$B$4,0,1,1),"")</f>
        <v>35314</v>
      </c>
      <c r="F248" s="140" t="n">
        <f aca="true">(OFFSET(B248,-$B$4,0,1,1)-B248)+$B$5*(D248-OFFSET(D248,-$B$4,0,1,1))+$B$6*(C248-OFFSET(C248,-$B$4,0,1,1))</f>
        <v>-40.9785847805069</v>
      </c>
      <c r="G248" s="141" t="n">
        <f aca="false">VLOOKUP(YEAR(A248),$D$6:$F$13,2,0)</f>
        <v>1</v>
      </c>
      <c r="H248" s="142" t="n">
        <f aca="false">IF(OR(ISBLANK(F248),G248=0),"",G248*F248)</f>
        <v>-40.9785847805069</v>
      </c>
      <c r="I248" s="141" t="str">
        <f aca="false">IF(ABS(SIGN(F248)-SIGN(F247))&gt;0,1,"")</f>
        <v/>
      </c>
      <c r="J248" s="141" t="n">
        <f aca="false">SUM($I$34:I248)</f>
        <v>22</v>
      </c>
      <c r="K248" s="141" t="str">
        <f aca="false">IF(I248=1,ROW(I248),"")</f>
        <v/>
      </c>
      <c r="L248" s="143" t="str">
        <f aca="false">IF(I248="","",I248*A248)</f>
        <v/>
      </c>
      <c r="M248" s="91" t="str">
        <f aca="true">IF(L248="","",OFFSET(L248,MAX($K$34:K247)-K248,-1,1,1))</f>
        <v/>
      </c>
      <c r="N248" s="143" t="str">
        <f aca="false">IF(VLOOKUP($M248,$K$33:$L$399,2,0)&gt;0,VLOOKUP($M248,$K$33:$L$399,2,0),"")</f>
        <v/>
      </c>
      <c r="O248" s="78" t="str">
        <f aca="false">IF(OR(N248="",$G248=0),"",(L248-N248)/7)</f>
        <v/>
      </c>
      <c r="P248" s="78"/>
      <c r="Q248" s="0"/>
      <c r="R248" s="0"/>
    </row>
    <row r="249" customFormat="false" ht="12.75" hidden="false" customHeight="false" outlineLevel="0" collapsed="false">
      <c r="A249" s="137" t="n">
        <v>35510</v>
      </c>
      <c r="B249" s="138" t="n">
        <v>355.5</v>
      </c>
      <c r="C249" s="138" t="n">
        <v>194.5</v>
      </c>
      <c r="D249" s="138" t="n">
        <v>257.5</v>
      </c>
      <c r="E249" s="139" t="n">
        <f aca="true">IF(AND(OFFSET(A249,-$B$4,0,1,1)&gt;=$A$34,ISNUMBER(OFFSET(A249,-$B$4,0,1,1))),OFFSET(A249,-$B$4,0,1,1),"")</f>
        <v>35321</v>
      </c>
      <c r="F249" s="140" t="n">
        <f aca="true">(OFFSET(B249,-$B$4,0,1,1)-B249)+$B$5*(D249-OFFSET(D249,-$B$4,0,1,1))+$B$6*(C249-OFFSET(C249,-$B$4,0,1,1))</f>
        <v>-55.5927885191244</v>
      </c>
      <c r="G249" s="141" t="n">
        <f aca="false">VLOOKUP(YEAR(A249),$D$6:$F$13,2,0)</f>
        <v>1</v>
      </c>
      <c r="H249" s="142" t="n">
        <f aca="false">IF(OR(ISBLANK(F249),G249=0),"",G249*F249)</f>
        <v>-55.5927885191244</v>
      </c>
      <c r="I249" s="141" t="str">
        <f aca="false">IF(ABS(SIGN(F249)-SIGN(F248))&gt;0,1,"")</f>
        <v/>
      </c>
      <c r="J249" s="141" t="n">
        <f aca="false">SUM($I$34:I249)</f>
        <v>22</v>
      </c>
      <c r="K249" s="141" t="str">
        <f aca="false">IF(I249=1,ROW(I249),"")</f>
        <v/>
      </c>
      <c r="L249" s="143" t="str">
        <f aca="false">IF(I249="","",I249*A249)</f>
        <v/>
      </c>
      <c r="M249" s="91" t="str">
        <f aca="true">IF(L249="","",OFFSET(L249,MAX($K$34:K248)-K249,-1,1,1))</f>
        <v/>
      </c>
      <c r="N249" s="143" t="str">
        <f aca="false">IF(VLOOKUP($M249,$K$33:$L$399,2,0)&gt;0,VLOOKUP($M249,$K$33:$L$399,2,0),"")</f>
        <v/>
      </c>
      <c r="O249" s="78" t="str">
        <f aca="false">IF(OR(N249="",$G249=0),"",(L249-N249)/7)</f>
        <v/>
      </c>
      <c r="P249" s="78"/>
      <c r="Q249" s="0"/>
      <c r="R249" s="0"/>
    </row>
    <row r="250" customFormat="false" ht="12.75" hidden="false" customHeight="false" outlineLevel="0" collapsed="false">
      <c r="A250" s="137" t="n">
        <v>35517</v>
      </c>
      <c r="B250" s="138" t="n">
        <v>360</v>
      </c>
      <c r="C250" s="138" t="n">
        <v>189</v>
      </c>
      <c r="D250" s="138" t="n">
        <v>257.5</v>
      </c>
      <c r="E250" s="139" t="n">
        <f aca="true">IF(AND(OFFSET(A250,-$B$4,0,1,1)&gt;=$A$34,ISNUMBER(OFFSET(A250,-$B$4,0,1,1))),OFFSET(A250,-$B$4,0,1,1),"")</f>
        <v>35328</v>
      </c>
      <c r="F250" s="140" t="n">
        <f aca="true">(OFFSET(B250,-$B$4,0,1,1)-B250)+$B$5*(D250-OFFSET(D250,-$B$4,0,1,1))+$B$6*(C250-OFFSET(C250,-$B$4,0,1,1))</f>
        <v>-69.6991193072726</v>
      </c>
      <c r="G250" s="141" t="n">
        <f aca="false">VLOOKUP(YEAR(A250),$D$6:$F$13,2,0)</f>
        <v>1</v>
      </c>
      <c r="H250" s="142" t="n">
        <f aca="false">IF(OR(ISBLANK(F250),G250=0),"",G250*F250)</f>
        <v>-69.6991193072726</v>
      </c>
      <c r="I250" s="141" t="str">
        <f aca="false">IF(ABS(SIGN(F250)-SIGN(F249))&gt;0,1,"")</f>
        <v/>
      </c>
      <c r="J250" s="141" t="n">
        <f aca="false">SUM($I$34:I250)</f>
        <v>22</v>
      </c>
      <c r="K250" s="141" t="str">
        <f aca="false">IF(I250=1,ROW(I250),"")</f>
        <v/>
      </c>
      <c r="L250" s="143" t="str">
        <f aca="false">IF(I250="","",I250*A250)</f>
        <v/>
      </c>
      <c r="M250" s="91" t="str">
        <f aca="true">IF(L250="","",OFFSET(L250,MAX($K$34:K249)-K250,-1,1,1))</f>
        <v/>
      </c>
      <c r="N250" s="143" t="str">
        <f aca="false">IF(VLOOKUP($M250,$K$33:$L$399,2,0)&gt;0,VLOOKUP($M250,$K$33:$L$399,2,0),"")</f>
        <v/>
      </c>
      <c r="O250" s="78" t="str">
        <f aca="false">IF(OR(N250="",$G250=0),"",(L250-N250)/7)</f>
        <v/>
      </c>
      <c r="P250" s="78"/>
      <c r="Q250" s="0"/>
      <c r="R250" s="0"/>
    </row>
    <row r="251" customFormat="false" ht="12.75" hidden="false" customHeight="false" outlineLevel="0" collapsed="false">
      <c r="A251" s="137" t="n">
        <v>35524</v>
      </c>
      <c r="B251" s="138" t="n">
        <v>345</v>
      </c>
      <c r="C251" s="138" t="n">
        <v>183.5</v>
      </c>
      <c r="D251" s="138" t="n">
        <v>258</v>
      </c>
      <c r="E251" s="139" t="n">
        <f aca="true">IF(AND(OFFSET(A251,-$B$4,0,1,1)&gt;=$A$34,ISNUMBER(OFFSET(A251,-$B$4,0,1,1))),OFFSET(A251,-$B$4,0,1,1),"")</f>
        <v>35335</v>
      </c>
      <c r="F251" s="140" t="n">
        <f aca="true">(OFFSET(B251,-$B$4,0,1,1)-B251)+$B$5*(D251-OFFSET(D251,-$B$4,0,1,1))+$B$6*(C251-OFFSET(C251,-$B$4,0,1,1))</f>
        <v>-73.1122345722788</v>
      </c>
      <c r="G251" s="141" t="n">
        <f aca="false">VLOOKUP(YEAR(A251),$D$6:$F$13,2,0)</f>
        <v>1</v>
      </c>
      <c r="H251" s="142" t="n">
        <f aca="false">IF(OR(ISBLANK(F251),G251=0),"",G251*F251)</f>
        <v>-73.1122345722788</v>
      </c>
      <c r="I251" s="141" t="str">
        <f aca="false">IF(ABS(SIGN(F251)-SIGN(F250))&gt;0,1,"")</f>
        <v/>
      </c>
      <c r="J251" s="141" t="n">
        <f aca="false">SUM($I$34:I251)</f>
        <v>22</v>
      </c>
      <c r="K251" s="141" t="str">
        <f aca="false">IF(I251=1,ROW(I251),"")</f>
        <v/>
      </c>
      <c r="L251" s="143" t="str">
        <f aca="false">IF(I251="","",I251*A251)</f>
        <v/>
      </c>
      <c r="M251" s="91" t="str">
        <f aca="true">IF(L251="","",OFFSET(L251,MAX($K$34:K250)-K251,-1,1,1))</f>
        <v/>
      </c>
      <c r="N251" s="143" t="str">
        <f aca="false">IF(VLOOKUP($M251,$K$33:$L$399,2,0)&gt;0,VLOOKUP($M251,$K$33:$L$399,2,0),"")</f>
        <v/>
      </c>
      <c r="O251" s="78" t="str">
        <f aca="false">IF(OR(N251="",$G251=0),"",(L251-N251)/7)</f>
        <v/>
      </c>
      <c r="P251" s="78"/>
      <c r="Q251" s="0"/>
      <c r="R251" s="0"/>
    </row>
    <row r="252" customFormat="false" ht="12.75" hidden="false" customHeight="false" outlineLevel="0" collapsed="false">
      <c r="A252" s="137" t="n">
        <v>35531</v>
      </c>
      <c r="B252" s="138" t="n">
        <v>326</v>
      </c>
      <c r="C252" s="138" t="n">
        <v>181</v>
      </c>
      <c r="D252" s="138" t="n">
        <v>250</v>
      </c>
      <c r="E252" s="139" t="n">
        <f aca="true">IF(AND(OFFSET(A252,-$B$4,0,1,1)&gt;=$A$34,ISNUMBER(OFFSET(A252,-$B$4,0,1,1))),OFFSET(A252,-$B$4,0,1,1),"")</f>
        <v>35342</v>
      </c>
      <c r="F252" s="140" t="n">
        <f aca="true">(OFFSET(B252,-$B$4,0,1,1)-B252)+$B$5*(D252-OFFSET(D252,-$B$4,0,1,1))+$B$6*(C252-OFFSET(C252,-$B$4,0,1,1))</f>
        <v>-61.1947215257434</v>
      </c>
      <c r="G252" s="141" t="n">
        <f aca="false">VLOOKUP(YEAR(A252),$D$6:$F$13,2,0)</f>
        <v>1</v>
      </c>
      <c r="H252" s="142" t="n">
        <f aca="false">IF(OR(ISBLANK(F252),G252=0),"",G252*F252)</f>
        <v>-61.1947215257434</v>
      </c>
      <c r="I252" s="141" t="str">
        <f aca="false">IF(ABS(SIGN(F252)-SIGN(F251))&gt;0,1,"")</f>
        <v/>
      </c>
      <c r="J252" s="141" t="n">
        <f aca="false">SUM($I$34:I252)</f>
        <v>22</v>
      </c>
      <c r="K252" s="141" t="str">
        <f aca="false">IF(I252=1,ROW(I252),"")</f>
        <v/>
      </c>
      <c r="L252" s="143" t="str">
        <f aca="false">IF(I252="","",I252*A252)</f>
        <v/>
      </c>
      <c r="M252" s="91" t="str">
        <f aca="true">IF(L252="","",OFFSET(L252,MAX($K$34:K251)-K252,-1,1,1))</f>
        <v/>
      </c>
      <c r="N252" s="143" t="str">
        <f aca="false">IF(VLOOKUP($M252,$K$33:$L$399,2,0)&gt;0,VLOOKUP($M252,$K$33:$L$399,2,0),"")</f>
        <v/>
      </c>
      <c r="O252" s="78" t="str">
        <f aca="false">IF(OR(N252="",$G252=0),"",(L252-N252)/7)</f>
        <v/>
      </c>
      <c r="P252" s="78"/>
      <c r="Q252" s="0"/>
      <c r="R252" s="0"/>
    </row>
    <row r="253" customFormat="false" ht="12.75" hidden="false" customHeight="false" outlineLevel="0" collapsed="false">
      <c r="A253" s="137" t="n">
        <v>35538</v>
      </c>
      <c r="B253" s="138" t="n">
        <v>323.5</v>
      </c>
      <c r="C253" s="138" t="n">
        <v>171.5</v>
      </c>
      <c r="D253" s="138" t="n">
        <v>252</v>
      </c>
      <c r="E253" s="139" t="n">
        <f aca="true">IF(AND(OFFSET(A253,-$B$4,0,1,1)&gt;=$A$34,ISNUMBER(OFFSET(A253,-$B$4,0,1,1))),OFFSET(A253,-$B$4,0,1,1),"")</f>
        <v>35349</v>
      </c>
      <c r="F253" s="140" t="n">
        <f aca="true">(OFFSET(B253,-$B$4,0,1,1)-B253)+$B$5*(D253-OFFSET(D253,-$B$4,0,1,1))+$B$6*(C253-OFFSET(C253,-$B$4,0,1,1))</f>
        <v>-65.7355827983909</v>
      </c>
      <c r="G253" s="141" t="n">
        <f aca="false">VLOOKUP(YEAR(A253),$D$6:$F$13,2,0)</f>
        <v>1</v>
      </c>
      <c r="H253" s="142" t="n">
        <f aca="false">IF(OR(ISBLANK(F253),G253=0),"",G253*F253)</f>
        <v>-65.7355827983909</v>
      </c>
      <c r="I253" s="141" t="str">
        <f aca="false">IF(ABS(SIGN(F253)-SIGN(F252))&gt;0,1,"")</f>
        <v/>
      </c>
      <c r="J253" s="141" t="n">
        <f aca="false">SUM($I$34:I253)</f>
        <v>22</v>
      </c>
      <c r="K253" s="141" t="str">
        <f aca="false">IF(I253=1,ROW(I253),"")</f>
        <v/>
      </c>
      <c r="L253" s="143" t="str">
        <f aca="false">IF(I253="","",I253*A253)</f>
        <v/>
      </c>
      <c r="M253" s="91" t="str">
        <f aca="true">IF(L253="","",OFFSET(L253,MAX($K$34:K252)-K253,-1,1,1))</f>
        <v/>
      </c>
      <c r="N253" s="143" t="str">
        <f aca="false">IF(VLOOKUP($M253,$K$33:$L$399,2,0)&gt;0,VLOOKUP($M253,$K$33:$L$399,2,0),"")</f>
        <v/>
      </c>
      <c r="O253" s="78" t="str">
        <f aca="false">IF(OR(N253="",$G253=0),"",(L253-N253)/7)</f>
        <v/>
      </c>
      <c r="P253" s="78"/>
      <c r="Q253" s="0"/>
      <c r="R253" s="0"/>
    </row>
    <row r="254" customFormat="false" ht="12.75" hidden="false" customHeight="false" outlineLevel="0" collapsed="false">
      <c r="A254" s="137" t="n">
        <v>35545</v>
      </c>
      <c r="B254" s="138" t="n">
        <v>310.5</v>
      </c>
      <c r="C254" s="138" t="n">
        <v>169</v>
      </c>
      <c r="D254" s="138" t="n">
        <v>257</v>
      </c>
      <c r="E254" s="139" t="n">
        <f aca="true">IF(AND(OFFSET(A254,-$B$4,0,1,1)&gt;=$A$34,ISNUMBER(OFFSET(A254,-$B$4,0,1,1))),OFFSET(A254,-$B$4,0,1,1),"")</f>
        <v>35356</v>
      </c>
      <c r="F254" s="140" t="n">
        <f aca="true">(OFFSET(B254,-$B$4,0,1,1)-B254)+$B$5*(D254-OFFSET(D254,-$B$4,0,1,1))+$B$6*(C254-OFFSET(C254,-$B$4,0,1,1))</f>
        <v>-64.5620363444571</v>
      </c>
      <c r="G254" s="141" t="n">
        <f aca="false">VLOOKUP(YEAR(A254),$D$6:$F$13,2,0)</f>
        <v>1</v>
      </c>
      <c r="H254" s="142" t="n">
        <f aca="false">IF(OR(ISBLANK(F254),G254=0),"",G254*F254)</f>
        <v>-64.5620363444571</v>
      </c>
      <c r="I254" s="141" t="str">
        <f aca="false">IF(ABS(SIGN(F254)-SIGN(F253))&gt;0,1,"")</f>
        <v/>
      </c>
      <c r="J254" s="141" t="n">
        <f aca="false">SUM($I$34:I254)</f>
        <v>22</v>
      </c>
      <c r="K254" s="141" t="str">
        <f aca="false">IF(I254=1,ROW(I254),"")</f>
        <v/>
      </c>
      <c r="L254" s="143" t="str">
        <f aca="false">IF(I254="","",I254*A254)</f>
        <v/>
      </c>
      <c r="M254" s="91" t="str">
        <f aca="true">IF(L254="","",OFFSET(L254,MAX($K$34:K253)-K254,-1,1,1))</f>
        <v/>
      </c>
      <c r="N254" s="143" t="str">
        <f aca="false">IF(VLOOKUP($M254,$K$33:$L$399,2,0)&gt;0,VLOOKUP($M254,$K$33:$L$399,2,0),"")</f>
        <v/>
      </c>
      <c r="O254" s="78" t="str">
        <f aca="false">IF(OR(N254="",$G254=0),"",(L254-N254)/7)</f>
        <v/>
      </c>
      <c r="P254" s="78"/>
      <c r="Q254" s="0"/>
      <c r="R254" s="0"/>
    </row>
    <row r="255" customFormat="false" ht="12.75" hidden="false" customHeight="false" outlineLevel="0" collapsed="false">
      <c r="A255" s="137" t="n">
        <v>35552</v>
      </c>
      <c r="B255" s="138" t="n">
        <v>310.25</v>
      </c>
      <c r="C255" s="138" t="n">
        <v>170</v>
      </c>
      <c r="D255" s="138" t="n">
        <v>258</v>
      </c>
      <c r="E255" s="139" t="n">
        <f aca="true">IF(AND(OFFSET(A255,-$B$4,0,1,1)&gt;=$A$34,ISNUMBER(OFFSET(A255,-$B$4,0,1,1))),OFFSET(A255,-$B$4,0,1,1),"")</f>
        <v>35363</v>
      </c>
      <c r="F255" s="140" t="n">
        <f aca="true">(OFFSET(B255,-$B$4,0,1,1)-B255)+$B$5*(D255-OFFSET(D255,-$B$4,0,1,1))+$B$6*(C255-OFFSET(C255,-$B$4,0,1,1))</f>
        <v>-54.8991269638748</v>
      </c>
      <c r="G255" s="141" t="n">
        <f aca="false">VLOOKUP(YEAR(A255),$D$6:$F$13,2,0)</f>
        <v>1</v>
      </c>
      <c r="H255" s="142" t="n">
        <f aca="false">IF(OR(ISBLANK(F255),G255=0),"",G255*F255)</f>
        <v>-54.8991269638748</v>
      </c>
      <c r="I255" s="141" t="str">
        <f aca="false">IF(ABS(SIGN(F255)-SIGN(F254))&gt;0,1,"")</f>
        <v/>
      </c>
      <c r="J255" s="141" t="n">
        <f aca="false">SUM($I$34:I255)</f>
        <v>22</v>
      </c>
      <c r="K255" s="141" t="str">
        <f aca="false">IF(I255=1,ROW(I255),"")</f>
        <v/>
      </c>
      <c r="L255" s="143" t="str">
        <f aca="false">IF(I255="","",I255*A255)</f>
        <v/>
      </c>
      <c r="M255" s="91" t="str">
        <f aca="true">IF(L255="","",OFFSET(L255,MAX($K$34:K254)-K255,-1,1,1))</f>
        <v/>
      </c>
      <c r="N255" s="143" t="str">
        <f aca="false">IF(VLOOKUP($M255,$K$33:$L$399,2,0)&gt;0,VLOOKUP($M255,$K$33:$L$399,2,0),"")</f>
        <v/>
      </c>
      <c r="O255" s="78" t="str">
        <f aca="false">IF(OR(N255="",$G255=0),"",(L255-N255)/7)</f>
        <v/>
      </c>
      <c r="P255" s="78"/>
      <c r="Q255" s="0"/>
      <c r="R255" s="0"/>
    </row>
    <row r="256" customFormat="false" ht="12.75" hidden="false" customHeight="false" outlineLevel="0" collapsed="false">
      <c r="A256" s="137" t="n">
        <v>35559</v>
      </c>
      <c r="B256" s="138" t="n">
        <v>313.25</v>
      </c>
      <c r="C256" s="138" t="n">
        <v>169</v>
      </c>
      <c r="D256" s="138" t="n">
        <v>262.5</v>
      </c>
      <c r="E256" s="139" t="n">
        <f aca="true">IF(AND(OFFSET(A256,-$B$4,0,1,1)&gt;=$A$34,ISNUMBER(OFFSET(A256,-$B$4,0,1,1))),OFFSET(A256,-$B$4,0,1,1),"")</f>
        <v>35370</v>
      </c>
      <c r="F256" s="140" t="n">
        <f aca="true">(OFFSET(B256,-$B$4,0,1,1)-B256)+$B$5*(D256-OFFSET(D256,-$B$4,0,1,1))+$B$6*(C256-OFFSET(C256,-$B$4,0,1,1))</f>
        <v>-59.1533017293503</v>
      </c>
      <c r="G256" s="141" t="n">
        <f aca="false">VLOOKUP(YEAR(A256),$D$6:$F$13,2,0)</f>
        <v>1</v>
      </c>
      <c r="H256" s="142" t="n">
        <f aca="false">IF(OR(ISBLANK(F256),G256=0),"",G256*F256)</f>
        <v>-59.1533017293503</v>
      </c>
      <c r="I256" s="141" t="str">
        <f aca="false">IF(ABS(SIGN(F256)-SIGN(F255))&gt;0,1,"")</f>
        <v/>
      </c>
      <c r="J256" s="141" t="n">
        <f aca="false">SUM($I$34:I256)</f>
        <v>22</v>
      </c>
      <c r="K256" s="141" t="str">
        <f aca="false">IF(I256=1,ROW(I256),"")</f>
        <v/>
      </c>
      <c r="L256" s="143" t="str">
        <f aca="false">IF(I256="","",I256*A256)</f>
        <v/>
      </c>
      <c r="M256" s="91" t="str">
        <f aca="true">IF(L256="","",OFFSET(L256,MAX($K$34:K255)-K256,-1,1,1))</f>
        <v/>
      </c>
      <c r="N256" s="143" t="str">
        <f aca="false">IF(VLOOKUP($M256,$K$33:$L$399,2,0)&gt;0,VLOOKUP($M256,$K$33:$L$399,2,0),"")</f>
        <v/>
      </c>
      <c r="O256" s="78" t="str">
        <f aca="false">IF(OR(N256="",$G256=0),"",(L256-N256)/7)</f>
        <v/>
      </c>
      <c r="P256" s="78"/>
      <c r="Q256" s="0"/>
      <c r="R256" s="0"/>
    </row>
    <row r="257" customFormat="false" ht="12.75" hidden="false" customHeight="false" outlineLevel="0" collapsed="false">
      <c r="A257" s="137" t="n">
        <v>35566</v>
      </c>
      <c r="B257" s="138" t="n">
        <v>311.75</v>
      </c>
      <c r="C257" s="138" t="n">
        <v>174</v>
      </c>
      <c r="D257" s="138" t="n">
        <v>267.5</v>
      </c>
      <c r="E257" s="139" t="n">
        <f aca="true">IF(AND(OFFSET(A257,-$B$4,0,1,1)&gt;=$A$34,ISNUMBER(OFFSET(A257,-$B$4,0,1,1))),OFFSET(A257,-$B$4,0,1,1),"")</f>
        <v>35377</v>
      </c>
      <c r="F257" s="140" t="n">
        <f aca="true">(OFFSET(B257,-$B$4,0,1,1)-B257)+$B$5*(D257-OFFSET(D257,-$B$4,0,1,1))+$B$6*(C257-OFFSET(C257,-$B$4,0,1,1))</f>
        <v>-48.663668106644</v>
      </c>
      <c r="G257" s="141" t="n">
        <f aca="false">VLOOKUP(YEAR(A257),$D$6:$F$13,2,0)</f>
        <v>1</v>
      </c>
      <c r="H257" s="142" t="n">
        <f aca="false">IF(OR(ISBLANK(F257),G257=0),"",G257*F257)</f>
        <v>-48.663668106644</v>
      </c>
      <c r="I257" s="141" t="str">
        <f aca="false">IF(ABS(SIGN(F257)-SIGN(F256))&gt;0,1,"")</f>
        <v/>
      </c>
      <c r="J257" s="141" t="n">
        <f aca="false">SUM($I$34:I257)</f>
        <v>22</v>
      </c>
      <c r="K257" s="141" t="str">
        <f aca="false">IF(I257=1,ROW(I257),"")</f>
        <v/>
      </c>
      <c r="L257" s="143" t="str">
        <f aca="false">IF(I257="","",I257*A257)</f>
        <v/>
      </c>
      <c r="M257" s="91" t="str">
        <f aca="true">IF(L257="","",OFFSET(L257,MAX($K$34:K256)-K257,-1,1,1))</f>
        <v/>
      </c>
      <c r="N257" s="143" t="str">
        <f aca="false">IF(VLOOKUP($M257,$K$33:$L$399,2,0)&gt;0,VLOOKUP($M257,$K$33:$L$399,2,0),"")</f>
        <v/>
      </c>
      <c r="O257" s="78" t="str">
        <f aca="false">IF(OR(N257="",$G257=0),"",(L257-N257)/7)</f>
        <v/>
      </c>
      <c r="P257" s="78"/>
      <c r="Q257" s="0"/>
      <c r="R257" s="0"/>
    </row>
    <row r="258" customFormat="false" ht="12.75" hidden="false" customHeight="false" outlineLevel="0" collapsed="false">
      <c r="A258" s="137" t="n">
        <v>35573</v>
      </c>
      <c r="B258" s="138" t="n">
        <v>297</v>
      </c>
      <c r="C258" s="138" t="n">
        <v>184</v>
      </c>
      <c r="D258" s="138" t="n">
        <v>276</v>
      </c>
      <c r="E258" s="139" t="n">
        <f aca="true">IF(AND(OFFSET(A258,-$B$4,0,1,1)&gt;=$A$34,ISNUMBER(OFFSET(A258,-$B$4,0,1,1))),OFFSET(A258,-$B$4,0,1,1),"")</f>
        <v>35384</v>
      </c>
      <c r="F258" s="140" t="n">
        <f aca="true">(OFFSET(B258,-$B$4,0,1,1)-B258)+$B$5*(D258-OFFSET(D258,-$B$4,0,1,1))+$B$6*(C258-OFFSET(C258,-$B$4,0,1,1))</f>
        <v>-25.1817492299872</v>
      </c>
      <c r="G258" s="141" t="n">
        <f aca="false">VLOOKUP(YEAR(A258),$D$6:$F$13,2,0)</f>
        <v>1</v>
      </c>
      <c r="H258" s="142" t="n">
        <f aca="false">IF(OR(ISBLANK(F258),G258=0),"",G258*F258)</f>
        <v>-25.1817492299872</v>
      </c>
      <c r="I258" s="141" t="str">
        <f aca="false">IF(ABS(SIGN(F258)-SIGN(F257))&gt;0,1,"")</f>
        <v/>
      </c>
      <c r="J258" s="141" t="n">
        <f aca="false">SUM($I$34:I258)</f>
        <v>22</v>
      </c>
      <c r="K258" s="141" t="str">
        <f aca="false">IF(I258=1,ROW(I258),"")</f>
        <v/>
      </c>
      <c r="L258" s="143" t="str">
        <f aca="false">IF(I258="","",I258*A258)</f>
        <v/>
      </c>
      <c r="M258" s="91" t="str">
        <f aca="true">IF(L258="","",OFFSET(L258,MAX($K$34:K257)-K258,-1,1,1))</f>
        <v/>
      </c>
      <c r="N258" s="143" t="str">
        <f aca="false">IF(VLOOKUP($M258,$K$33:$L$399,2,0)&gt;0,VLOOKUP($M258,$K$33:$L$399,2,0),"")</f>
        <v/>
      </c>
      <c r="O258" s="78" t="str">
        <f aca="false">IF(OR(N258="",$G258=0),"",(L258-N258)/7)</f>
        <v/>
      </c>
      <c r="P258" s="78"/>
      <c r="Q258" s="0"/>
      <c r="R258" s="0"/>
    </row>
    <row r="259" customFormat="false" ht="12.75" hidden="false" customHeight="false" outlineLevel="0" collapsed="false">
      <c r="A259" s="137" t="n">
        <v>35580</v>
      </c>
      <c r="B259" s="138" t="n">
        <v>279.75</v>
      </c>
      <c r="C259" s="138" t="n">
        <v>182</v>
      </c>
      <c r="D259" s="138" t="n">
        <v>290</v>
      </c>
      <c r="E259" s="139" t="n">
        <f aca="true">IF(AND(OFFSET(A259,-$B$4,0,1,1)&gt;=$A$34,ISNUMBER(OFFSET(A259,-$B$4,0,1,1))),OFFSET(A259,-$B$4,0,1,1),"")</f>
        <v>35391</v>
      </c>
      <c r="F259" s="140" t="n">
        <f aca="true">(OFFSET(B259,-$B$4,0,1,1)-B259)+$B$5*(D259-OFFSET(D259,-$B$4,0,1,1))+$B$6*(C259-OFFSET(C259,-$B$4,0,1,1))</f>
        <v>-6.27099776853767</v>
      </c>
      <c r="G259" s="141" t="n">
        <f aca="false">VLOOKUP(YEAR(A259),$D$6:$F$13,2,0)</f>
        <v>1</v>
      </c>
      <c r="H259" s="142" t="n">
        <f aca="false">IF(OR(ISBLANK(F259),G259=0),"",G259*F259)</f>
        <v>-6.27099776853767</v>
      </c>
      <c r="I259" s="141" t="str">
        <f aca="false">IF(ABS(SIGN(F259)-SIGN(F258))&gt;0,1,"")</f>
        <v/>
      </c>
      <c r="J259" s="141" t="n">
        <f aca="false">SUM($I$34:I259)</f>
        <v>22</v>
      </c>
      <c r="K259" s="141" t="str">
        <f aca="false">IF(I259=1,ROW(I259),"")</f>
        <v/>
      </c>
      <c r="L259" s="143" t="str">
        <f aca="false">IF(I259="","",I259*A259)</f>
        <v/>
      </c>
      <c r="M259" s="91" t="str">
        <f aca="true">IF(L259="","",OFFSET(L259,MAX($K$34:K258)-K259,-1,1,1))</f>
        <v/>
      </c>
      <c r="N259" s="143" t="str">
        <f aca="false">IF(VLOOKUP($M259,$K$33:$L$399,2,0)&gt;0,VLOOKUP($M259,$K$33:$L$399,2,0),"")</f>
        <v/>
      </c>
      <c r="O259" s="78" t="str">
        <f aca="false">IF(OR(N259="",$G259=0),"",(L259-N259)/7)</f>
        <v/>
      </c>
      <c r="P259" s="78"/>
      <c r="Q259" s="0"/>
      <c r="R259" s="0"/>
    </row>
    <row r="260" customFormat="false" ht="12.75" hidden="false" customHeight="false" outlineLevel="0" collapsed="false">
      <c r="A260" s="137" t="n">
        <v>35587</v>
      </c>
      <c r="B260" s="138" t="n">
        <v>263.75</v>
      </c>
      <c r="C260" s="138" t="n">
        <v>180</v>
      </c>
      <c r="D260" s="138" t="n">
        <v>285</v>
      </c>
      <c r="E260" s="139" t="n">
        <f aca="true">IF(AND(OFFSET(A260,-$B$4,0,1,1)&gt;=$A$34,ISNUMBER(OFFSET(A260,-$B$4,0,1,1))),OFFSET(A260,-$B$4,0,1,1),"")</f>
        <v>35398</v>
      </c>
      <c r="F260" s="140" t="n">
        <f aca="true">(OFFSET(B260,-$B$4,0,1,1)-B260)+$B$5*(D260-OFFSET(D260,-$B$4,0,1,1))+$B$6*(C260-OFFSET(C260,-$B$4,0,1,1))</f>
        <v>14.8759407278302</v>
      </c>
      <c r="G260" s="141" t="n">
        <f aca="false">VLOOKUP(YEAR(A260),$D$6:$F$13,2,0)</f>
        <v>1</v>
      </c>
      <c r="H260" s="142" t="n">
        <f aca="false">IF(OR(ISBLANK(F260),G260=0),"",G260*F260)</f>
        <v>14.8759407278302</v>
      </c>
      <c r="I260" s="141" t="n">
        <f aca="false">IF(ABS(SIGN(F260)-SIGN(F259))&gt;0,1,"")</f>
        <v>1</v>
      </c>
      <c r="J260" s="141" t="n">
        <f aca="false">SUM($I$34:I260)</f>
        <v>23</v>
      </c>
      <c r="K260" s="141" t="n">
        <f aca="false">IF(I260=1,ROW(I260),"")</f>
        <v>260</v>
      </c>
      <c r="L260" s="143" t="n">
        <f aca="false">IF(I260="","",I260*A260)</f>
        <v>35587</v>
      </c>
      <c r="M260" s="91" t="n">
        <f aca="true">IF(L260="","",OFFSET(L260,MAX($K$34:K259)-K260,-1,1,1))</f>
        <v>247</v>
      </c>
      <c r="N260" s="143" t="n">
        <f aca="false">IF(VLOOKUP($M260,$K$33:$L$399,2,0)&gt;0,VLOOKUP($M260,$K$33:$L$399,2,0),"")</f>
        <v>35496</v>
      </c>
      <c r="O260" s="78" t="n">
        <f aca="false">IF(OR(N260="",$G260=0),"",(L260-N260)/7)</f>
        <v>13</v>
      </c>
      <c r="P260" s="78"/>
      <c r="Q260" s="0"/>
      <c r="R260" s="0"/>
    </row>
    <row r="261" customFormat="false" ht="12.75" hidden="false" customHeight="false" outlineLevel="0" collapsed="false">
      <c r="A261" s="137" t="n">
        <v>35594</v>
      </c>
      <c r="B261" s="138" t="n">
        <v>269.75</v>
      </c>
      <c r="C261" s="138" t="n">
        <v>178.5</v>
      </c>
      <c r="D261" s="138" t="n">
        <v>267.5</v>
      </c>
      <c r="E261" s="139" t="n">
        <f aca="true">IF(AND(OFFSET(A261,-$B$4,0,1,1)&gt;=$A$34,ISNUMBER(OFFSET(A261,-$B$4,0,1,1))),OFFSET(A261,-$B$4,0,1,1),"")</f>
        <v>35405</v>
      </c>
      <c r="F261" s="140" t="n">
        <f aca="true">(OFFSET(B261,-$B$4,0,1,1)-B261)+$B$5*(D261-OFFSET(D261,-$B$4,0,1,1))+$B$6*(C261-OFFSET(C261,-$B$4,0,1,1))</f>
        <v>-0.409129252324767</v>
      </c>
      <c r="G261" s="141" t="n">
        <f aca="false">VLOOKUP(YEAR(A261),$D$6:$F$13,2,0)</f>
        <v>1</v>
      </c>
      <c r="H261" s="142" t="n">
        <f aca="false">IF(OR(ISBLANK(F261),G261=0),"",G261*F261)</f>
        <v>-0.409129252324767</v>
      </c>
      <c r="I261" s="141" t="n">
        <f aca="false">IF(ABS(SIGN(F261)-SIGN(F260))&gt;0,1,"")</f>
        <v>1</v>
      </c>
      <c r="J261" s="141" t="n">
        <f aca="false">SUM($I$34:I261)</f>
        <v>24</v>
      </c>
      <c r="K261" s="141" t="n">
        <f aca="false">IF(I261=1,ROW(I261),"")</f>
        <v>261</v>
      </c>
      <c r="L261" s="143" t="n">
        <f aca="false">IF(I261="","",I261*A261)</f>
        <v>35594</v>
      </c>
      <c r="M261" s="91" t="n">
        <f aca="true">IF(L261="","",OFFSET(L261,MAX($K$34:K260)-K261,-1,1,1))</f>
        <v>260</v>
      </c>
      <c r="N261" s="143" t="n">
        <f aca="false">IF(VLOOKUP($M261,$K$33:$L$399,2,0)&gt;0,VLOOKUP($M261,$K$33:$L$399,2,0),"")</f>
        <v>35587</v>
      </c>
      <c r="O261" s="78" t="n">
        <f aca="false">IF(OR(N261="",$G261=0),"",(L261-N261)/7)</f>
        <v>1</v>
      </c>
      <c r="P261" s="78"/>
      <c r="Q261" s="0"/>
      <c r="R261" s="0"/>
    </row>
    <row r="262" customFormat="false" ht="12.75" hidden="false" customHeight="false" outlineLevel="0" collapsed="false">
      <c r="A262" s="137" t="n">
        <v>35601</v>
      </c>
      <c r="B262" s="138" t="n">
        <v>269.25</v>
      </c>
      <c r="C262" s="138" t="n">
        <v>177</v>
      </c>
      <c r="D262" s="138" t="n">
        <v>276</v>
      </c>
      <c r="E262" s="139" t="n">
        <f aca="true">IF(AND(OFFSET(A262,-$B$4,0,1,1)&gt;=$A$34,ISNUMBER(OFFSET(A262,-$B$4,0,1,1))),OFFSET(A262,-$B$4,0,1,1),"")</f>
        <v>35412</v>
      </c>
      <c r="F262" s="140" t="n">
        <f aca="true">(OFFSET(B262,-$B$4,0,1,1)-B262)+$B$5*(D262-OFFSET(D262,-$B$4,0,1,1))+$B$6*(C262-OFFSET(C262,-$B$4,0,1,1))</f>
        <v>4.36768458966515</v>
      </c>
      <c r="G262" s="141" t="n">
        <f aca="false">VLOOKUP(YEAR(A262),$D$6:$F$13,2,0)</f>
        <v>1</v>
      </c>
      <c r="H262" s="142" t="n">
        <f aca="false">IF(OR(ISBLANK(F262),G262=0),"",G262*F262)</f>
        <v>4.36768458966515</v>
      </c>
      <c r="I262" s="141" t="n">
        <f aca="false">IF(ABS(SIGN(F262)-SIGN(F261))&gt;0,1,"")</f>
        <v>1</v>
      </c>
      <c r="J262" s="141" t="n">
        <f aca="false">SUM($I$34:I262)</f>
        <v>25</v>
      </c>
      <c r="K262" s="141" t="n">
        <f aca="false">IF(I262=1,ROW(I262),"")</f>
        <v>262</v>
      </c>
      <c r="L262" s="143" t="n">
        <f aca="false">IF(I262="","",I262*A262)</f>
        <v>35601</v>
      </c>
      <c r="M262" s="91" t="n">
        <f aca="true">IF(L262="","",OFFSET(L262,MAX($K$34:K261)-K262,-1,1,1))</f>
        <v>261</v>
      </c>
      <c r="N262" s="143" t="n">
        <f aca="false">IF(VLOOKUP($M262,$K$33:$L$399,2,0)&gt;0,VLOOKUP($M262,$K$33:$L$399,2,0),"")</f>
        <v>35594</v>
      </c>
      <c r="O262" s="78" t="n">
        <f aca="false">IF(OR(N262="",$G262=0),"",(L262-N262)/7)</f>
        <v>1</v>
      </c>
      <c r="P262" s="78"/>
      <c r="Q262" s="0"/>
      <c r="R262" s="0"/>
    </row>
    <row r="263" customFormat="false" ht="12.75" hidden="false" customHeight="false" outlineLevel="0" collapsed="false">
      <c r="A263" s="137" t="n">
        <v>35608</v>
      </c>
      <c r="B263" s="138" t="n">
        <v>270.75</v>
      </c>
      <c r="C263" s="138" t="n">
        <v>171</v>
      </c>
      <c r="D263" s="138" t="n">
        <v>290</v>
      </c>
      <c r="E263" s="139" t="n">
        <f aca="true">IF(AND(OFFSET(A263,-$B$4,0,1,1)&gt;=$A$34,ISNUMBER(OFFSET(A263,-$B$4,0,1,1))),OFFSET(A263,-$B$4,0,1,1),"")</f>
        <v>35419</v>
      </c>
      <c r="F263" s="140" t="n">
        <f aca="true">(OFFSET(B263,-$B$4,0,1,1)-B263)+$B$5*(D263-OFFSET(D263,-$B$4,0,1,1))+$B$6*(C263-OFFSET(C263,-$B$4,0,1,1))</f>
        <v>16.3721300511985</v>
      </c>
      <c r="G263" s="141" t="n">
        <f aca="false">VLOOKUP(YEAR(A263),$D$6:$F$13,2,0)</f>
        <v>1</v>
      </c>
      <c r="H263" s="142" t="n">
        <f aca="false">IF(OR(ISBLANK(F263),G263=0),"",G263*F263)</f>
        <v>16.3721300511985</v>
      </c>
      <c r="I263" s="141" t="str">
        <f aca="false">IF(ABS(SIGN(F263)-SIGN(F262))&gt;0,1,"")</f>
        <v/>
      </c>
      <c r="J263" s="141" t="n">
        <f aca="false">SUM($I$34:I263)</f>
        <v>25</v>
      </c>
      <c r="K263" s="141" t="str">
        <f aca="false">IF(I263=1,ROW(I263),"")</f>
        <v/>
      </c>
      <c r="L263" s="143" t="str">
        <f aca="false">IF(I263="","",I263*A263)</f>
        <v/>
      </c>
      <c r="M263" s="91" t="str">
        <f aca="true">IF(L263="","",OFFSET(L263,MAX($K$34:K262)-K263,-1,1,1))</f>
        <v/>
      </c>
      <c r="N263" s="143" t="str">
        <f aca="false">IF(VLOOKUP($M263,$K$33:$L$399,2,0)&gt;0,VLOOKUP($M263,$K$33:$L$399,2,0),"")</f>
        <v/>
      </c>
      <c r="O263" s="78" t="str">
        <f aca="false">IF(OR(N263="",$G263=0),"",(L263-N263)/7)</f>
        <v/>
      </c>
      <c r="P263" s="78"/>
      <c r="Q263" s="0"/>
      <c r="R263" s="0"/>
    </row>
    <row r="264" customFormat="false" ht="12.75" hidden="false" customHeight="false" outlineLevel="0" collapsed="false">
      <c r="A264" s="137" t="n">
        <v>35615</v>
      </c>
      <c r="B264" s="138" t="n">
        <v>276.5</v>
      </c>
      <c r="C264" s="138" t="n">
        <v>170.5</v>
      </c>
      <c r="D264" s="138" t="n">
        <v>315</v>
      </c>
      <c r="E264" s="139" t="n">
        <f aca="true">IF(AND(OFFSET(A264,-$B$4,0,1,1)&gt;=$A$34,ISNUMBER(OFFSET(A264,-$B$4,0,1,1))),OFFSET(A264,-$B$4,0,1,1),"")</f>
        <v>35433</v>
      </c>
      <c r="F264" s="140" t="n">
        <f aca="true">(OFFSET(B264,-$B$4,0,1,1)-B264)+$B$5*(D264-OFFSET(D264,-$B$4,0,1,1))+$B$6*(C264-OFFSET(C264,-$B$4,0,1,1))</f>
        <v>25.7720385548725</v>
      </c>
      <c r="G264" s="141" t="n">
        <f aca="false">VLOOKUP(YEAR(A264),$D$6:$F$13,2,0)</f>
        <v>1</v>
      </c>
      <c r="H264" s="142" t="n">
        <f aca="false">IF(OR(ISBLANK(F264),G264=0),"",G264*F264)</f>
        <v>25.7720385548725</v>
      </c>
      <c r="I264" s="141" t="str">
        <f aca="false">IF(ABS(SIGN(F264)-SIGN(F263))&gt;0,1,"")</f>
        <v/>
      </c>
      <c r="J264" s="141" t="n">
        <f aca="false">SUM($I$34:I264)</f>
        <v>25</v>
      </c>
      <c r="K264" s="141" t="str">
        <f aca="false">IF(I264=1,ROW(I264),"")</f>
        <v/>
      </c>
      <c r="L264" s="143" t="str">
        <f aca="false">IF(I264="","",I264*A264)</f>
        <v/>
      </c>
      <c r="M264" s="91" t="str">
        <f aca="true">IF(L264="","",OFFSET(L264,MAX($K$34:K263)-K264,-1,1,1))</f>
        <v/>
      </c>
      <c r="N264" s="143" t="str">
        <f aca="false">IF(VLOOKUP($M264,$K$33:$L$399,2,0)&gt;0,VLOOKUP($M264,$K$33:$L$399,2,0),"")</f>
        <v/>
      </c>
      <c r="O264" s="78" t="str">
        <f aca="false">IF(OR(N264="",$G264=0),"",(L264-N264)/7)</f>
        <v/>
      </c>
      <c r="P264" s="78"/>
      <c r="Q264" s="0"/>
      <c r="R264" s="0"/>
    </row>
    <row r="265" customFormat="false" ht="12.75" hidden="false" customHeight="false" outlineLevel="0" collapsed="false">
      <c r="A265" s="137" t="n">
        <v>35622</v>
      </c>
      <c r="B265" s="138" t="n">
        <v>279</v>
      </c>
      <c r="C265" s="138" t="n">
        <v>171</v>
      </c>
      <c r="D265" s="138" t="n">
        <v>315</v>
      </c>
      <c r="E265" s="139" t="n">
        <f aca="true">IF(AND(OFFSET(A265,-$B$4,0,1,1)&gt;=$A$34,ISNUMBER(OFFSET(A265,-$B$4,0,1,1))),OFFSET(A265,-$B$4,0,1,1),"")</f>
        <v>35440</v>
      </c>
      <c r="F265" s="140" t="n">
        <f aca="true">(OFFSET(B265,-$B$4,0,1,1)-B265)+$B$5*(D265-OFFSET(D265,-$B$4,0,1,1))+$B$6*(C265-OFFSET(C265,-$B$4,0,1,1))</f>
        <v>12.3960386975161</v>
      </c>
      <c r="G265" s="141" t="n">
        <f aca="false">VLOOKUP(YEAR(A265),$D$6:$F$13,2,0)</f>
        <v>1</v>
      </c>
      <c r="H265" s="142" t="n">
        <f aca="false">IF(OR(ISBLANK(F265),G265=0),"",G265*F265)</f>
        <v>12.3960386975161</v>
      </c>
      <c r="I265" s="141" t="str">
        <f aca="false">IF(ABS(SIGN(F265)-SIGN(F264))&gt;0,1,"")</f>
        <v/>
      </c>
      <c r="J265" s="141" t="n">
        <f aca="false">SUM($I$34:I265)</f>
        <v>25</v>
      </c>
      <c r="K265" s="141" t="str">
        <f aca="false">IF(I265=1,ROW(I265),"")</f>
        <v/>
      </c>
      <c r="L265" s="143" t="str">
        <f aca="false">IF(I265="","",I265*A265)</f>
        <v/>
      </c>
      <c r="M265" s="91" t="str">
        <f aca="true">IF(L265="","",OFFSET(L265,MAX($K$34:K264)-K265,-1,1,1))</f>
        <v/>
      </c>
      <c r="N265" s="143" t="str">
        <f aca="false">IF(VLOOKUP($M265,$K$33:$L$399,2,0)&gt;0,VLOOKUP($M265,$K$33:$L$399,2,0),"")</f>
        <v/>
      </c>
      <c r="O265" s="78" t="str">
        <f aca="false">IF(OR(N265="",$G265=0),"",(L265-N265)/7)</f>
        <v/>
      </c>
      <c r="P265" s="78"/>
      <c r="Q265" s="0"/>
      <c r="R265" s="0"/>
    </row>
    <row r="266" customFormat="false" ht="12.75" hidden="false" customHeight="false" outlineLevel="0" collapsed="false">
      <c r="A266" s="137" t="n">
        <v>35629</v>
      </c>
      <c r="B266" s="138" t="n">
        <v>280.75</v>
      </c>
      <c r="C266" s="138" t="n">
        <v>179</v>
      </c>
      <c r="D266" s="138" t="n">
        <v>315</v>
      </c>
      <c r="E266" s="139" t="n">
        <f aca="true">IF(AND(OFFSET(A266,-$B$4,0,1,1)&gt;=$A$34,ISNUMBER(OFFSET(A266,-$B$4,0,1,1))),OFFSET(A266,-$B$4,0,1,1),"")</f>
        <v>35447</v>
      </c>
      <c r="F266" s="140" t="n">
        <f aca="true">(OFFSET(B266,-$B$4,0,1,1)-B266)+$B$5*(D266-OFFSET(D266,-$B$4,0,1,1))+$B$6*(C266-OFFSET(C266,-$B$4,0,1,1))</f>
        <v>23.009514258446</v>
      </c>
      <c r="G266" s="141" t="n">
        <f aca="false">VLOOKUP(YEAR(A266),$D$6:$F$13,2,0)</f>
        <v>1</v>
      </c>
      <c r="H266" s="142" t="n">
        <f aca="false">IF(OR(ISBLANK(F266),G266=0),"",G266*F266)</f>
        <v>23.009514258446</v>
      </c>
      <c r="I266" s="141" t="str">
        <f aca="false">IF(ABS(SIGN(F266)-SIGN(F265))&gt;0,1,"")</f>
        <v/>
      </c>
      <c r="J266" s="141" t="n">
        <f aca="false">SUM($I$34:I266)</f>
        <v>25</v>
      </c>
      <c r="K266" s="141" t="str">
        <f aca="false">IF(I266=1,ROW(I266),"")</f>
        <v/>
      </c>
      <c r="L266" s="143" t="str">
        <f aca="false">IF(I266="","",I266*A266)</f>
        <v/>
      </c>
      <c r="M266" s="91" t="str">
        <f aca="true">IF(L266="","",OFFSET(L266,MAX($K$34:K265)-K266,-1,1,1))</f>
        <v/>
      </c>
      <c r="N266" s="143" t="str">
        <f aca="false">IF(VLOOKUP($M266,$K$33:$L$399,2,0)&gt;0,VLOOKUP($M266,$K$33:$L$399,2,0),"")</f>
        <v/>
      </c>
      <c r="O266" s="78" t="str">
        <f aca="false">IF(OR(N266="",$G266=0),"",(L266-N266)/7)</f>
        <v/>
      </c>
      <c r="P266" s="78"/>
      <c r="Q266" s="0"/>
      <c r="R266" s="0"/>
    </row>
    <row r="267" customFormat="false" ht="12.75" hidden="false" customHeight="false" outlineLevel="0" collapsed="false">
      <c r="A267" s="137" t="n">
        <v>35636</v>
      </c>
      <c r="B267" s="138" t="n">
        <v>280.5</v>
      </c>
      <c r="C267" s="138" t="n">
        <v>184</v>
      </c>
      <c r="D267" s="138" t="n">
        <v>310</v>
      </c>
      <c r="E267" s="139" t="n">
        <f aca="true">IF(AND(OFFSET(A267,-$B$4,0,1,1)&gt;=$A$34,ISNUMBER(OFFSET(A267,-$B$4,0,1,1))),OFFSET(A267,-$B$4,0,1,1),"")</f>
        <v>35454</v>
      </c>
      <c r="F267" s="140" t="n">
        <f aca="true">(OFFSET(B267,-$B$4,0,1,1)-B267)+$B$5*(D267-OFFSET(D267,-$B$4,0,1,1))+$B$6*(C267-OFFSET(C267,-$B$4,0,1,1))</f>
        <v>37.414644081345</v>
      </c>
      <c r="G267" s="141" t="n">
        <f aca="false">VLOOKUP(YEAR(A267),$D$6:$F$13,2,0)</f>
        <v>1</v>
      </c>
      <c r="H267" s="142" t="n">
        <f aca="false">IF(OR(ISBLANK(F267),G267=0),"",G267*F267)</f>
        <v>37.414644081345</v>
      </c>
      <c r="I267" s="141" t="str">
        <f aca="false">IF(ABS(SIGN(F267)-SIGN(F266))&gt;0,1,"")</f>
        <v/>
      </c>
      <c r="J267" s="141" t="n">
        <f aca="false">SUM($I$34:I267)</f>
        <v>25</v>
      </c>
      <c r="K267" s="141" t="str">
        <f aca="false">IF(I267=1,ROW(I267),"")</f>
        <v/>
      </c>
      <c r="L267" s="143" t="str">
        <f aca="false">IF(I267="","",I267*A267)</f>
        <v/>
      </c>
      <c r="M267" s="91" t="str">
        <f aca="true">IF(L267="","",OFFSET(L267,MAX($K$34:K266)-K267,-1,1,1))</f>
        <v/>
      </c>
      <c r="N267" s="143" t="str">
        <f aca="false">IF(VLOOKUP($M267,$K$33:$L$399,2,0)&gt;0,VLOOKUP($M267,$K$33:$L$399,2,0),"")</f>
        <v/>
      </c>
      <c r="O267" s="78" t="str">
        <f aca="false">IF(OR(N267="",$G267=0),"",(L267-N267)/7)</f>
        <v/>
      </c>
      <c r="P267" s="78"/>
      <c r="Q267" s="0"/>
      <c r="R267" s="0"/>
    </row>
    <row r="268" customFormat="false" ht="12.75" hidden="false" customHeight="false" outlineLevel="0" collapsed="false">
      <c r="A268" s="137" t="n">
        <v>35643</v>
      </c>
      <c r="B268" s="138" t="n">
        <v>284.75</v>
      </c>
      <c r="C268" s="138" t="n">
        <v>187.5</v>
      </c>
      <c r="D268" s="138" t="n">
        <v>307.5</v>
      </c>
      <c r="E268" s="139" t="n">
        <f aca="true">IF(AND(OFFSET(A268,-$B$4,0,1,1)&gt;=$A$34,ISNUMBER(OFFSET(A268,-$B$4,0,1,1))),OFFSET(A268,-$B$4,0,1,1),"")</f>
        <v>35461</v>
      </c>
      <c r="F268" s="140" t="n">
        <f aca="true">(OFFSET(B268,-$B$4,0,1,1)-B268)+$B$5*(D268-OFFSET(D268,-$B$4,0,1,1))+$B$6*(C268-OFFSET(C268,-$B$4,0,1,1))</f>
        <v>35.0019405851866</v>
      </c>
      <c r="G268" s="141" t="n">
        <f aca="false">VLOOKUP(YEAR(A268),$D$6:$F$13,2,0)</f>
        <v>1</v>
      </c>
      <c r="H268" s="142" t="n">
        <f aca="false">IF(OR(ISBLANK(F268),G268=0),"",G268*F268)</f>
        <v>35.0019405851866</v>
      </c>
      <c r="I268" s="141" t="str">
        <f aca="false">IF(ABS(SIGN(F268)-SIGN(F267))&gt;0,1,"")</f>
        <v/>
      </c>
      <c r="J268" s="141" t="n">
        <f aca="false">SUM($I$34:I268)</f>
        <v>25</v>
      </c>
      <c r="K268" s="141" t="str">
        <f aca="false">IF(I268=1,ROW(I268),"")</f>
        <v/>
      </c>
      <c r="L268" s="143" t="str">
        <f aca="false">IF(I268="","",I268*A268)</f>
        <v/>
      </c>
      <c r="M268" s="91" t="str">
        <f aca="true">IF(L268="","",OFFSET(L268,MAX($K$34:K267)-K268,-1,1,1))</f>
        <v/>
      </c>
      <c r="N268" s="143" t="str">
        <f aca="false">IF(VLOOKUP($M268,$K$33:$L$399,2,0)&gt;0,VLOOKUP($M268,$K$33:$L$399,2,0),"")</f>
        <v/>
      </c>
      <c r="O268" s="78" t="str">
        <f aca="false">IF(OR(N268="",$G268=0),"",(L268-N268)/7)</f>
        <v/>
      </c>
      <c r="P268" s="78"/>
      <c r="Q268" s="0"/>
      <c r="R268" s="0"/>
    </row>
    <row r="269" customFormat="false" ht="12.75" hidden="false" customHeight="false" outlineLevel="0" collapsed="false">
      <c r="A269" s="137" t="n">
        <v>35650</v>
      </c>
      <c r="B269" s="138" t="n">
        <v>301.5</v>
      </c>
      <c r="C269" s="138" t="n">
        <v>190</v>
      </c>
      <c r="D269" s="138" t="n">
        <v>312.5</v>
      </c>
      <c r="E269" s="139" t="n">
        <f aca="true">IF(AND(OFFSET(A269,-$B$4,0,1,1)&gt;=$A$34,ISNUMBER(OFFSET(A269,-$B$4,0,1,1))),OFFSET(A269,-$B$4,0,1,1),"")</f>
        <v>35468</v>
      </c>
      <c r="F269" s="140" t="n">
        <f aca="true">(OFFSET(B269,-$B$4,0,1,1)-B269)+$B$5*(D269-OFFSET(D269,-$B$4,0,1,1))+$B$6*(C269-OFFSET(C269,-$B$4,0,1,1))</f>
        <v>9.86251095044427</v>
      </c>
      <c r="G269" s="141" t="n">
        <f aca="false">VLOOKUP(YEAR(A269),$D$6:$F$13,2,0)</f>
        <v>1</v>
      </c>
      <c r="H269" s="142" t="n">
        <f aca="false">IF(OR(ISBLANK(F269),G269=0),"",G269*F269)</f>
        <v>9.86251095044427</v>
      </c>
      <c r="I269" s="141" t="str">
        <f aca="false">IF(ABS(SIGN(F269)-SIGN(F268))&gt;0,1,"")</f>
        <v/>
      </c>
      <c r="J269" s="141" t="n">
        <f aca="false">SUM($I$34:I269)</f>
        <v>25</v>
      </c>
      <c r="K269" s="141" t="str">
        <f aca="false">IF(I269=1,ROW(I269),"")</f>
        <v/>
      </c>
      <c r="L269" s="143" t="str">
        <f aca="false">IF(I269="","",I269*A269)</f>
        <v/>
      </c>
      <c r="M269" s="91" t="str">
        <f aca="true">IF(L269="","",OFFSET(L269,MAX($K$34:K268)-K269,-1,1,1))</f>
        <v/>
      </c>
      <c r="N269" s="143" t="str">
        <f aca="false">IF(VLOOKUP($M269,$K$33:$L$399,2,0)&gt;0,VLOOKUP($M269,$K$33:$L$399,2,0),"")</f>
        <v/>
      </c>
      <c r="O269" s="78" t="str">
        <f aca="false">IF(OR(N269="",$G269=0),"",(L269-N269)/7)</f>
        <v/>
      </c>
      <c r="P269" s="78"/>
      <c r="Q269" s="0"/>
      <c r="R269" s="0"/>
    </row>
    <row r="270" customFormat="false" ht="12.75" hidden="false" customHeight="false" outlineLevel="0" collapsed="false">
      <c r="A270" s="137" t="n">
        <v>35657</v>
      </c>
      <c r="B270" s="138" t="n">
        <v>323.75</v>
      </c>
      <c r="C270" s="138" t="n">
        <v>190.5</v>
      </c>
      <c r="D270" s="138" t="n">
        <v>307.5</v>
      </c>
      <c r="E270" s="139" t="n">
        <f aca="true">IF(AND(OFFSET(A270,-$B$4,0,1,1)&gt;=$A$34,ISNUMBER(OFFSET(A270,-$B$4,0,1,1))),OFFSET(A270,-$B$4,0,1,1),"")</f>
        <v>35475</v>
      </c>
      <c r="F270" s="140" t="n">
        <f aca="true">(OFFSET(B270,-$B$4,0,1,1)-B270)+$B$5*(D270-OFFSET(D270,-$B$4,0,1,1))+$B$6*(C270-OFFSET(C270,-$B$4,0,1,1))</f>
        <v>-14.8379427382654</v>
      </c>
      <c r="G270" s="141" t="n">
        <f aca="false">VLOOKUP(YEAR(A270),$D$6:$F$13,2,0)</f>
        <v>1</v>
      </c>
      <c r="H270" s="142" t="n">
        <f aca="false">IF(OR(ISBLANK(F270),G270=0),"",G270*F270)</f>
        <v>-14.8379427382654</v>
      </c>
      <c r="I270" s="141" t="n">
        <f aca="false">IF(ABS(SIGN(F270)-SIGN(F269))&gt;0,1,"")</f>
        <v>1</v>
      </c>
      <c r="J270" s="141" t="n">
        <f aca="false">SUM($I$34:I270)</f>
        <v>26</v>
      </c>
      <c r="K270" s="141" t="n">
        <f aca="false">IF(I270=1,ROW(I270),"")</f>
        <v>270</v>
      </c>
      <c r="L270" s="143" t="n">
        <f aca="false">IF(I270="","",I270*A270)</f>
        <v>35657</v>
      </c>
      <c r="M270" s="91" t="n">
        <f aca="true">IF(L270="","",OFFSET(L270,MAX($K$34:K269)-K270,-1,1,1))</f>
        <v>262</v>
      </c>
      <c r="N270" s="143" t="n">
        <f aca="false">IF(VLOOKUP($M270,$K$33:$L$399,2,0)&gt;0,VLOOKUP($M270,$K$33:$L$399,2,0),"")</f>
        <v>35601</v>
      </c>
      <c r="O270" s="78" t="n">
        <f aca="false">IF(OR(N270="",$G270=0),"",(L270-N270)/7)</f>
        <v>8</v>
      </c>
      <c r="P270" s="78"/>
      <c r="Q270" s="0"/>
      <c r="R270" s="0"/>
    </row>
    <row r="271" customFormat="false" ht="12.75" hidden="false" customHeight="false" outlineLevel="0" collapsed="false">
      <c r="A271" s="137" t="n">
        <v>35664</v>
      </c>
      <c r="B271" s="138" t="n">
        <v>322.75</v>
      </c>
      <c r="C271" s="138" t="n">
        <v>186</v>
      </c>
      <c r="D271" s="138" t="n">
        <v>305</v>
      </c>
      <c r="E271" s="139" t="n">
        <f aca="true">IF(AND(OFFSET(A271,-$B$4,0,1,1)&gt;=$A$34,ISNUMBER(OFFSET(A271,-$B$4,0,1,1))),OFFSET(A271,-$B$4,0,1,1),"")</f>
        <v>35482</v>
      </c>
      <c r="F271" s="140" t="n">
        <f aca="true">(OFFSET(B271,-$B$4,0,1,1)-B271)+$B$5*(D271-OFFSET(D271,-$B$4,0,1,1))+$B$6*(C271-OFFSET(C271,-$B$4,0,1,1))</f>
        <v>-8.41419039990769</v>
      </c>
      <c r="G271" s="141" t="n">
        <f aca="false">VLOOKUP(YEAR(A271),$D$6:$F$13,2,0)</f>
        <v>1</v>
      </c>
      <c r="H271" s="142" t="n">
        <f aca="false">IF(OR(ISBLANK(F271),G271=0),"",G271*F271)</f>
        <v>-8.41419039990769</v>
      </c>
      <c r="I271" s="141" t="str">
        <f aca="false">IF(ABS(SIGN(F271)-SIGN(F270))&gt;0,1,"")</f>
        <v/>
      </c>
      <c r="J271" s="141" t="n">
        <f aca="false">SUM($I$34:I271)</f>
        <v>26</v>
      </c>
      <c r="K271" s="141" t="str">
        <f aca="false">IF(I271=1,ROW(I271),"")</f>
        <v/>
      </c>
      <c r="L271" s="143" t="str">
        <f aca="false">IF(I271="","",I271*A271)</f>
        <v/>
      </c>
      <c r="M271" s="91" t="str">
        <f aca="true">IF(L271="","",OFFSET(L271,MAX($K$34:K270)-K271,-1,1,1))</f>
        <v/>
      </c>
      <c r="N271" s="143" t="str">
        <f aca="false">IF(VLOOKUP($M271,$K$33:$L$399,2,0)&gt;0,VLOOKUP($M271,$K$33:$L$399,2,0),"")</f>
        <v/>
      </c>
      <c r="O271" s="78" t="str">
        <f aca="false">IF(OR(N271="",$G271=0),"",(L271-N271)/7)</f>
        <v/>
      </c>
      <c r="P271" s="78"/>
      <c r="Q271" s="0"/>
      <c r="R271" s="0"/>
    </row>
    <row r="272" customFormat="false" ht="12.75" hidden="false" customHeight="false" outlineLevel="0" collapsed="false">
      <c r="A272" s="137" t="n">
        <v>35671</v>
      </c>
      <c r="B272" s="138" t="n">
        <v>320.25</v>
      </c>
      <c r="C272" s="138" t="n">
        <v>182.5</v>
      </c>
      <c r="D272" s="138" t="n">
        <v>297.5</v>
      </c>
      <c r="E272" s="139" t="n">
        <f aca="true">IF(AND(OFFSET(A272,-$B$4,0,1,1)&gt;=$A$34,ISNUMBER(OFFSET(A272,-$B$4,0,1,1))),OFFSET(A272,-$B$4,0,1,1),"")</f>
        <v>35489</v>
      </c>
      <c r="F272" s="140" t="n">
        <f aca="true">(OFFSET(B272,-$B$4,0,1,1)-B272)+$B$5*(D272-OFFSET(D272,-$B$4,0,1,1))+$B$6*(C272-OFFSET(C272,-$B$4,0,1,1))</f>
        <v>1.98036716127363</v>
      </c>
      <c r="G272" s="141" t="n">
        <f aca="false">VLOOKUP(YEAR(A272),$D$6:$F$13,2,0)</f>
        <v>1</v>
      </c>
      <c r="H272" s="142" t="n">
        <f aca="false">IF(OR(ISBLANK(F272),G272=0),"",G272*F272)</f>
        <v>1.98036716127363</v>
      </c>
      <c r="I272" s="141" t="n">
        <f aca="false">IF(ABS(SIGN(F272)-SIGN(F271))&gt;0,1,"")</f>
        <v>1</v>
      </c>
      <c r="J272" s="141" t="n">
        <f aca="false">SUM($I$34:I272)</f>
        <v>27</v>
      </c>
      <c r="K272" s="141" t="n">
        <f aca="false">IF(I272=1,ROW(I272),"")</f>
        <v>272</v>
      </c>
      <c r="L272" s="143" t="n">
        <f aca="false">IF(I272="","",I272*A272)</f>
        <v>35671</v>
      </c>
      <c r="M272" s="91" t="n">
        <f aca="true">IF(L272="","",OFFSET(L272,MAX($K$34:K271)-K272,-1,1,1))</f>
        <v>270</v>
      </c>
      <c r="N272" s="143" t="n">
        <f aca="false">IF(VLOOKUP($M272,$K$33:$L$399,2,0)&gt;0,VLOOKUP($M272,$K$33:$L$399,2,0),"")</f>
        <v>35657</v>
      </c>
      <c r="O272" s="78" t="n">
        <f aca="false">IF(OR(N272="",$G272=0),"",(L272-N272)/7)</f>
        <v>2</v>
      </c>
      <c r="P272" s="78"/>
      <c r="Q272" s="0"/>
      <c r="R272" s="0"/>
    </row>
    <row r="273" customFormat="false" ht="12.75" hidden="false" customHeight="false" outlineLevel="0" collapsed="false">
      <c r="A273" s="137" t="n">
        <v>35678</v>
      </c>
      <c r="B273" s="138" t="n">
        <v>321.5</v>
      </c>
      <c r="C273" s="138" t="n">
        <v>182.5</v>
      </c>
      <c r="D273" s="138" t="n">
        <v>292.5</v>
      </c>
      <c r="E273" s="139" t="n">
        <f aca="true">IF(AND(OFFSET(A273,-$B$4,0,1,1)&gt;=$A$34,ISNUMBER(OFFSET(A273,-$B$4,0,1,1))),OFFSET(A273,-$B$4,0,1,1),"")</f>
        <v>35496</v>
      </c>
      <c r="F273" s="140" t="n">
        <f aca="true">(OFFSET(B273,-$B$4,0,1,1)-B273)+$B$5*(D273-OFFSET(D273,-$B$4,0,1,1))+$B$6*(C273-OFFSET(C273,-$B$4,0,1,1))</f>
        <v>15.5243242398303</v>
      </c>
      <c r="G273" s="141" t="n">
        <f aca="false">VLOOKUP(YEAR(A273),$D$6:$F$13,2,0)</f>
        <v>1</v>
      </c>
      <c r="H273" s="142" t="n">
        <f aca="false">IF(OR(ISBLANK(F273),G273=0),"",G273*F273)</f>
        <v>15.5243242398303</v>
      </c>
      <c r="I273" s="141" t="str">
        <f aca="false">IF(ABS(SIGN(F273)-SIGN(F272))&gt;0,1,"")</f>
        <v/>
      </c>
      <c r="J273" s="141" t="n">
        <f aca="false">SUM($I$34:I273)</f>
        <v>27</v>
      </c>
      <c r="K273" s="141" t="str">
        <f aca="false">IF(I273=1,ROW(I273),"")</f>
        <v/>
      </c>
      <c r="L273" s="143" t="str">
        <f aca="false">IF(I273="","",I273*A273)</f>
        <v/>
      </c>
      <c r="M273" s="91" t="str">
        <f aca="true">IF(L273="","",OFFSET(L273,MAX($K$34:K272)-K273,-1,1,1))</f>
        <v/>
      </c>
      <c r="N273" s="143" t="str">
        <f aca="false">IF(VLOOKUP($M273,$K$33:$L$399,2,0)&gt;0,VLOOKUP($M273,$K$33:$L$399,2,0),"")</f>
        <v/>
      </c>
      <c r="O273" s="78" t="str">
        <f aca="false">IF(OR(N273="",$G273=0),"",(L273-N273)/7)</f>
        <v/>
      </c>
      <c r="P273" s="78"/>
      <c r="Q273" s="0"/>
      <c r="R273" s="0"/>
    </row>
    <row r="274" customFormat="false" ht="12.75" hidden="false" customHeight="false" outlineLevel="0" collapsed="false">
      <c r="A274" s="137" t="n">
        <v>35685</v>
      </c>
      <c r="B274" s="138" t="n">
        <v>319</v>
      </c>
      <c r="C274" s="138" t="n">
        <v>183.5</v>
      </c>
      <c r="D274" s="138" t="n">
        <v>277.5</v>
      </c>
      <c r="E274" s="139" t="n">
        <f aca="true">IF(AND(OFFSET(A274,-$B$4,0,1,1)&gt;=$A$34,ISNUMBER(OFFSET(A274,-$B$4,0,1,1))),OFFSET(A274,-$B$4,0,1,1),"")</f>
        <v>35503</v>
      </c>
      <c r="F274" s="140" t="n">
        <f aca="true">(OFFSET(B274,-$B$4,0,1,1)-B274)+$B$5*(D274-OFFSET(D274,-$B$4,0,1,1))+$B$6*(C274-OFFSET(C274,-$B$4,0,1,1))</f>
        <v>24.0222273076666</v>
      </c>
      <c r="G274" s="141" t="n">
        <f aca="false">VLOOKUP(YEAR(A274),$D$6:$F$13,2,0)</f>
        <v>1</v>
      </c>
      <c r="H274" s="142" t="n">
        <f aca="false">IF(OR(ISBLANK(F274),G274=0),"",G274*F274)</f>
        <v>24.0222273076666</v>
      </c>
      <c r="I274" s="141" t="str">
        <f aca="false">IF(ABS(SIGN(F274)-SIGN(F273))&gt;0,1,"")</f>
        <v/>
      </c>
      <c r="J274" s="141" t="n">
        <f aca="false">SUM($I$34:I274)</f>
        <v>27</v>
      </c>
      <c r="K274" s="141" t="str">
        <f aca="false">IF(I274=1,ROW(I274),"")</f>
        <v/>
      </c>
      <c r="L274" s="143" t="str">
        <f aca="false">IF(I274="","",I274*A274)</f>
        <v/>
      </c>
      <c r="M274" s="91" t="str">
        <f aca="true">IF(L274="","",OFFSET(L274,MAX($K$34:K273)-K274,-1,1,1))</f>
        <v/>
      </c>
      <c r="N274" s="143" t="str">
        <f aca="false">IF(VLOOKUP($M274,$K$33:$L$399,2,0)&gt;0,VLOOKUP($M274,$K$33:$L$399,2,0),"")</f>
        <v/>
      </c>
      <c r="O274" s="78" t="str">
        <f aca="false">IF(OR(N274="",$G274=0),"",(L274-N274)/7)</f>
        <v/>
      </c>
      <c r="P274" s="78"/>
      <c r="Q274" s="0"/>
      <c r="R274" s="0"/>
    </row>
    <row r="275" customFormat="false" ht="12.75" hidden="false" customHeight="false" outlineLevel="0" collapsed="false">
      <c r="A275" s="137" t="n">
        <v>35692</v>
      </c>
      <c r="B275" s="138" t="n">
        <v>314</v>
      </c>
      <c r="C275" s="138" t="n">
        <v>188</v>
      </c>
      <c r="D275" s="138" t="n">
        <v>267.5</v>
      </c>
      <c r="E275" s="139" t="n">
        <f aca="true">IF(AND(OFFSET(A275,-$B$4,0,1,1)&gt;=$A$34,ISNUMBER(OFFSET(A275,-$B$4,0,1,1))),OFFSET(A275,-$B$4,0,1,1),"")</f>
        <v>35510</v>
      </c>
      <c r="F275" s="140" t="n">
        <f aca="true">(OFFSET(B275,-$B$4,0,1,1)-B275)+$B$5*(D275-OFFSET(D275,-$B$4,0,1,1))+$B$6*(C275-OFFSET(C275,-$B$4,0,1,1))</f>
        <v>37.7206641500336</v>
      </c>
      <c r="G275" s="141" t="n">
        <f aca="false">VLOOKUP(YEAR(A275),$D$6:$F$13,2,0)</f>
        <v>1</v>
      </c>
      <c r="H275" s="142" t="n">
        <f aca="false">IF(OR(ISBLANK(F275),G275=0),"",G275*F275)</f>
        <v>37.7206641500336</v>
      </c>
      <c r="I275" s="141" t="str">
        <f aca="false">IF(ABS(SIGN(F275)-SIGN(F274))&gt;0,1,"")</f>
        <v/>
      </c>
      <c r="J275" s="141" t="n">
        <f aca="false">SUM($I$34:I275)</f>
        <v>27</v>
      </c>
      <c r="K275" s="141" t="str">
        <f aca="false">IF(I275=1,ROW(I275),"")</f>
        <v/>
      </c>
      <c r="L275" s="143" t="str">
        <f aca="false">IF(I275="","",I275*A275)</f>
        <v/>
      </c>
      <c r="M275" s="91" t="str">
        <f aca="true">IF(L275="","",OFFSET(L275,MAX($K$34:K274)-K275,-1,1,1))</f>
        <v/>
      </c>
      <c r="N275" s="143" t="str">
        <f aca="false">IF(VLOOKUP($M275,$K$33:$L$399,2,0)&gt;0,VLOOKUP($M275,$K$33:$L$399,2,0),"")</f>
        <v/>
      </c>
      <c r="O275" s="78" t="str">
        <f aca="false">IF(OR(N275="",$G275=0),"",(L275-N275)/7)</f>
        <v/>
      </c>
      <c r="P275" s="78"/>
      <c r="Q275" s="0"/>
      <c r="R275" s="0"/>
    </row>
    <row r="276" customFormat="false" ht="12.75" hidden="false" customHeight="false" outlineLevel="0" collapsed="false">
      <c r="A276" s="137" t="n">
        <v>35699</v>
      </c>
      <c r="B276" s="138" t="n">
        <v>308.25</v>
      </c>
      <c r="C276" s="138" t="n">
        <v>194</v>
      </c>
      <c r="D276" s="138" t="n">
        <v>267.5</v>
      </c>
      <c r="E276" s="139" t="n">
        <f aca="true">IF(AND(OFFSET(A276,-$B$4,0,1,1)&gt;=$A$34,ISNUMBER(OFFSET(A276,-$B$4,0,1,1))),OFFSET(A276,-$B$4,0,1,1),"")</f>
        <v>35517</v>
      </c>
      <c r="F276" s="140" t="n">
        <f aca="true">(OFFSET(B276,-$B$4,0,1,1)-B276)+$B$5*(D276-OFFSET(D276,-$B$4,0,1,1))+$B$6*(C276-OFFSET(C276,-$B$4,0,1,1))</f>
        <v>57.8641103458316</v>
      </c>
      <c r="G276" s="141" t="n">
        <f aca="false">VLOOKUP(YEAR(A276),$D$6:$F$13,2,0)</f>
        <v>1</v>
      </c>
      <c r="H276" s="142" t="n">
        <f aca="false">IF(OR(ISBLANK(F276),G276=0),"",G276*F276)</f>
        <v>57.8641103458316</v>
      </c>
      <c r="I276" s="141" t="str">
        <f aca="false">IF(ABS(SIGN(F276)-SIGN(F275))&gt;0,1,"")</f>
        <v/>
      </c>
      <c r="J276" s="141" t="n">
        <f aca="false">SUM($I$34:I276)</f>
        <v>27</v>
      </c>
      <c r="K276" s="141" t="str">
        <f aca="false">IF(I276=1,ROW(I276),"")</f>
        <v/>
      </c>
      <c r="L276" s="143" t="str">
        <f aca="false">IF(I276="","",I276*A276)</f>
        <v/>
      </c>
      <c r="M276" s="91" t="str">
        <f aca="true">IF(L276="","",OFFSET(L276,MAX($K$34:K275)-K276,-1,1,1))</f>
        <v/>
      </c>
      <c r="N276" s="143" t="str">
        <f aca="false">IF(VLOOKUP($M276,$K$33:$L$399,2,0)&gt;0,VLOOKUP($M276,$K$33:$L$399,2,0),"")</f>
        <v/>
      </c>
      <c r="O276" s="78" t="str">
        <f aca="false">IF(OR(N276="",$G276=0),"",(L276-N276)/7)</f>
        <v/>
      </c>
      <c r="P276" s="78"/>
      <c r="Q276" s="0"/>
      <c r="R276" s="0"/>
    </row>
    <row r="277" customFormat="false" ht="12.75" hidden="false" customHeight="false" outlineLevel="0" collapsed="false">
      <c r="A277" s="137" t="n">
        <v>35706</v>
      </c>
      <c r="B277" s="138" t="n">
        <v>313.75</v>
      </c>
      <c r="C277" s="138" t="n">
        <v>202</v>
      </c>
      <c r="D277" s="138" t="n">
        <v>262.5</v>
      </c>
      <c r="E277" s="139" t="n">
        <f aca="true">IF(AND(OFFSET(A277,-$B$4,0,1,1)&gt;=$A$34,ISNUMBER(OFFSET(A277,-$B$4,0,1,1))),OFFSET(A277,-$B$4,0,1,1),"")</f>
        <v>35524</v>
      </c>
      <c r="F277" s="140" t="n">
        <f aca="true">(OFFSET(B277,-$B$4,0,1,1)-B277)+$B$5*(D277-OFFSET(D277,-$B$4,0,1,1))+$B$6*(C277-OFFSET(C277,-$B$4,0,1,1))</f>
        <v>47.9812192801214</v>
      </c>
      <c r="G277" s="141" t="n">
        <f aca="false">VLOOKUP(YEAR(A277),$D$6:$F$13,2,0)</f>
        <v>1</v>
      </c>
      <c r="H277" s="142" t="n">
        <f aca="false">IF(OR(ISBLANK(F277),G277=0),"",G277*F277)</f>
        <v>47.9812192801214</v>
      </c>
      <c r="I277" s="141" t="str">
        <f aca="false">IF(ABS(SIGN(F277)-SIGN(F276))&gt;0,1,"")</f>
        <v/>
      </c>
      <c r="J277" s="141" t="n">
        <f aca="false">SUM($I$34:I277)</f>
        <v>27</v>
      </c>
      <c r="K277" s="141" t="str">
        <f aca="false">IF(I277=1,ROW(I277),"")</f>
        <v/>
      </c>
      <c r="L277" s="143" t="str">
        <f aca="false">IF(I277="","",I277*A277)</f>
        <v/>
      </c>
      <c r="M277" s="91" t="str">
        <f aca="true">IF(L277="","",OFFSET(L277,MAX($K$34:K276)-K277,-1,1,1))</f>
        <v/>
      </c>
      <c r="N277" s="143" t="str">
        <f aca="false">IF(VLOOKUP($M277,$K$33:$L$399,2,0)&gt;0,VLOOKUP($M277,$K$33:$L$399,2,0),"")</f>
        <v/>
      </c>
      <c r="O277" s="78" t="str">
        <f aca="false">IF(OR(N277="",$G277=0),"",(L277-N277)/7)</f>
        <v/>
      </c>
      <c r="P277" s="78"/>
      <c r="Q277" s="0"/>
      <c r="R277" s="0"/>
    </row>
    <row r="278" customFormat="false" ht="12.75" hidden="false" customHeight="false" outlineLevel="0" collapsed="false">
      <c r="A278" s="137" t="n">
        <v>35713</v>
      </c>
      <c r="B278" s="138" t="n">
        <v>328.75</v>
      </c>
      <c r="C278" s="138" t="n">
        <v>206.5</v>
      </c>
      <c r="D278" s="138" t="n">
        <v>267.5</v>
      </c>
      <c r="E278" s="139" t="n">
        <f aca="true">IF(AND(OFFSET(A278,-$B$4,0,1,1)&gt;=$A$34,ISNUMBER(OFFSET(A278,-$B$4,0,1,1))),OFFSET(A278,-$B$4,0,1,1),"")</f>
        <v>35531</v>
      </c>
      <c r="F278" s="140" t="n">
        <f aca="true">(OFFSET(B278,-$B$4,0,1,1)-B278)+$B$5*(D278-OFFSET(D278,-$B$4,0,1,1))+$B$6*(C278-OFFSET(C278,-$B$4,0,1,1))</f>
        <v>22.3597125643023</v>
      </c>
      <c r="G278" s="141" t="n">
        <f aca="false">VLOOKUP(YEAR(A278),$D$6:$F$13,2,0)</f>
        <v>1</v>
      </c>
      <c r="H278" s="142" t="n">
        <f aca="false">IF(OR(ISBLANK(F278),G278=0),"",G278*F278)</f>
        <v>22.3597125643023</v>
      </c>
      <c r="I278" s="141" t="str">
        <f aca="false">IF(ABS(SIGN(F278)-SIGN(F277))&gt;0,1,"")</f>
        <v/>
      </c>
      <c r="J278" s="141" t="n">
        <f aca="false">SUM($I$34:I278)</f>
        <v>27</v>
      </c>
      <c r="K278" s="141" t="str">
        <f aca="false">IF(I278=1,ROW(I278),"")</f>
        <v/>
      </c>
      <c r="L278" s="143" t="str">
        <f aca="false">IF(I278="","",I278*A278)</f>
        <v/>
      </c>
      <c r="M278" s="91" t="str">
        <f aca="true">IF(L278="","",OFFSET(L278,MAX($K$34:K277)-K278,-1,1,1))</f>
        <v/>
      </c>
      <c r="N278" s="143" t="str">
        <f aca="false">IF(VLOOKUP($M278,$K$33:$L$399,2,0)&gt;0,VLOOKUP($M278,$K$33:$L$399,2,0),"")</f>
        <v/>
      </c>
      <c r="O278" s="78" t="str">
        <f aca="false">IF(OR(N278="",$G278=0),"",(L278-N278)/7)</f>
        <v/>
      </c>
      <c r="P278" s="78"/>
      <c r="Q278" s="0"/>
      <c r="R278" s="0"/>
    </row>
    <row r="279" customFormat="false" ht="12.75" hidden="false" customHeight="false" outlineLevel="0" collapsed="false">
      <c r="A279" s="137" t="n">
        <v>35720</v>
      </c>
      <c r="B279" s="138" t="n">
        <v>333.75</v>
      </c>
      <c r="C279" s="138" t="n">
        <v>198</v>
      </c>
      <c r="D279" s="138" t="n">
        <v>275</v>
      </c>
      <c r="E279" s="139" t="n">
        <f aca="true">IF(AND(OFFSET(A279,-$B$4,0,1,1)&gt;=$A$34,ISNUMBER(OFFSET(A279,-$B$4,0,1,1))),OFFSET(A279,-$B$4,0,1,1),"")</f>
        <v>35538</v>
      </c>
      <c r="F279" s="140" t="n">
        <f aca="true">(OFFSET(B279,-$B$4,0,1,1)-B279)+$B$5*(D279-OFFSET(D279,-$B$4,0,1,1))+$B$6*(C279-OFFSET(C279,-$B$4,0,1,1))</f>
        <v>16.7169488334099</v>
      </c>
      <c r="G279" s="141" t="n">
        <f aca="false">VLOOKUP(YEAR(A279),$D$6:$F$13,2,0)</f>
        <v>1</v>
      </c>
      <c r="H279" s="142" t="n">
        <f aca="false">IF(OR(ISBLANK(F279),G279=0),"",G279*F279)</f>
        <v>16.7169488334099</v>
      </c>
      <c r="I279" s="141" t="str">
        <f aca="false">IF(ABS(SIGN(F279)-SIGN(F278))&gt;0,1,"")</f>
        <v/>
      </c>
      <c r="J279" s="141" t="n">
        <f aca="false">SUM($I$34:I279)</f>
        <v>27</v>
      </c>
      <c r="K279" s="141" t="str">
        <f aca="false">IF(I279=1,ROW(I279),"")</f>
        <v/>
      </c>
      <c r="L279" s="143" t="str">
        <f aca="false">IF(I279="","",I279*A279)</f>
        <v/>
      </c>
      <c r="M279" s="91" t="str">
        <f aca="true">IF(L279="","",OFFSET(L279,MAX($K$34:K278)-K279,-1,1,1))</f>
        <v/>
      </c>
      <c r="N279" s="143" t="str">
        <f aca="false">IF(VLOOKUP($M279,$K$33:$L$399,2,0)&gt;0,VLOOKUP($M279,$K$33:$L$399,2,0),"")</f>
        <v/>
      </c>
      <c r="O279" s="78" t="str">
        <f aca="false">IF(OR(N279="",$G279=0),"",(L279-N279)/7)</f>
        <v/>
      </c>
      <c r="P279" s="78"/>
      <c r="Q279" s="0"/>
      <c r="R279" s="0"/>
    </row>
    <row r="280" customFormat="false" ht="12.75" hidden="false" customHeight="false" outlineLevel="0" collapsed="false">
      <c r="A280" s="137" t="n">
        <v>35727</v>
      </c>
      <c r="B280" s="138" t="n">
        <v>326</v>
      </c>
      <c r="C280" s="138" t="n">
        <v>190.75</v>
      </c>
      <c r="D280" s="138" t="n">
        <v>275</v>
      </c>
      <c r="E280" s="139" t="n">
        <f aca="true">IF(AND(OFFSET(A280,-$B$4,0,1,1)&gt;=$A$34,ISNUMBER(OFFSET(A280,-$B$4,0,1,1))),OFFSET(A280,-$B$4,0,1,1),"")</f>
        <v>35545</v>
      </c>
      <c r="F280" s="140" t="n">
        <f aca="true">(OFFSET(B280,-$B$4,0,1,1)-B280)+$B$5*(D280-OFFSET(D280,-$B$4,0,1,1))+$B$6*(C280-OFFSET(C280,-$B$4,0,1,1))</f>
        <v>6.47421940479456</v>
      </c>
      <c r="G280" s="141" t="n">
        <f aca="false">VLOOKUP(YEAR(A280),$D$6:$F$13,2,0)</f>
        <v>1</v>
      </c>
      <c r="H280" s="142" t="n">
        <f aca="false">IF(OR(ISBLANK(F280),G280=0),"",G280*F280)</f>
        <v>6.47421940479456</v>
      </c>
      <c r="I280" s="141" t="str">
        <f aca="false">IF(ABS(SIGN(F280)-SIGN(F279))&gt;0,1,"")</f>
        <v/>
      </c>
      <c r="J280" s="141" t="n">
        <f aca="false">SUM($I$34:I280)</f>
        <v>27</v>
      </c>
      <c r="K280" s="141" t="str">
        <f aca="false">IF(I280=1,ROW(I280),"")</f>
        <v/>
      </c>
      <c r="L280" s="143" t="str">
        <f aca="false">IF(I280="","",I280*A280)</f>
        <v/>
      </c>
      <c r="M280" s="91" t="str">
        <f aca="true">IF(L280="","",OFFSET(L280,MAX($K$34:K279)-K280,-1,1,1))</f>
        <v/>
      </c>
      <c r="N280" s="143" t="str">
        <f aca="false">IF(VLOOKUP($M280,$K$33:$L$399,2,0)&gt;0,VLOOKUP($M280,$K$33:$L$399,2,0),"")</f>
        <v/>
      </c>
      <c r="O280" s="78" t="str">
        <f aca="false">IF(OR(N280="",$G280=0),"",(L280-N280)/7)</f>
        <v/>
      </c>
      <c r="P280" s="78"/>
      <c r="Q280" s="0"/>
      <c r="R280" s="0"/>
    </row>
    <row r="281" customFormat="false" ht="12.75" hidden="false" customHeight="false" outlineLevel="0" collapsed="false">
      <c r="A281" s="137" t="n">
        <v>35734</v>
      </c>
      <c r="B281" s="138" t="n">
        <v>313</v>
      </c>
      <c r="C281" s="138" t="n">
        <v>192.5</v>
      </c>
      <c r="D281" s="138" t="n">
        <v>277.5</v>
      </c>
      <c r="E281" s="139" t="n">
        <f aca="true">IF(AND(OFFSET(A281,-$B$4,0,1,1)&gt;=$A$34,ISNUMBER(OFFSET(A281,-$B$4,0,1,1))),OFFSET(A281,-$B$4,0,1,1),"")</f>
        <v>35552</v>
      </c>
      <c r="F281" s="140" t="n">
        <f aca="true">(OFFSET(B281,-$B$4,0,1,1)-B281)+$B$5*(D281-OFFSET(D281,-$B$4,0,1,1))+$B$6*(C281-OFFSET(C281,-$B$4,0,1,1))</f>
        <v>20.1413359566693</v>
      </c>
      <c r="G281" s="141" t="n">
        <f aca="false">VLOOKUP(YEAR(A281),$D$6:$F$13,2,0)</f>
        <v>1</v>
      </c>
      <c r="H281" s="142" t="n">
        <f aca="false">IF(OR(ISBLANK(F281),G281=0),"",G281*F281)</f>
        <v>20.1413359566693</v>
      </c>
      <c r="I281" s="141" t="str">
        <f aca="false">IF(ABS(SIGN(F281)-SIGN(F280))&gt;0,1,"")</f>
        <v/>
      </c>
      <c r="J281" s="141" t="n">
        <f aca="false">SUM($I$34:I281)</f>
        <v>27</v>
      </c>
      <c r="K281" s="141" t="str">
        <f aca="false">IF(I281=1,ROW(I281),"")</f>
        <v/>
      </c>
      <c r="L281" s="143" t="str">
        <f aca="false">IF(I281="","",I281*A281)</f>
        <v/>
      </c>
      <c r="M281" s="91" t="str">
        <f aca="true">IF(L281="","",OFFSET(L281,MAX($K$34:K280)-K281,-1,1,1))</f>
        <v/>
      </c>
      <c r="N281" s="143" t="str">
        <f aca="false">IF(VLOOKUP($M281,$K$33:$L$399,2,0)&gt;0,VLOOKUP($M281,$K$33:$L$399,2,0),"")</f>
        <v/>
      </c>
      <c r="O281" s="78" t="str">
        <f aca="false">IF(OR(N281="",$G281=0),"",(L281-N281)/7)</f>
        <v/>
      </c>
      <c r="P281" s="78"/>
      <c r="Q281" s="0"/>
      <c r="R281" s="0"/>
    </row>
    <row r="282" customFormat="false" ht="12.75" hidden="false" customHeight="false" outlineLevel="0" collapsed="false">
      <c r="A282" s="137" t="n">
        <v>35741</v>
      </c>
      <c r="B282" s="138" t="n">
        <v>313.75</v>
      </c>
      <c r="C282" s="138" t="n">
        <v>195.5</v>
      </c>
      <c r="D282" s="138" t="n">
        <v>287.5</v>
      </c>
      <c r="E282" s="139" t="n">
        <f aca="true">IF(AND(OFFSET(A282,-$B$4,0,1,1)&gt;=$A$34,ISNUMBER(OFFSET(A282,-$B$4,0,1,1))),OFFSET(A282,-$B$4,0,1,1),"")</f>
        <v>35559</v>
      </c>
      <c r="F282" s="140" t="n">
        <f aca="true">(OFFSET(B282,-$B$4,0,1,1)-B282)+$B$5*(D282-OFFSET(D282,-$B$4,0,1,1))+$B$6*(C282-OFFSET(C282,-$B$4,0,1,1))</f>
        <v>26.8294712333764</v>
      </c>
      <c r="G282" s="141" t="n">
        <f aca="false">VLOOKUP(YEAR(A282),$D$6:$F$13,2,0)</f>
        <v>1</v>
      </c>
      <c r="H282" s="142" t="n">
        <f aca="false">IF(OR(ISBLANK(F282),G282=0),"",G282*F282)</f>
        <v>26.8294712333764</v>
      </c>
      <c r="I282" s="141" t="str">
        <f aca="false">IF(ABS(SIGN(F282)-SIGN(F281))&gt;0,1,"")</f>
        <v/>
      </c>
      <c r="J282" s="141" t="n">
        <f aca="false">SUM($I$34:I282)</f>
        <v>27</v>
      </c>
      <c r="K282" s="141" t="str">
        <f aca="false">IF(I282=1,ROW(I282),"")</f>
        <v/>
      </c>
      <c r="L282" s="143" t="str">
        <f aca="false">IF(I282="","",I282*A282)</f>
        <v/>
      </c>
      <c r="M282" s="91" t="str">
        <f aca="true">IF(L282="","",OFFSET(L282,MAX($K$34:K281)-K282,-1,1,1))</f>
        <v/>
      </c>
      <c r="N282" s="143" t="str">
        <f aca="false">IF(VLOOKUP($M282,$K$33:$L$399,2,0)&gt;0,VLOOKUP($M282,$K$33:$L$399,2,0),"")</f>
        <v/>
      </c>
      <c r="O282" s="78" t="str">
        <f aca="false">IF(OR(N282="",$G282=0),"",(L282-N282)/7)</f>
        <v/>
      </c>
      <c r="P282" s="78"/>
      <c r="Q282" s="0"/>
      <c r="R282" s="0"/>
    </row>
    <row r="283" customFormat="false" ht="12.75" hidden="false" customHeight="false" outlineLevel="0" collapsed="false">
      <c r="A283" s="137" t="n">
        <v>35748</v>
      </c>
      <c r="B283" s="138" t="n">
        <v>317.25</v>
      </c>
      <c r="C283" s="138" t="n">
        <v>196.75</v>
      </c>
      <c r="D283" s="138" t="n">
        <v>282.5</v>
      </c>
      <c r="E283" s="139" t="n">
        <f aca="true">IF(AND(OFFSET(A283,-$B$4,0,1,1)&gt;=$A$34,ISNUMBER(OFFSET(A283,-$B$4,0,1,1))),OFFSET(A283,-$B$4,0,1,1),"")</f>
        <v>35566</v>
      </c>
      <c r="F283" s="140" t="n">
        <f aca="true">(OFFSET(B283,-$B$4,0,1,1)-B283)+$B$5*(D283-OFFSET(D283,-$B$4,0,1,1))+$B$6*(C283-OFFSET(C283,-$B$4,0,1,1))</f>
        <v>16.7907354740447</v>
      </c>
      <c r="G283" s="141" t="n">
        <f aca="false">VLOOKUP(YEAR(A283),$D$6:$F$13,2,0)</f>
        <v>1</v>
      </c>
      <c r="H283" s="142" t="n">
        <f aca="false">IF(OR(ISBLANK(F283),G283=0),"",G283*F283)</f>
        <v>16.7907354740447</v>
      </c>
      <c r="I283" s="141" t="str">
        <f aca="false">IF(ABS(SIGN(F283)-SIGN(F282))&gt;0,1,"")</f>
        <v/>
      </c>
      <c r="J283" s="141" t="n">
        <f aca="false">SUM($I$34:I283)</f>
        <v>27</v>
      </c>
      <c r="K283" s="141" t="str">
        <f aca="false">IF(I283=1,ROW(I283),"")</f>
        <v/>
      </c>
      <c r="L283" s="143" t="str">
        <f aca="false">IF(I283="","",I283*A283)</f>
        <v/>
      </c>
      <c r="M283" s="91" t="str">
        <f aca="true">IF(L283="","",OFFSET(L283,MAX($K$34:K282)-K283,-1,1,1))</f>
        <v/>
      </c>
      <c r="N283" s="143" t="str">
        <f aca="false">IF(VLOOKUP($M283,$K$33:$L$399,2,0)&gt;0,VLOOKUP($M283,$K$33:$L$399,2,0),"")</f>
        <v/>
      </c>
      <c r="O283" s="78" t="str">
        <f aca="false">IF(OR(N283="",$G283=0),"",(L283-N283)/7)</f>
        <v/>
      </c>
      <c r="P283" s="78"/>
      <c r="Q283" s="0"/>
      <c r="R283" s="0"/>
    </row>
    <row r="284" customFormat="false" ht="12.75" hidden="false" customHeight="false" outlineLevel="0" collapsed="false">
      <c r="A284" s="137" t="n">
        <v>35755</v>
      </c>
      <c r="B284" s="138" t="n">
        <v>323.75</v>
      </c>
      <c r="C284" s="138" t="n">
        <v>191.25</v>
      </c>
      <c r="D284" s="138" t="n">
        <v>282.5</v>
      </c>
      <c r="E284" s="139" t="n">
        <f aca="true">IF(AND(OFFSET(A284,-$B$4,0,1,1)&gt;=$A$34,ISNUMBER(OFFSET(A284,-$B$4,0,1,1))),OFFSET(A284,-$B$4,0,1,1),"")</f>
        <v>35573</v>
      </c>
      <c r="F284" s="140" t="n">
        <f aca="true">(OFFSET(B284,-$B$4,0,1,1)-B284)+$B$5*(D284-OFFSET(D284,-$B$4,0,1,1))+$B$6*(C284-OFFSET(C284,-$B$4,0,1,1))</f>
        <v>-19.3346295984102</v>
      </c>
      <c r="G284" s="141" t="n">
        <f aca="false">VLOOKUP(YEAR(A284),$D$6:$F$13,2,0)</f>
        <v>1</v>
      </c>
      <c r="H284" s="142" t="n">
        <f aca="false">IF(OR(ISBLANK(F284),G284=0),"",G284*F284)</f>
        <v>-19.3346295984102</v>
      </c>
      <c r="I284" s="141" t="n">
        <f aca="false">IF(ABS(SIGN(F284)-SIGN(F283))&gt;0,1,"")</f>
        <v>1</v>
      </c>
      <c r="J284" s="141" t="n">
        <f aca="false">SUM($I$34:I284)</f>
        <v>28</v>
      </c>
      <c r="K284" s="141" t="n">
        <f aca="false">IF(I284=1,ROW(I284),"")</f>
        <v>284</v>
      </c>
      <c r="L284" s="143" t="n">
        <f aca="false">IF(I284="","",I284*A284)</f>
        <v>35755</v>
      </c>
      <c r="M284" s="91" t="n">
        <f aca="true">IF(L284="","",OFFSET(L284,MAX($K$34:K283)-K284,-1,1,1))</f>
        <v>272</v>
      </c>
      <c r="N284" s="143" t="n">
        <f aca="false">IF(VLOOKUP($M284,$K$33:$L$399,2,0)&gt;0,VLOOKUP($M284,$K$33:$L$399,2,0),"")</f>
        <v>35671</v>
      </c>
      <c r="O284" s="78" t="n">
        <f aca="false">IF(OR(N284="",$G284=0),"",(L284-N284)/7)</f>
        <v>12</v>
      </c>
      <c r="P284" s="78"/>
      <c r="Q284" s="0"/>
      <c r="R284" s="0"/>
    </row>
    <row r="285" customFormat="false" ht="12.75" hidden="false" customHeight="false" outlineLevel="0" collapsed="false">
      <c r="A285" s="137" t="n">
        <v>35762</v>
      </c>
      <c r="B285" s="138" t="n">
        <v>330.875</v>
      </c>
      <c r="C285" s="138" t="n">
        <v>184</v>
      </c>
      <c r="D285" s="138" t="n">
        <v>267.5</v>
      </c>
      <c r="E285" s="139" t="n">
        <f aca="true">IF(AND(OFFSET(A285,-$B$4,0,1,1)&gt;=$A$34,ISNUMBER(OFFSET(A285,-$B$4,0,1,1))),OFFSET(A285,-$B$4,0,1,1),"")</f>
        <v>35580</v>
      </c>
      <c r="F285" s="140" t="n">
        <f aca="true">(OFFSET(B285,-$B$4,0,1,1)-B285)+$B$5*(D285-OFFSET(D285,-$B$4,0,1,1))+$B$6*(C285-OFFSET(C285,-$B$4,0,1,1))</f>
        <v>-53.4827776612233</v>
      </c>
      <c r="G285" s="141" t="n">
        <f aca="false">VLOOKUP(YEAR(A285),$D$6:$F$13,2,0)</f>
        <v>1</v>
      </c>
      <c r="H285" s="142" t="n">
        <f aca="false">IF(OR(ISBLANK(F285),G285=0),"",G285*F285)</f>
        <v>-53.4827776612233</v>
      </c>
      <c r="I285" s="141" t="str">
        <f aca="false">IF(ABS(SIGN(F285)-SIGN(F284))&gt;0,1,"")</f>
        <v/>
      </c>
      <c r="J285" s="141" t="n">
        <f aca="false">SUM($I$34:I285)</f>
        <v>28</v>
      </c>
      <c r="K285" s="141" t="str">
        <f aca="false">IF(I285=1,ROW(I285),"")</f>
        <v/>
      </c>
      <c r="L285" s="143" t="str">
        <f aca="false">IF(I285="","",I285*A285)</f>
        <v/>
      </c>
      <c r="M285" s="91" t="str">
        <f aca="true">IF(L285="","",OFFSET(L285,MAX($K$34:K284)-K285,-1,1,1))</f>
        <v/>
      </c>
      <c r="N285" s="143" t="str">
        <f aca="false">IF(VLOOKUP($M285,$K$33:$L$399,2,0)&gt;0,VLOOKUP($M285,$K$33:$L$399,2,0),"")</f>
        <v/>
      </c>
      <c r="O285" s="78" t="str">
        <f aca="false">IF(OR(N285="",$G285=0),"",(L285-N285)/7)</f>
        <v/>
      </c>
      <c r="P285" s="78"/>
      <c r="Q285" s="0"/>
      <c r="R285" s="0"/>
    </row>
    <row r="286" customFormat="false" ht="12.75" hidden="false" customHeight="false" outlineLevel="0" collapsed="false">
      <c r="A286" s="137" t="n">
        <v>35769</v>
      </c>
      <c r="B286" s="138" t="n">
        <v>334.75</v>
      </c>
      <c r="C286" s="138" t="n">
        <v>177.5</v>
      </c>
      <c r="D286" s="138" t="n">
        <v>267.5</v>
      </c>
      <c r="E286" s="139" t="n">
        <f aca="true">IF(AND(OFFSET(A286,-$B$4,0,1,1)&gt;=$A$34,ISNUMBER(OFFSET(A286,-$B$4,0,1,1))),OFFSET(A286,-$B$4,0,1,1),"")</f>
        <v>35587</v>
      </c>
      <c r="F286" s="140" t="n">
        <f aca="true">(OFFSET(B286,-$B$4,0,1,1)-B286)+$B$5*(D286-OFFSET(D286,-$B$4,0,1,1))+$B$6*(C286-OFFSET(C286,-$B$4,0,1,1))</f>
        <v>-76.3228201727063</v>
      </c>
      <c r="G286" s="141" t="n">
        <f aca="false">VLOOKUP(YEAR(A286),$D$6:$F$13,2,0)</f>
        <v>1</v>
      </c>
      <c r="H286" s="142" t="n">
        <f aca="false">IF(OR(ISBLANK(F286),G286=0),"",G286*F286)</f>
        <v>-76.3228201727063</v>
      </c>
      <c r="I286" s="141" t="str">
        <f aca="false">IF(ABS(SIGN(F286)-SIGN(F285))&gt;0,1,"")</f>
        <v/>
      </c>
      <c r="J286" s="141" t="n">
        <f aca="false">SUM($I$34:I286)</f>
        <v>28</v>
      </c>
      <c r="K286" s="141" t="str">
        <f aca="false">IF(I286=1,ROW(I286),"")</f>
        <v/>
      </c>
      <c r="L286" s="143" t="str">
        <f aca="false">IF(I286="","",I286*A286)</f>
        <v/>
      </c>
      <c r="M286" s="91" t="str">
        <f aca="true">IF(L286="","",OFFSET(L286,MAX($K$34:K285)-K286,-1,1,1))</f>
        <v/>
      </c>
      <c r="N286" s="143" t="str">
        <f aca="false">IF(VLOOKUP($M286,$K$33:$L$399,2,0)&gt;0,VLOOKUP($M286,$K$33:$L$399,2,0),"")</f>
        <v/>
      </c>
      <c r="O286" s="78" t="str">
        <f aca="false">IF(OR(N286="",$G286=0),"",(L286-N286)/7)</f>
        <v/>
      </c>
      <c r="P286" s="78"/>
      <c r="Q286" s="0"/>
      <c r="R286" s="0"/>
    </row>
    <row r="287" customFormat="false" ht="12.75" hidden="false" customHeight="false" outlineLevel="0" collapsed="false">
      <c r="A287" s="137" t="n">
        <v>35776</v>
      </c>
      <c r="B287" s="138" t="n">
        <v>325.25</v>
      </c>
      <c r="C287" s="138" t="n">
        <v>174</v>
      </c>
      <c r="D287" s="138" t="n">
        <v>257.5</v>
      </c>
      <c r="E287" s="139" t="n">
        <f aca="true">IF(AND(OFFSET(A287,-$B$4,0,1,1)&gt;=$A$34,ISNUMBER(OFFSET(A287,-$B$4,0,1,1))),OFFSET(A287,-$B$4,0,1,1),"")</f>
        <v>35594</v>
      </c>
      <c r="F287" s="140" t="n">
        <f aca="true">(OFFSET(B287,-$B$4,0,1,1)-B287)+$B$5*(D287-OFFSET(D287,-$B$4,0,1,1))+$B$6*(C287-OFFSET(C287,-$B$4,0,1,1))</f>
        <v>-61.1839605112316</v>
      </c>
      <c r="G287" s="141" t="n">
        <f aca="false">VLOOKUP(YEAR(A287),$D$6:$F$13,2,0)</f>
        <v>1</v>
      </c>
      <c r="H287" s="142" t="n">
        <f aca="false">IF(OR(ISBLANK(F287),G287=0),"",G287*F287)</f>
        <v>-61.1839605112316</v>
      </c>
      <c r="I287" s="141" t="str">
        <f aca="false">IF(ABS(SIGN(F287)-SIGN(F286))&gt;0,1,"")</f>
        <v/>
      </c>
      <c r="J287" s="141" t="n">
        <f aca="false">SUM($I$34:I287)</f>
        <v>28</v>
      </c>
      <c r="K287" s="141" t="str">
        <f aca="false">IF(I287=1,ROW(I287),"")</f>
        <v/>
      </c>
      <c r="L287" s="143" t="str">
        <f aca="false">IF(I287="","",I287*A287)</f>
        <v/>
      </c>
      <c r="M287" s="91" t="str">
        <f aca="true">IF(L287="","",OFFSET(L287,MAX($K$34:K286)-K287,-1,1,1))</f>
        <v/>
      </c>
      <c r="N287" s="143" t="str">
        <f aca="false">IF(VLOOKUP($M287,$K$33:$L$399,2,0)&gt;0,VLOOKUP($M287,$K$33:$L$399,2,0),"")</f>
        <v/>
      </c>
      <c r="O287" s="78" t="str">
        <f aca="false">IF(OR(N287="",$G287=0),"",(L287-N287)/7)</f>
        <v/>
      </c>
      <c r="P287" s="78"/>
      <c r="Q287" s="0"/>
      <c r="R287" s="0"/>
    </row>
    <row r="288" customFormat="false" ht="12.75" hidden="false" customHeight="false" outlineLevel="0" collapsed="false">
      <c r="A288" s="137" t="n">
        <v>35783</v>
      </c>
      <c r="B288" s="138" t="n">
        <v>324</v>
      </c>
      <c r="C288" s="138" t="n">
        <v>168.75</v>
      </c>
      <c r="D288" s="138" t="n">
        <v>252.5</v>
      </c>
      <c r="E288" s="139" t="n">
        <f aca="true">IF(AND(OFFSET(A288,-$B$4,0,1,1)&gt;=$A$34,ISNUMBER(OFFSET(A288,-$B$4,0,1,1))),OFFSET(A288,-$B$4,0,1,1),"")</f>
        <v>35601</v>
      </c>
      <c r="F288" s="140" t="n">
        <f aca="true">(OFFSET(B288,-$B$4,0,1,1)-B288)+$B$5*(D288-OFFSET(D288,-$B$4,0,1,1))+$B$6*(C288-OFFSET(C288,-$B$4,0,1,1))</f>
        <v>-66.1071104705047</v>
      </c>
      <c r="G288" s="141" t="n">
        <f aca="false">VLOOKUP(YEAR(A288),$D$6:$F$13,2,0)</f>
        <v>1</v>
      </c>
      <c r="H288" s="142" t="n">
        <f aca="false">IF(OR(ISBLANK(F288),G288=0),"",G288*F288)</f>
        <v>-66.1071104705047</v>
      </c>
      <c r="I288" s="141" t="str">
        <f aca="false">IF(ABS(SIGN(F288)-SIGN(F287))&gt;0,1,"")</f>
        <v/>
      </c>
      <c r="J288" s="141" t="n">
        <f aca="false">SUM($I$34:I288)</f>
        <v>28</v>
      </c>
      <c r="K288" s="141" t="str">
        <f aca="false">IF(I288=1,ROW(I288),"")</f>
        <v/>
      </c>
      <c r="L288" s="143" t="str">
        <f aca="false">IF(I288="","",I288*A288)</f>
        <v/>
      </c>
      <c r="M288" s="91" t="str">
        <f aca="true">IF(L288="","",OFFSET(L288,MAX($K$34:K287)-K288,-1,1,1))</f>
        <v/>
      </c>
      <c r="N288" s="143" t="str">
        <f aca="false">IF(VLOOKUP($M288,$K$33:$L$399,2,0)&gt;0,VLOOKUP($M288,$K$33:$L$399,2,0),"")</f>
        <v/>
      </c>
      <c r="O288" s="78" t="str">
        <f aca="false">IF(OR(N288="",$G288=0),"",(L288-N288)/7)</f>
        <v/>
      </c>
      <c r="P288" s="78"/>
      <c r="Q288" s="0"/>
      <c r="R288" s="0"/>
    </row>
    <row r="289" customFormat="false" ht="12.75" hidden="false" customHeight="false" outlineLevel="0" collapsed="false">
      <c r="A289" s="137" t="n">
        <v>35797</v>
      </c>
      <c r="B289" s="138" t="n">
        <v>320.75</v>
      </c>
      <c r="C289" s="138" t="n">
        <v>160.5</v>
      </c>
      <c r="D289" s="138" t="n">
        <v>247.5</v>
      </c>
      <c r="E289" s="139" t="n">
        <f aca="true">IF(AND(OFFSET(A289,-$B$4,0,1,1)&gt;=$A$34,ISNUMBER(OFFSET(A289,-$B$4,0,1,1))),OFFSET(A289,-$B$4,0,1,1),"")</f>
        <v>35608</v>
      </c>
      <c r="F289" s="140" t="n">
        <f aca="true">(OFFSET(B289,-$B$4,0,1,1)-B289)+$B$5*(D289-OFFSET(D289,-$B$4,0,1,1))+$B$6*(C289-OFFSET(C289,-$B$4,0,1,1))</f>
        <v>-66.736747525886</v>
      </c>
      <c r="G289" s="141" t="n">
        <f aca="false">VLOOKUP(YEAR(A289),$D$6:$F$13,2,0)</f>
        <v>1.25</v>
      </c>
      <c r="H289" s="142" t="n">
        <f aca="false">IF(OR(ISBLANK(F289),G289=0),"",G289*F289)</f>
        <v>-83.4209344073574</v>
      </c>
      <c r="I289" s="141" t="str">
        <f aca="false">IF(ABS(SIGN(F289)-SIGN(F288))&gt;0,1,"")</f>
        <v/>
      </c>
      <c r="J289" s="141" t="n">
        <f aca="false">SUM($I$34:I289)</f>
        <v>28</v>
      </c>
      <c r="K289" s="141" t="str">
        <f aca="false">IF(I289=1,ROW(I289),"")</f>
        <v/>
      </c>
      <c r="L289" s="143" t="str">
        <f aca="false">IF(I289="","",I289*A289)</f>
        <v/>
      </c>
      <c r="M289" s="91" t="str">
        <f aca="true">IF(L289="","",OFFSET(L289,MAX($K$34:K288)-K289,-1,1,1))</f>
        <v/>
      </c>
      <c r="N289" s="143" t="str">
        <f aca="false">IF(VLOOKUP($M289,$K$33:$L$399,2,0)&gt;0,VLOOKUP($M289,$K$33:$L$399,2,0),"")</f>
        <v/>
      </c>
      <c r="O289" s="78" t="str">
        <f aca="false">IF(OR(N289="",$G289=0),"",(L289-N289)/7)</f>
        <v/>
      </c>
      <c r="P289" s="78"/>
      <c r="Q289" s="0"/>
      <c r="R289" s="0"/>
    </row>
    <row r="290" customFormat="false" ht="12.75" hidden="false" customHeight="false" outlineLevel="0" collapsed="false">
      <c r="A290" s="137" t="n">
        <v>35804</v>
      </c>
      <c r="B290" s="138" t="n">
        <v>315.875</v>
      </c>
      <c r="C290" s="138" t="n">
        <v>157</v>
      </c>
      <c r="D290" s="138" t="n">
        <v>247.5</v>
      </c>
      <c r="E290" s="139" t="n">
        <f aca="true">IF(AND(OFFSET(A290,-$B$4,0,1,1)&gt;=$A$34,ISNUMBER(OFFSET(A290,-$B$4,0,1,1))),OFFSET(A290,-$B$4,0,1,1),"")</f>
        <v>35615</v>
      </c>
      <c r="F290" s="140" t="n">
        <f aca="true">(OFFSET(B290,-$B$4,0,1,1)-B290)+$B$5*(D290-OFFSET(D290,-$B$4,0,1,1))+$B$6*(C290-OFFSET(C290,-$B$4,0,1,1))</f>
        <v>-63.2241765330665</v>
      </c>
      <c r="G290" s="141" t="n">
        <f aca="false">VLOOKUP(YEAR(A290),$D$6:$F$13,2,0)</f>
        <v>1.25</v>
      </c>
      <c r="H290" s="142" t="n">
        <f aca="false">IF(OR(ISBLANK(F290),G290=0),"",G290*F290)</f>
        <v>-79.0302206663331</v>
      </c>
      <c r="I290" s="141" t="str">
        <f aca="false">IF(ABS(SIGN(F290)-SIGN(F289))&gt;0,1,"")</f>
        <v/>
      </c>
      <c r="J290" s="141" t="n">
        <f aca="false">SUM($I$34:I290)</f>
        <v>28</v>
      </c>
      <c r="K290" s="141" t="str">
        <f aca="false">IF(I290=1,ROW(I290),"")</f>
        <v/>
      </c>
      <c r="L290" s="143" t="str">
        <f aca="false">IF(I290="","",I290*A290)</f>
        <v/>
      </c>
      <c r="M290" s="91" t="str">
        <f aca="true">IF(L290="","",OFFSET(L290,MAX($K$34:K289)-K290,-1,1,1))</f>
        <v/>
      </c>
      <c r="N290" s="143" t="str">
        <f aca="false">IF(VLOOKUP($M290,$K$33:$L$399,2,0)&gt;0,VLOOKUP($M290,$K$33:$L$399,2,0),"")</f>
        <v/>
      </c>
      <c r="O290" s="78" t="str">
        <f aca="false">IF(OR(N290="",$G290=0),"",(L290-N290)/7)</f>
        <v/>
      </c>
      <c r="P290" s="78"/>
      <c r="Q290" s="0"/>
      <c r="R290" s="0"/>
    </row>
    <row r="291" customFormat="false" ht="12.75" hidden="false" customHeight="false" outlineLevel="0" collapsed="false">
      <c r="A291" s="137" t="n">
        <v>35811</v>
      </c>
      <c r="B291" s="138" t="n">
        <v>294.25</v>
      </c>
      <c r="C291" s="138" t="n">
        <v>153.5</v>
      </c>
      <c r="D291" s="138" t="n">
        <v>202.5</v>
      </c>
      <c r="E291" s="139" t="n">
        <f aca="true">IF(AND(OFFSET(A291,-$B$4,0,1,1)&gt;=$A$34,ISNUMBER(OFFSET(A291,-$B$4,0,1,1))),OFFSET(A291,-$B$4,0,1,1),"")</f>
        <v>35622</v>
      </c>
      <c r="F291" s="140" t="n">
        <f aca="true">(OFFSET(B291,-$B$4,0,1,1)-B291)+$B$5*(D291-OFFSET(D291,-$B$4,0,1,1))+$B$6*(C291-OFFSET(C291,-$B$4,0,1,1))</f>
        <v>-50.6971292091116</v>
      </c>
      <c r="G291" s="141" t="n">
        <f aca="false">VLOOKUP(YEAR(A291),$D$6:$F$13,2,0)</f>
        <v>1.25</v>
      </c>
      <c r="H291" s="142" t="n">
        <f aca="false">IF(OR(ISBLANK(F291),G291=0),"",G291*F291)</f>
        <v>-63.3714115113895</v>
      </c>
      <c r="I291" s="141" t="str">
        <f aca="false">IF(ABS(SIGN(F291)-SIGN(F290))&gt;0,1,"")</f>
        <v/>
      </c>
      <c r="J291" s="141" t="n">
        <f aca="false">SUM($I$34:I291)</f>
        <v>28</v>
      </c>
      <c r="K291" s="141" t="str">
        <f aca="false">IF(I291=1,ROW(I291),"")</f>
        <v/>
      </c>
      <c r="L291" s="143" t="str">
        <f aca="false">IF(I291="","",I291*A291)</f>
        <v/>
      </c>
      <c r="M291" s="91" t="str">
        <f aca="true">IF(L291="","",OFFSET(L291,MAX($K$34:K290)-K291,-1,1,1))</f>
        <v/>
      </c>
      <c r="N291" s="143" t="str">
        <f aca="false">IF(VLOOKUP($M291,$K$33:$L$399,2,0)&gt;0,VLOOKUP($M291,$K$33:$L$399,2,0),"")</f>
        <v/>
      </c>
      <c r="O291" s="78" t="str">
        <f aca="false">IF(OR(N291="",$G291=0),"",(L291-N291)/7)</f>
        <v/>
      </c>
      <c r="P291" s="78"/>
      <c r="Q291" s="0"/>
      <c r="R291" s="0"/>
    </row>
    <row r="292" customFormat="false" ht="12.75" hidden="false" customHeight="false" outlineLevel="0" collapsed="false">
      <c r="A292" s="137" t="n">
        <v>35818</v>
      </c>
      <c r="B292" s="138" t="n">
        <v>272.75</v>
      </c>
      <c r="C292" s="138" t="n">
        <v>152.5</v>
      </c>
      <c r="D292" s="138" t="n">
        <v>202.5</v>
      </c>
      <c r="E292" s="139" t="n">
        <f aca="true">IF(AND(OFFSET(A292,-$B$4,0,1,1)&gt;=$A$34,ISNUMBER(OFFSET(A292,-$B$4,0,1,1))),OFFSET(A292,-$B$4,0,1,1),"")</f>
        <v>35629</v>
      </c>
      <c r="F292" s="140" t="n">
        <f aca="true">(OFFSET(B292,-$B$4,0,1,1)-B292)+$B$5*(D292-OFFSET(D292,-$B$4,0,1,1))+$B$6*(C292-OFFSET(C292,-$B$4,0,1,1))</f>
        <v>-35.1898262319101</v>
      </c>
      <c r="G292" s="141" t="n">
        <f aca="false">VLOOKUP(YEAR(A292),$D$6:$F$13,2,0)</f>
        <v>1.25</v>
      </c>
      <c r="H292" s="142" t="n">
        <f aca="false">IF(OR(ISBLANK(F292),G292=0),"",G292*F292)</f>
        <v>-43.9872827898876</v>
      </c>
      <c r="I292" s="141" t="str">
        <f aca="false">IF(ABS(SIGN(F292)-SIGN(F291))&gt;0,1,"")</f>
        <v/>
      </c>
      <c r="J292" s="141" t="n">
        <f aca="false">SUM($I$34:I292)</f>
        <v>28</v>
      </c>
      <c r="K292" s="141" t="str">
        <f aca="false">IF(I292=1,ROW(I292),"")</f>
        <v/>
      </c>
      <c r="L292" s="143" t="str">
        <f aca="false">IF(I292="","",I292*A292)</f>
        <v/>
      </c>
      <c r="M292" s="91" t="str">
        <f aca="true">IF(L292="","",OFFSET(L292,MAX($K$34:K291)-K292,-1,1,1))</f>
        <v/>
      </c>
      <c r="N292" s="143" t="str">
        <f aca="false">IF(VLOOKUP($M292,$K$33:$L$399,2,0)&gt;0,VLOOKUP($M292,$K$33:$L$399,2,0),"")</f>
        <v/>
      </c>
      <c r="O292" s="78" t="str">
        <f aca="false">IF(OR(N292="",$G292=0),"",(L292-N292)/7)</f>
        <v/>
      </c>
      <c r="P292" s="78"/>
      <c r="Q292" s="0"/>
      <c r="R292" s="0"/>
    </row>
    <row r="293" customFormat="false" ht="12.75" hidden="false" customHeight="false" outlineLevel="0" collapsed="false">
      <c r="A293" s="137" t="n">
        <v>35825</v>
      </c>
      <c r="B293" s="138" t="n">
        <v>267</v>
      </c>
      <c r="C293" s="138" t="n">
        <v>153</v>
      </c>
      <c r="D293" s="138" t="n">
        <v>202.5</v>
      </c>
      <c r="E293" s="139" t="n">
        <f aca="true">IF(AND(OFFSET(A293,-$B$4,0,1,1)&gt;=$A$34,ISNUMBER(OFFSET(A293,-$B$4,0,1,1))),OFFSET(A293,-$B$4,0,1,1),"")</f>
        <v>35636</v>
      </c>
      <c r="F293" s="140" t="n">
        <f aca="true">(OFFSET(B293,-$B$4,0,1,1)-B293)+$B$5*(D293-OFFSET(D293,-$B$4,0,1,1))+$B$6*(C293-OFFSET(C293,-$B$4,0,1,1))</f>
        <v>-32.6548687433931</v>
      </c>
      <c r="G293" s="141" t="n">
        <f aca="false">VLOOKUP(YEAR(A293),$D$6:$F$13,2,0)</f>
        <v>1.25</v>
      </c>
      <c r="H293" s="142" t="n">
        <f aca="false">IF(OR(ISBLANK(F293),G293=0),"",G293*F293)</f>
        <v>-40.8185859292413</v>
      </c>
      <c r="I293" s="141" t="str">
        <f aca="false">IF(ABS(SIGN(F293)-SIGN(F292))&gt;0,1,"")</f>
        <v/>
      </c>
      <c r="J293" s="141" t="n">
        <f aca="false">SUM($I$34:I293)</f>
        <v>28</v>
      </c>
      <c r="K293" s="141" t="str">
        <f aca="false">IF(I293=1,ROW(I293),"")</f>
        <v/>
      </c>
      <c r="L293" s="143" t="str">
        <f aca="false">IF(I293="","",I293*A293)</f>
        <v/>
      </c>
      <c r="M293" s="91" t="str">
        <f aca="true">IF(L293="","",OFFSET(L293,MAX($K$34:K292)-K293,-1,1,1))</f>
        <v/>
      </c>
      <c r="N293" s="143" t="str">
        <f aca="false">IF(VLOOKUP($M293,$K$33:$L$399,2,0)&gt;0,VLOOKUP($M293,$K$33:$L$399,2,0),"")</f>
        <v/>
      </c>
      <c r="O293" s="78" t="str">
        <f aca="false">IF(OR(N293="",$G293=0),"",(L293-N293)/7)</f>
        <v/>
      </c>
      <c r="P293" s="78"/>
      <c r="Q293" s="0"/>
      <c r="R293" s="0"/>
    </row>
    <row r="294" customFormat="false" ht="12.75" hidden="false" customHeight="false" outlineLevel="0" collapsed="false">
      <c r="A294" s="137" t="n">
        <v>35832</v>
      </c>
      <c r="B294" s="138" t="n">
        <v>256.75</v>
      </c>
      <c r="C294" s="138" t="n">
        <v>150.5</v>
      </c>
      <c r="D294" s="138" t="n">
        <v>202.5</v>
      </c>
      <c r="E294" s="139" t="n">
        <f aca="true">IF(AND(OFFSET(A294,-$B$4,0,1,1)&gt;=$A$34,ISNUMBER(OFFSET(A294,-$B$4,0,1,1))),OFFSET(A294,-$B$4,0,1,1),"")</f>
        <v>35643</v>
      </c>
      <c r="F294" s="140" t="n">
        <f aca="true">(OFFSET(B294,-$B$4,0,1,1)-B294)+$B$5*(D294-OFFSET(D294,-$B$4,0,1,1))+$B$6*(C294-OFFSET(C294,-$B$4,0,1,1))</f>
        <v>-22.8635137586339</v>
      </c>
      <c r="G294" s="141" t="n">
        <f aca="false">VLOOKUP(YEAR(A294),$D$6:$F$13,2,0)</f>
        <v>1.25</v>
      </c>
      <c r="H294" s="142" t="n">
        <f aca="false">IF(OR(ISBLANK(F294),G294=0),"",G294*F294)</f>
        <v>-28.5793921982924</v>
      </c>
      <c r="I294" s="141" t="str">
        <f aca="false">IF(ABS(SIGN(F294)-SIGN(F293))&gt;0,1,"")</f>
        <v/>
      </c>
      <c r="J294" s="141" t="n">
        <f aca="false">SUM($I$34:I294)</f>
        <v>28</v>
      </c>
      <c r="K294" s="141" t="str">
        <f aca="false">IF(I294=1,ROW(I294),"")</f>
        <v/>
      </c>
      <c r="L294" s="143" t="str">
        <f aca="false">IF(I294="","",I294*A294)</f>
        <v/>
      </c>
      <c r="M294" s="91" t="str">
        <f aca="true">IF(L294="","",OFFSET(L294,MAX($K$34:K293)-K294,-1,1,1))</f>
        <v/>
      </c>
      <c r="N294" s="143" t="str">
        <f aca="false">IF(VLOOKUP($M294,$K$33:$L$399,2,0)&gt;0,VLOOKUP($M294,$K$33:$L$399,2,0),"")</f>
        <v/>
      </c>
      <c r="O294" s="78" t="str">
        <f aca="false">IF(OR(N294="",$G294=0),"",(L294-N294)/7)</f>
        <v/>
      </c>
      <c r="P294" s="78"/>
      <c r="Q294" s="0"/>
      <c r="R294" s="0"/>
    </row>
    <row r="295" customFormat="false" ht="12.75" hidden="false" customHeight="false" outlineLevel="0" collapsed="false">
      <c r="A295" s="137" t="n">
        <v>35839</v>
      </c>
      <c r="B295" s="138" t="n">
        <v>251.25</v>
      </c>
      <c r="C295" s="138" t="n">
        <v>151.5</v>
      </c>
      <c r="D295" s="138" t="n">
        <v>195</v>
      </c>
      <c r="E295" s="139" t="n">
        <f aca="true">IF(AND(OFFSET(A295,-$B$4,0,1,1)&gt;=$A$34,ISNUMBER(OFFSET(A295,-$B$4,0,1,1))),OFFSET(A295,-$B$4,0,1,1),"")</f>
        <v>35650</v>
      </c>
      <c r="F295" s="140" t="n">
        <f aca="true">(OFFSET(B295,-$B$4,0,1,1)-B295)+$B$5*(D295-OFFSET(D295,-$B$4,0,1,1))+$B$6*(C295-OFFSET(C295,-$B$4,0,1,1))</f>
        <v>-4.16972826222418</v>
      </c>
      <c r="G295" s="141" t="n">
        <f aca="false">VLOOKUP(YEAR(A295),$D$6:$F$13,2,0)</f>
        <v>1.25</v>
      </c>
      <c r="H295" s="142" t="n">
        <f aca="false">IF(OR(ISBLANK(F295),G295=0),"",G295*F295)</f>
        <v>-5.21216032778023</v>
      </c>
      <c r="I295" s="141" t="str">
        <f aca="false">IF(ABS(SIGN(F295)-SIGN(F294))&gt;0,1,"")</f>
        <v/>
      </c>
      <c r="J295" s="141" t="n">
        <f aca="false">SUM($I$34:I295)</f>
        <v>28</v>
      </c>
      <c r="K295" s="141" t="str">
        <f aca="false">IF(I295=1,ROW(I295),"")</f>
        <v/>
      </c>
      <c r="L295" s="143" t="str">
        <f aca="false">IF(I295="","",I295*A295)</f>
        <v/>
      </c>
      <c r="M295" s="91" t="str">
        <f aca="true">IF(L295="","",OFFSET(L295,MAX($K$34:K294)-K295,-1,1,1))</f>
        <v/>
      </c>
      <c r="N295" s="143" t="str">
        <f aca="false">IF(VLOOKUP($M295,$K$33:$L$399,2,0)&gt;0,VLOOKUP($M295,$K$33:$L$399,2,0),"")</f>
        <v/>
      </c>
      <c r="O295" s="78" t="str">
        <f aca="false">IF(OR(N295="",$G295=0),"",(L295-N295)/7)</f>
        <v/>
      </c>
      <c r="P295" s="78"/>
      <c r="Q295" s="0"/>
      <c r="R295" s="0"/>
    </row>
    <row r="296" customFormat="false" ht="12.75" hidden="false" customHeight="false" outlineLevel="0" collapsed="false">
      <c r="A296" s="137" t="n">
        <v>35846</v>
      </c>
      <c r="B296" s="138" t="n">
        <v>252.25</v>
      </c>
      <c r="C296" s="138" t="n">
        <v>150.5</v>
      </c>
      <c r="D296" s="138" t="n">
        <v>195</v>
      </c>
      <c r="E296" s="139" t="n">
        <f aca="true">IF(AND(OFFSET(A296,-$B$4,0,1,1)&gt;=$A$34,ISNUMBER(OFFSET(A296,-$B$4,0,1,1))),OFFSET(A296,-$B$4,0,1,1),"")</f>
        <v>35657</v>
      </c>
      <c r="F296" s="140" t="n">
        <f aca="true">(OFFSET(B296,-$B$4,0,1,1)-B296)+$B$5*(D296-OFFSET(D296,-$B$4,0,1,1))+$B$6*(C296-OFFSET(C296,-$B$4,0,1,1))</f>
        <v>16.6961282338923</v>
      </c>
      <c r="G296" s="141" t="n">
        <f aca="false">VLOOKUP(YEAR(A296),$D$6:$F$13,2,0)</f>
        <v>1.25</v>
      </c>
      <c r="H296" s="142" t="n">
        <f aca="false">IF(OR(ISBLANK(F296),G296=0),"",G296*F296)</f>
        <v>20.8701602923654</v>
      </c>
      <c r="I296" s="141" t="n">
        <f aca="false">IF(ABS(SIGN(F296)-SIGN(F295))&gt;0,1,"")</f>
        <v>1</v>
      </c>
      <c r="J296" s="141" t="n">
        <f aca="false">SUM($I$34:I296)</f>
        <v>29</v>
      </c>
      <c r="K296" s="141" t="n">
        <f aca="false">IF(I296=1,ROW(I296),"")</f>
        <v>296</v>
      </c>
      <c r="L296" s="143" t="n">
        <f aca="false">IF(I296="","",I296*A296)</f>
        <v>35846</v>
      </c>
      <c r="M296" s="91" t="n">
        <f aca="true">IF(L296="","",OFFSET(L296,MAX($K$34:K295)-K296,-1,1,1))</f>
        <v>284</v>
      </c>
      <c r="N296" s="143" t="n">
        <f aca="false">IF(VLOOKUP($M296,$K$33:$L$399,2,0)&gt;0,VLOOKUP($M296,$K$33:$L$399,2,0),"")</f>
        <v>35755</v>
      </c>
      <c r="O296" s="78" t="n">
        <f aca="false">IF(OR(N296="",$G296=0),"",(L296-N296)/7)</f>
        <v>13</v>
      </c>
      <c r="P296" s="78"/>
      <c r="Q296" s="0"/>
      <c r="R296" s="0"/>
    </row>
    <row r="297" customFormat="false" ht="12.75" hidden="false" customHeight="false" outlineLevel="0" collapsed="false">
      <c r="A297" s="137" t="n">
        <v>35853</v>
      </c>
      <c r="B297" s="138" t="n">
        <v>247.25</v>
      </c>
      <c r="C297" s="138" t="n">
        <v>147</v>
      </c>
      <c r="D297" s="138" t="n">
        <v>195</v>
      </c>
      <c r="E297" s="139" t="n">
        <f aca="true">IF(AND(OFFSET(A297,-$B$4,0,1,1)&gt;=$A$34,ISNUMBER(OFFSET(A297,-$B$4,0,1,1))),OFFSET(A297,-$B$4,0,1,1),"")</f>
        <v>35664</v>
      </c>
      <c r="F297" s="140" t="n">
        <f aca="true">(OFFSET(B297,-$B$4,0,1,1)-B297)+$B$5*(D297-OFFSET(D297,-$B$4,0,1,1))+$B$6*(C297-OFFSET(C297,-$B$4,0,1,1))</f>
        <v>22.0095809030502</v>
      </c>
      <c r="G297" s="141" t="n">
        <f aca="false">VLOOKUP(YEAR(A297),$D$6:$F$13,2,0)</f>
        <v>1.25</v>
      </c>
      <c r="H297" s="142" t="n">
        <f aca="false">IF(OR(ISBLANK(F297),G297=0),"",G297*F297)</f>
        <v>27.5119761288128</v>
      </c>
      <c r="I297" s="141" t="str">
        <f aca="false">IF(ABS(SIGN(F297)-SIGN(F296))&gt;0,1,"")</f>
        <v/>
      </c>
      <c r="J297" s="141" t="n">
        <f aca="false">SUM($I$34:I297)</f>
        <v>29</v>
      </c>
      <c r="K297" s="141" t="str">
        <f aca="false">IF(I297=1,ROW(I297),"")</f>
        <v/>
      </c>
      <c r="L297" s="143" t="str">
        <f aca="false">IF(I297="","",I297*A297)</f>
        <v/>
      </c>
      <c r="M297" s="91" t="str">
        <f aca="true">IF(L297="","",OFFSET(L297,MAX($K$34:K296)-K297,-1,1,1))</f>
        <v/>
      </c>
      <c r="N297" s="143" t="str">
        <f aca="false">IF(VLOOKUP($M297,$K$33:$L$399,2,0)&gt;0,VLOOKUP($M297,$K$33:$L$399,2,0),"")</f>
        <v/>
      </c>
      <c r="O297" s="78" t="str">
        <f aca="false">IF(OR(N297="",$G297=0),"",(L297-N297)/7)</f>
        <v/>
      </c>
      <c r="P297" s="78"/>
      <c r="Q297" s="0"/>
      <c r="R297" s="0"/>
    </row>
    <row r="298" customFormat="false" ht="12.75" hidden="false" customHeight="false" outlineLevel="0" collapsed="false">
      <c r="A298" s="137" t="n">
        <v>35860</v>
      </c>
      <c r="B298" s="138" t="n">
        <v>243</v>
      </c>
      <c r="C298" s="138" t="n">
        <v>144.5</v>
      </c>
      <c r="D298" s="138" t="n">
        <v>195</v>
      </c>
      <c r="E298" s="139" t="n">
        <f aca="true">IF(AND(OFFSET(A298,-$B$4,0,1,1)&gt;=$A$34,ISNUMBER(OFFSET(A298,-$B$4,0,1,1))),OFFSET(A298,-$B$4,0,1,1),"")</f>
        <v>35671</v>
      </c>
      <c r="F298" s="140" t="n">
        <f aca="true">(OFFSET(B298,-$B$4,0,1,1)-B298)+$B$5*(D298-OFFSET(D298,-$B$4,0,1,1))+$B$6*(C298-OFFSET(C298,-$B$4,0,1,1))</f>
        <v>25.9793395721244</v>
      </c>
      <c r="G298" s="141" t="n">
        <f aca="false">VLOOKUP(YEAR(A298),$D$6:$F$13,2,0)</f>
        <v>1.25</v>
      </c>
      <c r="H298" s="142" t="n">
        <f aca="false">IF(OR(ISBLANK(F298),G298=0),"",G298*F298)</f>
        <v>32.4741744651554</v>
      </c>
      <c r="I298" s="141" t="str">
        <f aca="false">IF(ABS(SIGN(F298)-SIGN(F297))&gt;0,1,"")</f>
        <v/>
      </c>
      <c r="J298" s="141" t="n">
        <f aca="false">SUM($I$34:I298)</f>
        <v>29</v>
      </c>
      <c r="K298" s="141" t="str">
        <f aca="false">IF(I298=1,ROW(I298),"")</f>
        <v/>
      </c>
      <c r="L298" s="143" t="str">
        <f aca="false">IF(I298="","",I298*A298)</f>
        <v/>
      </c>
      <c r="M298" s="91" t="str">
        <f aca="true">IF(L298="","",OFFSET(L298,MAX($K$34:K297)-K298,-1,1,1))</f>
        <v/>
      </c>
      <c r="N298" s="143" t="str">
        <f aca="false">IF(VLOOKUP($M298,$K$33:$L$399,2,0)&gt;0,VLOOKUP($M298,$K$33:$L$399,2,0),"")</f>
        <v/>
      </c>
      <c r="O298" s="78" t="str">
        <f aca="false">IF(OR(N298="",$G298=0),"",(L298-N298)/7)</f>
        <v/>
      </c>
      <c r="P298" s="78"/>
      <c r="Q298" s="0"/>
      <c r="R298" s="0"/>
    </row>
    <row r="299" customFormat="false" ht="12.75" hidden="false" customHeight="false" outlineLevel="0" collapsed="false">
      <c r="A299" s="137" t="n">
        <v>35867</v>
      </c>
      <c r="B299" s="138" t="n">
        <v>235</v>
      </c>
      <c r="C299" s="138" t="n">
        <v>132</v>
      </c>
      <c r="D299" s="138" t="n">
        <v>195</v>
      </c>
      <c r="E299" s="139" t="n">
        <f aca="true">IF(AND(OFFSET(A299,-$B$4,0,1,1)&gt;=$A$34,ISNUMBER(OFFSET(A299,-$B$4,0,1,1))),OFFSET(A299,-$B$4,0,1,1),"")</f>
        <v>35678</v>
      </c>
      <c r="F299" s="140" t="n">
        <f aca="true">(OFFSET(B299,-$B$4,0,1,1)-B299)+$B$5*(D299-OFFSET(D299,-$B$4,0,1,1))+$B$6*(C299-OFFSET(C299,-$B$4,0,1,1))</f>
        <v>25.3818997070428</v>
      </c>
      <c r="G299" s="141" t="n">
        <f aca="false">VLOOKUP(YEAR(A299),$D$6:$F$13,2,0)</f>
        <v>1.25</v>
      </c>
      <c r="H299" s="142" t="n">
        <f aca="false">IF(OR(ISBLANK(F299),G299=0),"",G299*F299)</f>
        <v>31.7273746338034</v>
      </c>
      <c r="I299" s="141" t="str">
        <f aca="false">IF(ABS(SIGN(F299)-SIGN(F298))&gt;0,1,"")</f>
        <v/>
      </c>
      <c r="J299" s="141" t="n">
        <f aca="false">SUM($I$34:I299)</f>
        <v>29</v>
      </c>
      <c r="K299" s="141" t="str">
        <f aca="false">IF(I299=1,ROW(I299),"")</f>
        <v/>
      </c>
      <c r="L299" s="143" t="str">
        <f aca="false">IF(I299="","",I299*A299)</f>
        <v/>
      </c>
      <c r="M299" s="91" t="str">
        <f aca="true">IF(L299="","",OFFSET(L299,MAX($K$34:K298)-K299,-1,1,1))</f>
        <v/>
      </c>
      <c r="N299" s="143" t="str">
        <f aca="false">IF(VLOOKUP($M299,$K$33:$L$399,2,0)&gt;0,VLOOKUP($M299,$K$33:$L$399,2,0),"")</f>
        <v/>
      </c>
      <c r="O299" s="78" t="str">
        <f aca="false">IF(OR(N299="",$G299=0),"",(L299-N299)/7)</f>
        <v/>
      </c>
      <c r="P299" s="78"/>
      <c r="Q299" s="0"/>
      <c r="R299" s="0"/>
    </row>
    <row r="300" customFormat="false" ht="12.75" hidden="false" customHeight="false" outlineLevel="0" collapsed="false">
      <c r="A300" s="137" t="n">
        <v>35874</v>
      </c>
      <c r="B300" s="138" t="n">
        <v>225.5</v>
      </c>
      <c r="C300" s="138" t="n">
        <v>128.5</v>
      </c>
      <c r="D300" s="138" t="n">
        <v>187</v>
      </c>
      <c r="E300" s="139" t="n">
        <f aca="true">IF(AND(OFFSET(A300,-$B$4,0,1,1)&gt;=$A$34,ISNUMBER(OFFSET(A300,-$B$4,0,1,1))),OFFSET(A300,-$B$4,0,1,1),"")</f>
        <v>35685</v>
      </c>
      <c r="F300" s="140" t="n">
        <f aca="true">(OFFSET(B300,-$B$4,0,1,1)-B300)+$B$5*(D300-OFFSET(D300,-$B$4,0,1,1))+$B$6*(C300-OFFSET(C300,-$B$4,0,1,1))</f>
        <v>29.7793795955262</v>
      </c>
      <c r="G300" s="141" t="n">
        <f aca="false">VLOOKUP(YEAR(A300),$D$6:$F$13,2,0)</f>
        <v>1.25</v>
      </c>
      <c r="H300" s="142" t="n">
        <f aca="false">IF(OR(ISBLANK(F300),G300=0),"",G300*F300)</f>
        <v>37.2242244944078</v>
      </c>
      <c r="I300" s="141" t="str">
        <f aca="false">IF(ABS(SIGN(F300)-SIGN(F299))&gt;0,1,"")</f>
        <v/>
      </c>
      <c r="J300" s="141" t="n">
        <f aca="false">SUM($I$34:I300)</f>
        <v>29</v>
      </c>
      <c r="K300" s="141" t="str">
        <f aca="false">IF(I300=1,ROW(I300),"")</f>
        <v/>
      </c>
      <c r="L300" s="143" t="str">
        <f aca="false">IF(I300="","",I300*A300)</f>
        <v/>
      </c>
      <c r="M300" s="91" t="str">
        <f aca="true">IF(L300="","",OFFSET(L300,MAX($K$34:K299)-K300,-1,1,1))</f>
        <v/>
      </c>
      <c r="N300" s="143" t="str">
        <f aca="false">IF(VLOOKUP($M300,$K$33:$L$399,2,0)&gt;0,VLOOKUP($M300,$K$33:$L$399,2,0),"")</f>
        <v/>
      </c>
      <c r="O300" s="78" t="str">
        <f aca="false">IF(OR(N300="",$G300=0),"",(L300-N300)/7)</f>
        <v/>
      </c>
      <c r="P300" s="78"/>
      <c r="Q300" s="0"/>
      <c r="R300" s="0"/>
    </row>
    <row r="301" customFormat="false" ht="12.75" hidden="false" customHeight="false" outlineLevel="0" collapsed="false">
      <c r="A301" s="137" t="n">
        <v>35881</v>
      </c>
      <c r="B301" s="138" t="n">
        <v>227.25</v>
      </c>
      <c r="C301" s="138" t="n">
        <v>140</v>
      </c>
      <c r="D301" s="138" t="n">
        <v>187</v>
      </c>
      <c r="E301" s="139" t="n">
        <f aca="true">IF(AND(OFFSET(A301,-$B$4,0,1,1)&gt;=$A$34,ISNUMBER(OFFSET(A301,-$B$4,0,1,1))),OFFSET(A301,-$B$4,0,1,1),"")</f>
        <v>35692</v>
      </c>
      <c r="F301" s="140" t="n">
        <f aca="true">(OFFSET(B301,-$B$4,0,1,1)-B301)+$B$5*(D301-OFFSET(D301,-$B$4,0,1,1))+$B$6*(C301-OFFSET(C301,-$B$4,0,1,1))</f>
        <v>30.8640892797574</v>
      </c>
      <c r="G301" s="141" t="n">
        <f aca="false">VLOOKUP(YEAR(A301),$D$6:$F$13,2,0)</f>
        <v>1.25</v>
      </c>
      <c r="H301" s="142" t="n">
        <f aca="false">IF(OR(ISBLANK(F301),G301=0),"",G301*F301)</f>
        <v>38.5801115996968</v>
      </c>
      <c r="I301" s="141" t="str">
        <f aca="false">IF(ABS(SIGN(F301)-SIGN(F300))&gt;0,1,"")</f>
        <v/>
      </c>
      <c r="J301" s="141" t="n">
        <f aca="false">SUM($I$34:I301)</f>
        <v>29</v>
      </c>
      <c r="K301" s="141" t="str">
        <f aca="false">IF(I301=1,ROW(I301),"")</f>
        <v/>
      </c>
      <c r="L301" s="143" t="str">
        <f aca="false">IF(I301="","",I301*A301)</f>
        <v/>
      </c>
      <c r="M301" s="91" t="str">
        <f aca="true">IF(L301="","",OFFSET(L301,MAX($K$34:K300)-K301,-1,1,1))</f>
        <v/>
      </c>
      <c r="N301" s="143" t="str">
        <f aca="false">IF(VLOOKUP($M301,$K$33:$L$399,2,0)&gt;0,VLOOKUP($M301,$K$33:$L$399,2,0),"")</f>
        <v/>
      </c>
      <c r="O301" s="78" t="str">
        <f aca="false">IF(OR(N301="",$G301=0),"",(L301-N301)/7)</f>
        <v/>
      </c>
      <c r="P301" s="78"/>
      <c r="Q301" s="0"/>
      <c r="R301" s="0"/>
    </row>
    <row r="302" customFormat="false" ht="12.75" hidden="false" customHeight="false" outlineLevel="0" collapsed="false">
      <c r="A302" s="137" t="n">
        <v>35888</v>
      </c>
      <c r="B302" s="138" t="n">
        <v>226.5</v>
      </c>
      <c r="C302" s="138" t="n">
        <v>135.5</v>
      </c>
      <c r="D302" s="138" t="n">
        <v>204</v>
      </c>
      <c r="E302" s="139" t="n">
        <f aca="true">IF(AND(OFFSET(A302,-$B$4,0,1,1)&gt;=$A$34,ISNUMBER(OFFSET(A302,-$B$4,0,1,1))),OFFSET(A302,-$B$4,0,1,1),"")</f>
        <v>35699</v>
      </c>
      <c r="F302" s="140" t="n">
        <f aca="true">(OFFSET(B302,-$B$4,0,1,1)-B302)+$B$5*(D302-OFFSET(D302,-$B$4,0,1,1))+$B$6*(C302-OFFSET(C302,-$B$4,0,1,1))</f>
        <v>19.9123831528744</v>
      </c>
      <c r="G302" s="141" t="n">
        <f aca="false">VLOOKUP(YEAR(A302),$D$6:$F$13,2,0)</f>
        <v>1.25</v>
      </c>
      <c r="H302" s="142" t="n">
        <f aca="false">IF(OR(ISBLANK(F302),G302=0),"",G302*F302)</f>
        <v>24.8904789410929</v>
      </c>
      <c r="I302" s="141" t="str">
        <f aca="false">IF(ABS(SIGN(F302)-SIGN(F301))&gt;0,1,"")</f>
        <v/>
      </c>
      <c r="J302" s="141" t="n">
        <f aca="false">SUM($I$34:I302)</f>
        <v>29</v>
      </c>
      <c r="K302" s="141" t="str">
        <f aca="false">IF(I302=1,ROW(I302),"")</f>
        <v/>
      </c>
      <c r="L302" s="143" t="str">
        <f aca="false">IF(I302="","",I302*A302)</f>
        <v/>
      </c>
      <c r="M302" s="91" t="str">
        <f aca="true">IF(L302="","",OFFSET(L302,MAX($K$34:K301)-K302,-1,1,1))</f>
        <v/>
      </c>
      <c r="N302" s="143" t="str">
        <f aca="false">IF(VLOOKUP($M302,$K$33:$L$399,2,0)&gt;0,VLOOKUP($M302,$K$33:$L$399,2,0),"")</f>
        <v/>
      </c>
      <c r="O302" s="78" t="str">
        <f aca="false">IF(OR(N302="",$G302=0),"",(L302-N302)/7)</f>
        <v/>
      </c>
      <c r="P302" s="78"/>
      <c r="Q302" s="0"/>
      <c r="R302" s="0"/>
    </row>
    <row r="303" customFormat="false" ht="12.75" hidden="false" customHeight="false" outlineLevel="0" collapsed="false">
      <c r="A303" s="137" t="n">
        <v>35895</v>
      </c>
      <c r="B303" s="138" t="n">
        <v>223.5</v>
      </c>
      <c r="C303" s="138" t="n">
        <v>125.5</v>
      </c>
      <c r="D303" s="138" t="n">
        <v>200</v>
      </c>
      <c r="E303" s="139" t="n">
        <f aca="true">IF(AND(OFFSET(A303,-$B$4,0,1,1)&gt;=$A$34,ISNUMBER(OFFSET(A303,-$B$4,0,1,1))),OFFSET(A303,-$B$4,0,1,1),"")</f>
        <v>35706</v>
      </c>
      <c r="F303" s="140" t="n">
        <f aca="true">(OFFSET(B303,-$B$4,0,1,1)-B303)+$B$5*(D303-OFFSET(D303,-$B$4,0,1,1))+$B$6*(C303-OFFSET(C303,-$B$4,0,1,1))</f>
        <v>13.1082503072607</v>
      </c>
      <c r="G303" s="141" t="n">
        <f aca="false">VLOOKUP(YEAR(A303),$D$6:$F$13,2,0)</f>
        <v>1.25</v>
      </c>
      <c r="H303" s="142" t="n">
        <f aca="false">IF(OR(ISBLANK(F303),G303=0),"",G303*F303)</f>
        <v>16.3853128840759</v>
      </c>
      <c r="I303" s="141" t="str">
        <f aca="false">IF(ABS(SIGN(F303)-SIGN(F302))&gt;0,1,"")</f>
        <v/>
      </c>
      <c r="J303" s="141" t="n">
        <f aca="false">SUM($I$34:I303)</f>
        <v>29</v>
      </c>
      <c r="K303" s="141" t="str">
        <f aca="false">IF(I303=1,ROW(I303),"")</f>
        <v/>
      </c>
      <c r="L303" s="143" t="str">
        <f aca="false">IF(I303="","",I303*A303)</f>
        <v/>
      </c>
      <c r="M303" s="91" t="str">
        <f aca="true">IF(L303="","",OFFSET(L303,MAX($K$34:K302)-K303,-1,1,1))</f>
        <v/>
      </c>
      <c r="N303" s="143" t="str">
        <f aca="false">IF(VLOOKUP($M303,$K$33:$L$399,2,0)&gt;0,VLOOKUP($M303,$K$33:$L$399,2,0),"")</f>
        <v/>
      </c>
      <c r="O303" s="78" t="str">
        <f aca="false">IF(OR(N303="",$G303=0),"",(L303-N303)/7)</f>
        <v/>
      </c>
      <c r="P303" s="78"/>
      <c r="Q303" s="0"/>
      <c r="R303" s="0"/>
    </row>
    <row r="304" customFormat="false" ht="12.75" hidden="false" customHeight="false" outlineLevel="0" collapsed="false">
      <c r="A304" s="137" t="n">
        <v>35902</v>
      </c>
      <c r="B304" s="138" t="n">
        <v>225.5</v>
      </c>
      <c r="C304" s="138" t="n">
        <v>124</v>
      </c>
      <c r="D304" s="138" t="n">
        <v>200</v>
      </c>
      <c r="E304" s="139" t="n">
        <f aca="true">IF(AND(OFFSET(A304,-$B$4,0,1,1)&gt;=$A$34,ISNUMBER(OFFSET(A304,-$B$4,0,1,1))),OFFSET(A304,-$B$4,0,1,1),"")</f>
        <v>35713</v>
      </c>
      <c r="F304" s="140" t="n">
        <f aca="true">(OFFSET(B304,-$B$4,0,1,1)-B304)+$B$5*(D304-OFFSET(D304,-$B$4,0,1,1))+$B$6*(C304-OFFSET(C304,-$B$4,0,1,1))</f>
        <v>20.0401462921456</v>
      </c>
      <c r="G304" s="141" t="n">
        <f aca="false">VLOOKUP(YEAR(A304),$D$6:$F$13,2,0)</f>
        <v>1.25</v>
      </c>
      <c r="H304" s="142" t="n">
        <f aca="false">IF(OR(ISBLANK(F304),G304=0),"",G304*F304)</f>
        <v>25.050182865182</v>
      </c>
      <c r="I304" s="141" t="str">
        <f aca="false">IF(ABS(SIGN(F304)-SIGN(F303))&gt;0,1,"")</f>
        <v/>
      </c>
      <c r="J304" s="141" t="n">
        <f aca="false">SUM($I$34:I304)</f>
        <v>29</v>
      </c>
      <c r="K304" s="141" t="str">
        <f aca="false">IF(I304=1,ROW(I304),"")</f>
        <v/>
      </c>
      <c r="L304" s="143" t="str">
        <f aca="false">IF(I304="","",I304*A304)</f>
        <v/>
      </c>
      <c r="M304" s="91" t="str">
        <f aca="true">IF(L304="","",OFFSET(L304,MAX($K$34:K303)-K304,-1,1,1))</f>
        <v/>
      </c>
      <c r="N304" s="143" t="str">
        <f aca="false">IF(VLOOKUP($M304,$K$33:$L$399,2,0)&gt;0,VLOOKUP($M304,$K$33:$L$399,2,0),"")</f>
        <v/>
      </c>
      <c r="O304" s="78" t="str">
        <f aca="false">IF(OR(N304="",$G304=0),"",(L304-N304)/7)</f>
        <v/>
      </c>
      <c r="P304" s="78"/>
      <c r="Q304" s="0"/>
      <c r="R304" s="0"/>
    </row>
    <row r="305" customFormat="false" ht="12.75" hidden="false" customHeight="false" outlineLevel="0" collapsed="false">
      <c r="A305" s="137" t="n">
        <v>35909</v>
      </c>
      <c r="B305" s="138" t="n">
        <v>229.25</v>
      </c>
      <c r="C305" s="138" t="n">
        <v>124.5</v>
      </c>
      <c r="D305" s="138" t="n">
        <v>207.5</v>
      </c>
      <c r="E305" s="139" t="n">
        <f aca="true">IF(AND(OFFSET(A305,-$B$4,0,1,1)&gt;=$A$34,ISNUMBER(OFFSET(A305,-$B$4,0,1,1))),OFFSET(A305,-$B$4,0,1,1),"")</f>
        <v>35720</v>
      </c>
      <c r="F305" s="140" t="n">
        <f aca="true">(OFFSET(B305,-$B$4,0,1,1)-B305)+$B$5*(D305-OFFSET(D305,-$B$4,0,1,1))+$B$6*(C305-OFFSET(C305,-$B$4,0,1,1))</f>
        <v>29.032843314944</v>
      </c>
      <c r="G305" s="141" t="n">
        <f aca="false">VLOOKUP(YEAR(A305),$D$6:$F$13,2,0)</f>
        <v>1.25</v>
      </c>
      <c r="H305" s="142" t="n">
        <f aca="false">IF(OR(ISBLANK(F305),G305=0),"",G305*F305)</f>
        <v>36.29105414368</v>
      </c>
      <c r="I305" s="141" t="str">
        <f aca="false">IF(ABS(SIGN(F305)-SIGN(F304))&gt;0,1,"")</f>
        <v/>
      </c>
      <c r="J305" s="141" t="n">
        <f aca="false">SUM($I$34:I305)</f>
        <v>29</v>
      </c>
      <c r="K305" s="141" t="str">
        <f aca="false">IF(I305=1,ROW(I305),"")</f>
        <v/>
      </c>
      <c r="L305" s="143" t="str">
        <f aca="false">IF(I305="","",I305*A305)</f>
        <v/>
      </c>
      <c r="M305" s="91" t="str">
        <f aca="true">IF(L305="","",OFFSET(L305,MAX($K$34:K304)-K305,-1,1,1))</f>
        <v/>
      </c>
      <c r="N305" s="143" t="str">
        <f aca="false">IF(VLOOKUP($M305,$K$33:$L$399,2,0)&gt;0,VLOOKUP($M305,$K$33:$L$399,2,0),"")</f>
        <v/>
      </c>
      <c r="O305" s="78" t="str">
        <f aca="false">IF(OR(N305="",$G305=0),"",(L305-N305)/7)</f>
        <v/>
      </c>
      <c r="P305" s="78"/>
      <c r="Q305" s="0"/>
      <c r="R305" s="0"/>
    </row>
    <row r="306" customFormat="false" ht="12.75" hidden="false" customHeight="false" outlineLevel="0" collapsed="false">
      <c r="A306" s="137" t="n">
        <v>35916</v>
      </c>
      <c r="B306" s="138" t="n">
        <v>225.5</v>
      </c>
      <c r="C306" s="138" t="n">
        <v>129</v>
      </c>
      <c r="D306" s="138" t="n">
        <v>227.5</v>
      </c>
      <c r="E306" s="139" t="n">
        <f aca="true">IF(AND(OFFSET(A306,-$B$4,0,1,1)&gt;=$A$34,ISNUMBER(OFFSET(A306,-$B$4,0,1,1))),OFFSET(A306,-$B$4,0,1,1),"")</f>
        <v>35727</v>
      </c>
      <c r="F306" s="140" t="n">
        <f aca="true">(OFFSET(B306,-$B$4,0,1,1)-B306)+$B$5*(D306-OFFSET(D306,-$B$4,0,1,1))+$B$6*(C306-OFFSET(C306,-$B$4,0,1,1))</f>
        <v>38.7665884277068</v>
      </c>
      <c r="G306" s="141" t="n">
        <f aca="false">VLOOKUP(YEAR(A306),$D$6:$F$13,2,0)</f>
        <v>1.25</v>
      </c>
      <c r="H306" s="142" t="n">
        <f aca="false">IF(OR(ISBLANK(F306),G306=0),"",G306*F306)</f>
        <v>48.4582355346335</v>
      </c>
      <c r="I306" s="141" t="str">
        <f aca="false">IF(ABS(SIGN(F306)-SIGN(F305))&gt;0,1,"")</f>
        <v/>
      </c>
      <c r="J306" s="141" t="n">
        <f aca="false">SUM($I$34:I306)</f>
        <v>29</v>
      </c>
      <c r="K306" s="141" t="str">
        <f aca="false">IF(I306=1,ROW(I306),"")</f>
        <v/>
      </c>
      <c r="L306" s="143" t="str">
        <f aca="false">IF(I306="","",I306*A306)</f>
        <v/>
      </c>
      <c r="M306" s="91" t="str">
        <f aca="true">IF(L306="","",OFFSET(L306,MAX($K$34:K305)-K306,-1,1,1))</f>
        <v/>
      </c>
      <c r="N306" s="143" t="str">
        <f aca="false">IF(VLOOKUP($M306,$K$33:$L$399,2,0)&gt;0,VLOOKUP($M306,$K$33:$L$399,2,0),"")</f>
        <v/>
      </c>
      <c r="O306" s="78" t="str">
        <f aca="false">IF(OR(N306="",$G306=0),"",(L306-N306)/7)</f>
        <v/>
      </c>
      <c r="P306" s="78"/>
      <c r="Q306" s="0"/>
      <c r="R306" s="0"/>
    </row>
    <row r="307" customFormat="false" ht="12.75" hidden="false" customHeight="false" outlineLevel="0" collapsed="false">
      <c r="A307" s="137" t="n">
        <v>35923</v>
      </c>
      <c r="B307" s="138" t="n">
        <v>224.75</v>
      </c>
      <c r="C307" s="138" t="n">
        <v>142</v>
      </c>
      <c r="D307" s="138" t="n">
        <v>232.5</v>
      </c>
      <c r="E307" s="139" t="n">
        <f aca="true">IF(AND(OFFSET(A307,-$B$4,0,1,1)&gt;=$A$34,ISNUMBER(OFFSET(A307,-$B$4,0,1,1))),OFFSET(A307,-$B$4,0,1,1),"")</f>
        <v>35734</v>
      </c>
      <c r="F307" s="140" t="n">
        <f aca="true">(OFFSET(B307,-$B$4,0,1,1)-B307)+$B$5*(D307-OFFSET(D307,-$B$4,0,1,1))+$B$6*(C307-OFFSET(C307,-$B$4,0,1,1))</f>
        <v>36.6481127061629</v>
      </c>
      <c r="G307" s="141" t="n">
        <f aca="false">VLOOKUP(YEAR(A307),$D$6:$F$13,2,0)</f>
        <v>1.25</v>
      </c>
      <c r="H307" s="142" t="n">
        <f aca="false">IF(OR(ISBLANK(F307),G307=0),"",G307*F307)</f>
        <v>45.8101408827037</v>
      </c>
      <c r="I307" s="141" t="str">
        <f aca="false">IF(ABS(SIGN(F307)-SIGN(F306))&gt;0,1,"")</f>
        <v/>
      </c>
      <c r="J307" s="141" t="n">
        <f aca="false">SUM($I$34:I307)</f>
        <v>29</v>
      </c>
      <c r="K307" s="141" t="str">
        <f aca="false">IF(I307=1,ROW(I307),"")</f>
        <v/>
      </c>
      <c r="L307" s="143" t="str">
        <f aca="false">IF(I307="","",I307*A307)</f>
        <v/>
      </c>
      <c r="M307" s="91" t="str">
        <f aca="true">IF(L307="","",OFFSET(L307,MAX($K$34:K306)-K307,-1,1,1))</f>
        <v/>
      </c>
      <c r="N307" s="143" t="str">
        <f aca="false">IF(VLOOKUP($M307,$K$33:$L$399,2,0)&gt;0,VLOOKUP($M307,$K$33:$L$399,2,0),"")</f>
        <v/>
      </c>
      <c r="O307" s="78" t="str">
        <f aca="false">IF(OR(N307="",$G307=0),"",(L307-N307)/7)</f>
        <v/>
      </c>
      <c r="P307" s="78"/>
      <c r="Q307" s="0"/>
      <c r="R307" s="0"/>
    </row>
    <row r="308" customFormat="false" ht="12.75" hidden="false" customHeight="false" outlineLevel="0" collapsed="false">
      <c r="A308" s="137" t="n">
        <v>35930</v>
      </c>
      <c r="B308" s="138" t="n">
        <v>220.75</v>
      </c>
      <c r="C308" s="138" t="n">
        <v>143.5</v>
      </c>
      <c r="D308" s="138" t="n">
        <v>237.5</v>
      </c>
      <c r="E308" s="139" t="n">
        <f aca="true">IF(AND(OFFSET(A308,-$B$4,0,1,1)&gt;=$A$34,ISNUMBER(OFFSET(A308,-$B$4,0,1,1))),OFFSET(A308,-$B$4,0,1,1),"")</f>
        <v>35741</v>
      </c>
      <c r="F308" s="140" t="n">
        <f aca="true">(OFFSET(B308,-$B$4,0,1,1)-B308)+$B$5*(D308-OFFSET(D308,-$B$4,0,1,1))+$B$6*(C308-OFFSET(C308,-$B$4,0,1,1))</f>
        <v>39.201357202447</v>
      </c>
      <c r="G308" s="141" t="n">
        <f aca="false">VLOOKUP(YEAR(A308),$D$6:$F$13,2,0)</f>
        <v>1.25</v>
      </c>
      <c r="H308" s="142" t="n">
        <f aca="false">IF(OR(ISBLANK(F308),G308=0),"",G308*F308)</f>
        <v>49.0016965030588</v>
      </c>
      <c r="I308" s="141" t="str">
        <f aca="false">IF(ABS(SIGN(F308)-SIGN(F307))&gt;0,1,"")</f>
        <v/>
      </c>
      <c r="J308" s="141" t="n">
        <f aca="false">SUM($I$34:I308)</f>
        <v>29</v>
      </c>
      <c r="K308" s="141" t="str">
        <f aca="false">IF(I308=1,ROW(I308),"")</f>
        <v/>
      </c>
      <c r="L308" s="143" t="str">
        <f aca="false">IF(I308="","",I308*A308)</f>
        <v/>
      </c>
      <c r="M308" s="91" t="str">
        <f aca="true">IF(L308="","",OFFSET(L308,MAX($K$34:K307)-K308,-1,1,1))</f>
        <v/>
      </c>
      <c r="N308" s="143" t="str">
        <f aca="false">IF(VLOOKUP($M308,$K$33:$L$399,2,0)&gt;0,VLOOKUP($M308,$K$33:$L$399,2,0),"")</f>
        <v/>
      </c>
      <c r="O308" s="78" t="str">
        <f aca="false">IF(OR(N308="",$G308=0),"",(L308-N308)/7)</f>
        <v/>
      </c>
      <c r="P308" s="78"/>
      <c r="Q308" s="0"/>
      <c r="R308" s="0"/>
    </row>
    <row r="309" customFormat="false" ht="12.75" hidden="false" customHeight="false" outlineLevel="0" collapsed="false">
      <c r="A309" s="137" t="n">
        <v>35937</v>
      </c>
      <c r="B309" s="138" t="n">
        <v>209.5</v>
      </c>
      <c r="C309" s="138" t="n">
        <v>132</v>
      </c>
      <c r="D309" s="138" t="n">
        <v>237.5</v>
      </c>
      <c r="E309" s="139" t="n">
        <f aca="true">IF(AND(OFFSET(A309,-$B$4,0,1,1)&gt;=$A$34,ISNUMBER(OFFSET(A309,-$B$4,0,1,1))),OFFSET(A309,-$B$4,0,1,1),"")</f>
        <v>35748</v>
      </c>
      <c r="F309" s="140" t="n">
        <f aca="true">(OFFSET(B309,-$B$4,0,1,1)-B309)+$B$5*(D309-OFFSET(D309,-$B$4,0,1,1))+$B$6*(C309-OFFSET(C309,-$B$4,0,1,1))</f>
        <v>43.8888424200654</v>
      </c>
      <c r="G309" s="141" t="n">
        <f aca="false">VLOOKUP(YEAR(A309),$D$6:$F$13,2,0)</f>
        <v>1.25</v>
      </c>
      <c r="H309" s="142" t="n">
        <f aca="false">IF(OR(ISBLANK(F309),G309=0),"",G309*F309)</f>
        <v>54.8610530250818</v>
      </c>
      <c r="I309" s="141" t="str">
        <f aca="false">IF(ABS(SIGN(F309)-SIGN(F308))&gt;0,1,"")</f>
        <v/>
      </c>
      <c r="J309" s="141" t="n">
        <f aca="false">SUM($I$34:I309)</f>
        <v>29</v>
      </c>
      <c r="K309" s="141" t="str">
        <f aca="false">IF(I309=1,ROW(I309),"")</f>
        <v/>
      </c>
      <c r="L309" s="143" t="str">
        <f aca="false">IF(I309="","",I309*A309)</f>
        <v/>
      </c>
      <c r="M309" s="91" t="str">
        <f aca="true">IF(L309="","",OFFSET(L309,MAX($K$34:K308)-K309,-1,1,1))</f>
        <v/>
      </c>
      <c r="N309" s="143" t="str">
        <f aca="false">IF(VLOOKUP($M309,$K$33:$L$399,2,0)&gt;0,VLOOKUP($M309,$K$33:$L$399,2,0),"")</f>
        <v/>
      </c>
      <c r="O309" s="78" t="str">
        <f aca="false">IF(OR(N309="",$G309=0),"",(L309-N309)/7)</f>
        <v/>
      </c>
      <c r="P309" s="78"/>
      <c r="Q309" s="0"/>
      <c r="R309" s="0"/>
    </row>
    <row r="310" customFormat="false" ht="12.75" hidden="false" customHeight="false" outlineLevel="0" collapsed="false">
      <c r="A310" s="137" t="n">
        <v>35944</v>
      </c>
      <c r="B310" s="138" t="n">
        <v>206.75</v>
      </c>
      <c r="C310" s="138" t="n">
        <v>122</v>
      </c>
      <c r="D310" s="138" t="n">
        <v>237.5</v>
      </c>
      <c r="E310" s="139" t="n">
        <f aca="true">IF(AND(OFFSET(A310,-$B$4,0,1,1)&gt;=$A$34,ISNUMBER(OFFSET(A310,-$B$4,0,1,1))),OFFSET(A310,-$B$4,0,1,1),"")</f>
        <v>35755</v>
      </c>
      <c r="F310" s="140" t="n">
        <f aca="true">(OFFSET(B310,-$B$4,0,1,1)-B310)+$B$5*(D310-OFFSET(D310,-$B$4,0,1,1))+$B$6*(C310-OFFSET(C310,-$B$4,0,1,1))</f>
        <v>49.2674939086662</v>
      </c>
      <c r="G310" s="141" t="n">
        <f aca="false">VLOOKUP(YEAR(A310),$D$6:$F$13,2,0)</f>
        <v>1.25</v>
      </c>
      <c r="H310" s="142" t="n">
        <f aca="false">IF(OR(ISBLANK(F310),G310=0),"",G310*F310)</f>
        <v>61.5843673858328</v>
      </c>
      <c r="I310" s="141" t="str">
        <f aca="false">IF(ABS(SIGN(F310)-SIGN(F309))&gt;0,1,"")</f>
        <v/>
      </c>
      <c r="J310" s="141" t="n">
        <f aca="false">SUM($I$34:I310)</f>
        <v>29</v>
      </c>
      <c r="K310" s="141" t="str">
        <f aca="false">IF(I310=1,ROW(I310),"")</f>
        <v/>
      </c>
      <c r="L310" s="143" t="str">
        <f aca="false">IF(I310="","",I310*A310)</f>
        <v/>
      </c>
      <c r="M310" s="91" t="str">
        <f aca="true">IF(L310="","",OFFSET(L310,MAX($K$34:K309)-K310,-1,1,1))</f>
        <v/>
      </c>
      <c r="N310" s="143" t="str">
        <f aca="false">IF(VLOOKUP($M310,$K$33:$L$399,2,0)&gt;0,VLOOKUP($M310,$K$33:$L$399,2,0),"")</f>
        <v/>
      </c>
      <c r="O310" s="78" t="str">
        <f aca="false">IF(OR(N310="",$G310=0),"",(L310-N310)/7)</f>
        <v/>
      </c>
      <c r="P310" s="78"/>
      <c r="Q310" s="0"/>
      <c r="R310" s="0"/>
    </row>
    <row r="311" customFormat="false" ht="12.75" hidden="false" customHeight="false" outlineLevel="0" collapsed="false">
      <c r="A311" s="137" t="n">
        <v>35951</v>
      </c>
      <c r="B311" s="138" t="n">
        <v>208</v>
      </c>
      <c r="C311" s="138" t="n">
        <v>121.25</v>
      </c>
      <c r="D311" s="138" t="n">
        <v>238</v>
      </c>
      <c r="E311" s="139" t="n">
        <f aca="true">IF(AND(OFFSET(A311,-$B$4,0,1,1)&gt;=$A$34,ISNUMBER(OFFSET(A311,-$B$4,0,1,1))),OFFSET(A311,-$B$4,0,1,1),"")</f>
        <v>35762</v>
      </c>
      <c r="F311" s="140" t="n">
        <f aca="true">(OFFSET(B311,-$B$4,0,1,1)-B311)+$B$5*(D311-OFFSET(D311,-$B$4,0,1,1))+$B$6*(C311-OFFSET(C311,-$B$4,0,1,1))</f>
        <v>63.5439903582053</v>
      </c>
      <c r="G311" s="141" t="n">
        <f aca="false">VLOOKUP(YEAR(A311),$D$6:$F$13,2,0)</f>
        <v>1.25</v>
      </c>
      <c r="H311" s="142" t="n">
        <f aca="false">IF(OR(ISBLANK(F311),G311=0),"",G311*F311)</f>
        <v>79.4299879477567</v>
      </c>
      <c r="I311" s="141" t="str">
        <f aca="false">IF(ABS(SIGN(F311)-SIGN(F310))&gt;0,1,"")</f>
        <v/>
      </c>
      <c r="J311" s="141" t="n">
        <f aca="false">SUM($I$34:I311)</f>
        <v>29</v>
      </c>
      <c r="K311" s="141" t="str">
        <f aca="false">IF(I311=1,ROW(I311),"")</f>
        <v/>
      </c>
      <c r="L311" s="143" t="str">
        <f aca="false">IF(I311="","",I311*A311)</f>
        <v/>
      </c>
      <c r="M311" s="91" t="str">
        <f aca="true">IF(L311="","",OFFSET(L311,MAX($K$34:K310)-K311,-1,1,1))</f>
        <v/>
      </c>
      <c r="N311" s="143" t="str">
        <f aca="false">IF(VLOOKUP($M311,$K$33:$L$399,2,0)&gt;0,VLOOKUP($M311,$K$33:$L$399,2,0),"")</f>
        <v/>
      </c>
      <c r="O311" s="78" t="str">
        <f aca="false">IF(OR(N311="",$G311=0),"",(L311-N311)/7)</f>
        <v/>
      </c>
      <c r="P311" s="78"/>
      <c r="Q311" s="0"/>
      <c r="R311" s="0"/>
    </row>
    <row r="312" customFormat="false" ht="12.75" hidden="false" customHeight="false" outlineLevel="0" collapsed="false">
      <c r="A312" s="137" t="n">
        <v>35958</v>
      </c>
      <c r="B312" s="138" t="n">
        <v>211</v>
      </c>
      <c r="C312" s="138" t="n">
        <v>118.5</v>
      </c>
      <c r="D312" s="138" t="n">
        <v>238</v>
      </c>
      <c r="E312" s="139" t="n">
        <f aca="true">IF(AND(OFFSET(A312,-$B$4,0,1,1)&gt;=$A$34,ISNUMBER(OFFSET(A312,-$B$4,0,1,1))),OFFSET(A312,-$B$4,0,1,1),"")</f>
        <v>35769</v>
      </c>
      <c r="F312" s="140" t="n">
        <f aca="true">(OFFSET(B312,-$B$4,0,1,1)-B312)+$B$5*(D312-OFFSET(D312,-$B$4,0,1,1))+$B$6*(C312-OFFSET(C312,-$B$4,0,1,1))</f>
        <v>67.6451141177047</v>
      </c>
      <c r="G312" s="141" t="n">
        <f aca="false">VLOOKUP(YEAR(A312),$D$6:$F$13,2,0)</f>
        <v>1.25</v>
      </c>
      <c r="H312" s="142" t="n">
        <f aca="false">IF(OR(ISBLANK(F312),G312=0),"",G312*F312)</f>
        <v>84.5563926471309</v>
      </c>
      <c r="I312" s="141" t="str">
        <f aca="false">IF(ABS(SIGN(F312)-SIGN(F311))&gt;0,1,"")</f>
        <v/>
      </c>
      <c r="J312" s="141" t="n">
        <f aca="false">SUM($I$34:I312)</f>
        <v>29</v>
      </c>
      <c r="K312" s="141" t="str">
        <f aca="false">IF(I312=1,ROW(I312),"")</f>
        <v/>
      </c>
      <c r="L312" s="143" t="str">
        <f aca="false">IF(I312="","",I312*A312)</f>
        <v/>
      </c>
      <c r="M312" s="91" t="str">
        <f aca="true">IF(L312="","",OFFSET(L312,MAX($K$34:K311)-K312,-1,1,1))</f>
        <v/>
      </c>
      <c r="N312" s="143" t="str">
        <f aca="false">IF(VLOOKUP($M312,$K$33:$L$399,2,0)&gt;0,VLOOKUP($M312,$K$33:$L$399,2,0),"")</f>
        <v/>
      </c>
      <c r="O312" s="78" t="str">
        <f aca="false">IF(OR(N312="",$G312=0),"",(L312-N312)/7)</f>
        <v/>
      </c>
      <c r="P312" s="78"/>
      <c r="Q312" s="0"/>
      <c r="R312" s="0"/>
    </row>
    <row r="313" customFormat="false" ht="12.75" hidden="false" customHeight="false" outlineLevel="0" collapsed="false">
      <c r="A313" s="137" t="n">
        <v>35965</v>
      </c>
      <c r="B313" s="138" t="n">
        <v>208.25</v>
      </c>
      <c r="C313" s="138" t="n">
        <v>111.5</v>
      </c>
      <c r="D313" s="138" t="n">
        <v>233</v>
      </c>
      <c r="E313" s="139" t="n">
        <f aca="true">IF(AND(OFFSET(A313,-$B$4,0,1,1)&gt;=$A$34,ISNUMBER(OFFSET(A313,-$B$4,0,1,1))),OFFSET(A313,-$B$4,0,1,1),"")</f>
        <v>35776</v>
      </c>
      <c r="F313" s="140" t="n">
        <f aca="true">(OFFSET(B313,-$B$4,0,1,1)-B313)+$B$5*(D313-OFFSET(D313,-$B$4,0,1,1))+$B$6*(C313-OFFSET(C313,-$B$4,0,1,1))</f>
        <v>58.7903712754215</v>
      </c>
      <c r="G313" s="141" t="n">
        <f aca="false">VLOOKUP(YEAR(A313),$D$6:$F$13,2,0)</f>
        <v>1.25</v>
      </c>
      <c r="H313" s="142" t="n">
        <f aca="false">IF(OR(ISBLANK(F313),G313=0),"",G313*F313)</f>
        <v>73.4879640942769</v>
      </c>
      <c r="I313" s="141" t="str">
        <f aca="false">IF(ABS(SIGN(F313)-SIGN(F312))&gt;0,1,"")</f>
        <v/>
      </c>
      <c r="J313" s="141" t="n">
        <f aca="false">SUM($I$34:I313)</f>
        <v>29</v>
      </c>
      <c r="K313" s="141" t="str">
        <f aca="false">IF(I313=1,ROW(I313),"")</f>
        <v/>
      </c>
      <c r="L313" s="143" t="str">
        <f aca="false">IF(I313="","",I313*A313)</f>
        <v/>
      </c>
      <c r="M313" s="91" t="str">
        <f aca="true">IF(L313="","",OFFSET(L313,MAX($K$34:K312)-K313,-1,1,1))</f>
        <v/>
      </c>
      <c r="N313" s="143" t="str">
        <f aca="false">IF(VLOOKUP($M313,$K$33:$L$399,2,0)&gt;0,VLOOKUP($M313,$K$33:$L$399,2,0),"")</f>
        <v/>
      </c>
      <c r="O313" s="78" t="str">
        <f aca="false">IF(OR(N313="",$G313=0),"",(L313-N313)/7)</f>
        <v/>
      </c>
      <c r="P313" s="78"/>
      <c r="Q313" s="0"/>
      <c r="R313" s="0"/>
    </row>
    <row r="314" customFormat="false" ht="12.75" hidden="false" customHeight="false" outlineLevel="0" collapsed="false">
      <c r="A314" s="137" t="n">
        <v>35972</v>
      </c>
      <c r="B314" s="138" t="n">
        <v>210.25</v>
      </c>
      <c r="C314" s="138" t="n">
        <v>112</v>
      </c>
      <c r="D314" s="138" t="n">
        <v>230</v>
      </c>
      <c r="E314" s="139" t="n">
        <f aca="true">IF(AND(OFFSET(A314,-$B$4,0,1,1)&gt;=$A$34,ISNUMBER(OFFSET(A314,-$B$4,0,1,1))),OFFSET(A314,-$B$4,0,1,1),"")</f>
        <v>35783</v>
      </c>
      <c r="F314" s="140" t="n">
        <f aca="true">(OFFSET(B314,-$B$4,0,1,1)-B314)+$B$5*(D314-OFFSET(D314,-$B$4,0,1,1))+$B$6*(C314-OFFSET(C314,-$B$4,0,1,1))</f>
        <v>60.849616773287</v>
      </c>
      <c r="G314" s="141" t="n">
        <f aca="false">VLOOKUP(YEAR(A314),$D$6:$F$13,2,0)</f>
        <v>1.25</v>
      </c>
      <c r="H314" s="142" t="n">
        <f aca="false">IF(OR(ISBLANK(F314),G314=0),"",G314*F314)</f>
        <v>76.0620209666087</v>
      </c>
      <c r="I314" s="141" t="str">
        <f aca="false">IF(ABS(SIGN(F314)-SIGN(F313))&gt;0,1,"")</f>
        <v/>
      </c>
      <c r="J314" s="141" t="n">
        <f aca="false">SUM($I$34:I314)</f>
        <v>29</v>
      </c>
      <c r="K314" s="141" t="str">
        <f aca="false">IF(I314=1,ROW(I314),"")</f>
        <v/>
      </c>
      <c r="L314" s="143" t="str">
        <f aca="false">IF(I314="","",I314*A314)</f>
        <v/>
      </c>
      <c r="M314" s="91" t="str">
        <f aca="true">IF(L314="","",OFFSET(L314,MAX($K$34:K313)-K314,-1,1,1))</f>
        <v/>
      </c>
      <c r="N314" s="143" t="str">
        <f aca="false">IF(VLOOKUP($M314,$K$33:$L$399,2,0)&gt;0,VLOOKUP($M314,$K$33:$L$399,2,0),"")</f>
        <v/>
      </c>
      <c r="O314" s="78" t="str">
        <f aca="false">IF(OR(N314="",$G314=0),"",(L314-N314)/7)</f>
        <v/>
      </c>
      <c r="P314" s="78"/>
      <c r="Q314" s="0"/>
      <c r="R314" s="0"/>
    </row>
    <row r="315" customFormat="false" ht="12.75" hidden="false" customHeight="false" outlineLevel="0" collapsed="false">
      <c r="A315" s="137" t="n">
        <v>35979</v>
      </c>
      <c r="B315" s="138" t="n">
        <v>210.75</v>
      </c>
      <c r="C315" s="138" t="n">
        <v>118.25</v>
      </c>
      <c r="D315" s="138" t="n">
        <v>211</v>
      </c>
      <c r="E315" s="139" t="n">
        <f aca="true">IF(AND(OFFSET(A315,-$B$4,0,1,1)&gt;=$A$34,ISNUMBER(OFFSET(A315,-$B$4,0,1,1))),OFFSET(A315,-$B$4,0,1,1),"")</f>
        <v>35797</v>
      </c>
      <c r="F315" s="140" t="n">
        <f aca="true">(OFFSET(B315,-$B$4,0,1,1)-B315)+$B$5*(D315-OFFSET(D315,-$B$4,0,1,1))+$B$6*(C315-OFFSET(C315,-$B$4,0,1,1))</f>
        <v>67.0363051769191</v>
      </c>
      <c r="G315" s="141" t="n">
        <f aca="false">VLOOKUP(YEAR(A315),$D$6:$F$13,2,0)</f>
        <v>1.25</v>
      </c>
      <c r="H315" s="142" t="n">
        <f aca="false">IF(OR(ISBLANK(F315),G315=0),"",G315*F315)</f>
        <v>83.7953814711488</v>
      </c>
      <c r="I315" s="141" t="str">
        <f aca="false">IF(ABS(SIGN(F315)-SIGN(F314))&gt;0,1,"")</f>
        <v/>
      </c>
      <c r="J315" s="141" t="n">
        <f aca="false">SUM($I$34:I315)</f>
        <v>29</v>
      </c>
      <c r="K315" s="141" t="str">
        <f aca="false">IF(I315=1,ROW(I315),"")</f>
        <v/>
      </c>
      <c r="L315" s="143" t="str">
        <f aca="false">IF(I315="","",I315*A315)</f>
        <v/>
      </c>
      <c r="M315" s="91" t="str">
        <f aca="true">IF(L315="","",OFFSET(L315,MAX($K$34:K314)-K315,-1,1,1))</f>
        <v/>
      </c>
      <c r="N315" s="143" t="str">
        <f aca="false">IF(VLOOKUP($M315,$K$33:$L$399,2,0)&gt;0,VLOOKUP($M315,$K$33:$L$399,2,0),"")</f>
        <v/>
      </c>
      <c r="O315" s="78" t="str">
        <f aca="false">IF(OR(N315="",$G315=0),"",(L315-N315)/7)</f>
        <v/>
      </c>
      <c r="P315" s="78"/>
      <c r="Q315" s="0"/>
      <c r="R315" s="0"/>
    </row>
    <row r="316" customFormat="false" ht="12.75" hidden="false" customHeight="false" outlineLevel="0" collapsed="false">
      <c r="A316" s="137" t="n">
        <v>35986</v>
      </c>
      <c r="B316" s="138" t="n">
        <v>213.25</v>
      </c>
      <c r="C316" s="138" t="n">
        <v>128.25</v>
      </c>
      <c r="D316" s="138" t="n">
        <v>212.5</v>
      </c>
      <c r="E316" s="139" t="n">
        <f aca="true">IF(AND(OFFSET(A316,-$B$4,0,1,1)&gt;=$A$34,ISNUMBER(OFFSET(A316,-$B$4,0,1,1))),OFFSET(A316,-$B$4,0,1,1),"")</f>
        <v>35804</v>
      </c>
      <c r="F316" s="140" t="n">
        <f aca="true">(OFFSET(B316,-$B$4,0,1,1)-B316)+$B$5*(D316-OFFSET(D316,-$B$4,0,1,1))+$B$6*(C316-OFFSET(C316,-$B$4,0,1,1))</f>
        <v>71.5472425110916</v>
      </c>
      <c r="G316" s="141" t="n">
        <f aca="false">VLOOKUP(YEAR(A316),$D$6:$F$13,2,0)</f>
        <v>1.25</v>
      </c>
      <c r="H316" s="142" t="n">
        <f aca="false">IF(OR(ISBLANK(F316),G316=0),"",G316*F316)</f>
        <v>89.4340531388644</v>
      </c>
      <c r="I316" s="141" t="str">
        <f aca="false">IF(ABS(SIGN(F316)-SIGN(F315))&gt;0,1,"")</f>
        <v/>
      </c>
      <c r="J316" s="141" t="n">
        <f aca="false">SUM($I$34:I316)</f>
        <v>29</v>
      </c>
      <c r="K316" s="141" t="str">
        <f aca="false">IF(I316=1,ROW(I316),"")</f>
        <v/>
      </c>
      <c r="L316" s="143" t="str">
        <f aca="false">IF(I316="","",I316*A316)</f>
        <v/>
      </c>
      <c r="M316" s="91" t="str">
        <f aca="true">IF(L316="","",OFFSET(L316,MAX($K$34:K315)-K316,-1,1,1))</f>
        <v/>
      </c>
      <c r="N316" s="143" t="str">
        <f aca="false">IF(VLOOKUP($M316,$K$33:$L$399,2,0)&gt;0,VLOOKUP($M316,$K$33:$L$399,2,0),"")</f>
        <v/>
      </c>
      <c r="O316" s="78" t="str">
        <f aca="false">IF(OR(N316="",$G316=0),"",(L316-N316)/7)</f>
        <v/>
      </c>
      <c r="P316" s="78"/>
      <c r="Q316" s="0"/>
      <c r="R316" s="0"/>
    </row>
    <row r="317" customFormat="false" ht="12.75" hidden="false" customHeight="false" outlineLevel="0" collapsed="false">
      <c r="A317" s="137" t="n">
        <v>35993</v>
      </c>
      <c r="B317" s="138" t="n">
        <v>216</v>
      </c>
      <c r="C317" s="138" t="n">
        <v>130.5</v>
      </c>
      <c r="D317" s="138" t="n">
        <v>217.5</v>
      </c>
      <c r="E317" s="139" t="n">
        <f aca="true">IF(AND(OFFSET(A317,-$B$4,0,1,1)&gt;=$A$34,ISNUMBER(OFFSET(A317,-$B$4,0,1,1))),OFFSET(A317,-$B$4,0,1,1),"")</f>
        <v>35811</v>
      </c>
      <c r="F317" s="140" t="n">
        <f aca="true">(OFFSET(B317,-$B$4,0,1,1)-B317)+$B$5*(D317-OFFSET(D317,-$B$4,0,1,1))+$B$6*(C317-OFFSET(C317,-$B$4,0,1,1))</f>
        <v>61.1820256081526</v>
      </c>
      <c r="G317" s="141" t="n">
        <f aca="false">VLOOKUP(YEAR(A317),$D$6:$F$13,2,0)</f>
        <v>1.25</v>
      </c>
      <c r="H317" s="142" t="n">
        <f aca="false">IF(OR(ISBLANK(F317),G317=0),"",G317*F317)</f>
        <v>76.4775320101908</v>
      </c>
      <c r="I317" s="141" t="str">
        <f aca="false">IF(ABS(SIGN(F317)-SIGN(F316))&gt;0,1,"")</f>
        <v/>
      </c>
      <c r="J317" s="141" t="n">
        <f aca="false">SUM($I$34:I317)</f>
        <v>29</v>
      </c>
      <c r="K317" s="141" t="str">
        <f aca="false">IF(I317=1,ROW(I317),"")</f>
        <v/>
      </c>
      <c r="L317" s="143" t="str">
        <f aca="false">IF(I317="","",I317*A317)</f>
        <v/>
      </c>
      <c r="M317" s="91" t="str">
        <f aca="true">IF(L317="","",OFFSET(L317,MAX($K$34:K316)-K317,-1,1,1))</f>
        <v/>
      </c>
      <c r="N317" s="143" t="str">
        <f aca="false">IF(VLOOKUP($M317,$K$33:$L$399,2,0)&gt;0,VLOOKUP($M317,$K$33:$L$399,2,0),"")</f>
        <v/>
      </c>
      <c r="O317" s="78" t="str">
        <f aca="false">IF(OR(N317="",$G317=0),"",(L317-N317)/7)</f>
        <v/>
      </c>
      <c r="P317" s="78"/>
      <c r="Q317" s="0"/>
      <c r="R317" s="0"/>
    </row>
    <row r="318" customFormat="false" ht="12.75" hidden="false" customHeight="false" outlineLevel="0" collapsed="false">
      <c r="A318" s="137" t="n">
        <v>36000</v>
      </c>
      <c r="B318" s="138" t="n">
        <v>217.75</v>
      </c>
      <c r="C318" s="138" t="n">
        <v>124.5</v>
      </c>
      <c r="D318" s="138" t="n">
        <v>217.5</v>
      </c>
      <c r="E318" s="139" t="n">
        <f aca="true">IF(AND(OFFSET(A318,-$B$4,0,1,1)&gt;=$A$34,ISNUMBER(OFFSET(A318,-$B$4,0,1,1))),OFFSET(A318,-$B$4,0,1,1),"")</f>
        <v>35818</v>
      </c>
      <c r="F318" s="140" t="n">
        <f aca="true">(OFFSET(B318,-$B$4,0,1,1)-B318)+$B$5*(D318-OFFSET(D318,-$B$4,0,1,1))+$B$6*(C318-OFFSET(C318,-$B$4,0,1,1))</f>
        <v>33.6305272621535</v>
      </c>
      <c r="G318" s="141" t="n">
        <f aca="false">VLOOKUP(YEAR(A318),$D$6:$F$13,2,0)</f>
        <v>1.25</v>
      </c>
      <c r="H318" s="142" t="n">
        <f aca="false">IF(OR(ISBLANK(F318),G318=0),"",G318*F318)</f>
        <v>42.0381590776919</v>
      </c>
      <c r="I318" s="141" t="str">
        <f aca="false">IF(ABS(SIGN(F318)-SIGN(F317))&gt;0,1,"")</f>
        <v/>
      </c>
      <c r="J318" s="141" t="n">
        <f aca="false">SUM($I$34:I318)</f>
        <v>29</v>
      </c>
      <c r="K318" s="141" t="str">
        <f aca="false">IF(I318=1,ROW(I318),"")</f>
        <v/>
      </c>
      <c r="L318" s="143" t="str">
        <f aca="false">IF(I318="","",I318*A318)</f>
        <v/>
      </c>
      <c r="M318" s="91" t="str">
        <f aca="true">IF(L318="","",OFFSET(L318,MAX($K$34:K317)-K318,-1,1,1))</f>
        <v/>
      </c>
      <c r="N318" s="143" t="str">
        <f aca="false">IF(VLOOKUP($M318,$K$33:$L$399,2,0)&gt;0,VLOOKUP($M318,$K$33:$L$399,2,0),"")</f>
        <v/>
      </c>
      <c r="O318" s="78" t="str">
        <f aca="false">IF(OR(N318="",$G318=0),"",(L318-N318)/7)</f>
        <v/>
      </c>
      <c r="P318" s="78"/>
      <c r="Q318" s="0"/>
      <c r="R318" s="0"/>
    </row>
    <row r="319" customFormat="false" ht="12.75" hidden="false" customHeight="false" outlineLevel="0" collapsed="false">
      <c r="A319" s="137" t="n">
        <v>36007</v>
      </c>
      <c r="B319" s="138" t="n">
        <v>217.25</v>
      </c>
      <c r="C319" s="138" t="n">
        <v>121.25</v>
      </c>
      <c r="D319" s="138" t="n">
        <v>219</v>
      </c>
      <c r="E319" s="139" t="n">
        <f aca="true">IF(AND(OFFSET(A319,-$B$4,0,1,1)&gt;=$A$34,ISNUMBER(OFFSET(A319,-$B$4,0,1,1))),OFFSET(A319,-$B$4,0,1,1),"")</f>
        <v>35825</v>
      </c>
      <c r="F319" s="140" t="n">
        <f aca="true">(OFFSET(B319,-$B$4,0,1,1)-B319)+$B$5*(D319-OFFSET(D319,-$B$4,0,1,1))+$B$6*(C319-OFFSET(C319,-$B$4,0,1,1))</f>
        <v>25.426295302629</v>
      </c>
      <c r="G319" s="141" t="n">
        <f aca="false">VLOOKUP(YEAR(A319),$D$6:$F$13,2,0)</f>
        <v>1.25</v>
      </c>
      <c r="H319" s="142" t="n">
        <f aca="false">IF(OR(ISBLANK(F319),G319=0),"",G319*F319)</f>
        <v>31.7828691282863</v>
      </c>
      <c r="I319" s="141" t="str">
        <f aca="false">IF(ABS(SIGN(F319)-SIGN(F318))&gt;0,1,"")</f>
        <v/>
      </c>
      <c r="J319" s="141" t="n">
        <f aca="false">SUM($I$34:I319)</f>
        <v>29</v>
      </c>
      <c r="K319" s="141" t="str">
        <f aca="false">IF(I319=1,ROW(I319),"")</f>
        <v/>
      </c>
      <c r="L319" s="143" t="str">
        <f aca="false">IF(I319="","",I319*A319)</f>
        <v/>
      </c>
      <c r="M319" s="91" t="str">
        <f aca="true">IF(L319="","",OFFSET(L319,MAX($K$34:K318)-K319,-1,1,1))</f>
        <v/>
      </c>
      <c r="N319" s="143" t="str">
        <f aca="false">IF(VLOOKUP($M319,$K$33:$L$399,2,0)&gt;0,VLOOKUP($M319,$K$33:$L$399,2,0),"")</f>
        <v/>
      </c>
      <c r="O319" s="78" t="str">
        <f aca="false">IF(OR(N319="",$G319=0),"",(L319-N319)/7)</f>
        <v/>
      </c>
      <c r="P319" s="78"/>
      <c r="Q319" s="0"/>
      <c r="R319" s="0"/>
    </row>
    <row r="320" customFormat="false" ht="12.75" hidden="false" customHeight="false" outlineLevel="0" collapsed="false">
      <c r="A320" s="137" t="n">
        <v>36014</v>
      </c>
      <c r="B320" s="138" t="n">
        <v>223</v>
      </c>
      <c r="C320" s="138" t="n">
        <v>120</v>
      </c>
      <c r="D320" s="138" t="n">
        <v>219</v>
      </c>
      <c r="E320" s="139" t="n">
        <f aca="true">IF(AND(OFFSET(A320,-$B$4,0,1,1)&gt;=$A$34,ISNUMBER(OFFSET(A320,-$B$4,0,1,1))),OFFSET(A320,-$B$4,0,1,1),"")</f>
        <v>35832</v>
      </c>
      <c r="F320" s="140" t="n">
        <f aca="true">(OFFSET(B320,-$B$4,0,1,1)-B320)+$B$5*(D320-OFFSET(D320,-$B$4,0,1,1))+$B$6*(C320-OFFSET(C320,-$B$4,0,1,1))</f>
        <v>10.5016698891288</v>
      </c>
      <c r="G320" s="141" t="n">
        <f aca="false">VLOOKUP(YEAR(A320),$D$6:$F$13,2,0)</f>
        <v>1.25</v>
      </c>
      <c r="H320" s="142" t="n">
        <f aca="false">IF(OR(ISBLANK(F320),G320=0),"",G320*F320)</f>
        <v>13.127087361411</v>
      </c>
      <c r="I320" s="141" t="str">
        <f aca="false">IF(ABS(SIGN(F320)-SIGN(F319))&gt;0,1,"")</f>
        <v/>
      </c>
      <c r="J320" s="141" t="n">
        <f aca="false">SUM($I$34:I320)</f>
        <v>29</v>
      </c>
      <c r="K320" s="141" t="str">
        <f aca="false">IF(I320=1,ROW(I320),"")</f>
        <v/>
      </c>
      <c r="L320" s="143" t="str">
        <f aca="false">IF(I320="","",I320*A320)</f>
        <v/>
      </c>
      <c r="M320" s="91" t="str">
        <f aca="true">IF(L320="","",OFFSET(L320,MAX($K$34:K319)-K320,-1,1,1))</f>
        <v/>
      </c>
      <c r="N320" s="143" t="str">
        <f aca="false">IF(VLOOKUP($M320,$K$33:$L$399,2,0)&gt;0,VLOOKUP($M320,$K$33:$L$399,2,0),"")</f>
        <v/>
      </c>
      <c r="O320" s="78" t="str">
        <f aca="false">IF(OR(N320="",$G320=0),"",(L320-N320)/7)</f>
        <v/>
      </c>
      <c r="P320" s="78"/>
      <c r="Q320" s="0"/>
      <c r="R320" s="0"/>
    </row>
    <row r="321" customFormat="false" ht="12.75" hidden="false" customHeight="false" outlineLevel="0" collapsed="false">
      <c r="A321" s="137" t="n">
        <v>36021</v>
      </c>
      <c r="B321" s="138" t="n">
        <v>222.75</v>
      </c>
      <c r="C321" s="138" t="n">
        <v>121.25</v>
      </c>
      <c r="D321" s="138" t="n">
        <v>212.5</v>
      </c>
      <c r="E321" s="139" t="n">
        <f aca="true">IF(AND(OFFSET(A321,-$B$4,0,1,1)&gt;=$A$34,ISNUMBER(OFFSET(A321,-$B$4,0,1,1))),OFFSET(A321,-$B$4,0,1,1),"")</f>
        <v>35839</v>
      </c>
      <c r="F321" s="140" t="n">
        <f aca="true">(OFFSET(B321,-$B$4,0,1,1)-B321)+$B$5*(D321-OFFSET(D321,-$B$4,0,1,1))+$B$6*(C321-OFFSET(C321,-$B$4,0,1,1))</f>
        <v>5.64800600641201</v>
      </c>
      <c r="G321" s="141" t="n">
        <f aca="false">VLOOKUP(YEAR(A321),$D$6:$F$13,2,0)</f>
        <v>1.25</v>
      </c>
      <c r="H321" s="142" t="n">
        <f aca="false">IF(OR(ISBLANK(F321),G321=0),"",G321*F321)</f>
        <v>7.06000750801501</v>
      </c>
      <c r="I321" s="141" t="str">
        <f aca="false">IF(ABS(SIGN(F321)-SIGN(F320))&gt;0,1,"")</f>
        <v/>
      </c>
      <c r="J321" s="141" t="n">
        <f aca="false">SUM($I$34:I321)</f>
        <v>29</v>
      </c>
      <c r="K321" s="141" t="str">
        <f aca="false">IF(I321=1,ROW(I321),"")</f>
        <v/>
      </c>
      <c r="L321" s="143" t="str">
        <f aca="false">IF(I321="","",I321*A321)</f>
        <v/>
      </c>
      <c r="M321" s="91" t="str">
        <f aca="true">IF(L321="","",OFFSET(L321,MAX($K$34:K320)-K321,-1,1,1))</f>
        <v/>
      </c>
      <c r="N321" s="143" t="str">
        <f aca="false">IF(VLOOKUP($M321,$K$33:$L$399,2,0)&gt;0,VLOOKUP($M321,$K$33:$L$399,2,0),"")</f>
        <v/>
      </c>
      <c r="O321" s="78" t="str">
        <f aca="false">IF(OR(N321="",$G321=0),"",(L321-N321)/7)</f>
        <v/>
      </c>
      <c r="P321" s="78"/>
      <c r="Q321" s="0"/>
      <c r="R321" s="0"/>
    </row>
    <row r="322" customFormat="false" ht="12.75" hidden="false" customHeight="false" outlineLevel="0" collapsed="false">
      <c r="A322" s="137" t="n">
        <v>36028</v>
      </c>
      <c r="B322" s="138" t="n">
        <v>219</v>
      </c>
      <c r="C322" s="138" t="n">
        <v>120.25</v>
      </c>
      <c r="D322" s="138" t="n">
        <v>212.5</v>
      </c>
      <c r="E322" s="139" t="n">
        <f aca="true">IF(AND(OFFSET(A322,-$B$4,0,1,1)&gt;=$A$34,ISNUMBER(OFFSET(A322,-$B$4,0,1,1))),OFFSET(A322,-$B$4,0,1,1),"")</f>
        <v>35846</v>
      </c>
      <c r="F322" s="140" t="n">
        <f aca="true">(OFFSET(B322,-$B$4,0,1,1)-B322)+$B$5*(D322-OFFSET(D322,-$B$4,0,1,1))+$B$6*(C322-OFFSET(C322,-$B$4,0,1,1))</f>
        <v>10.398006006412</v>
      </c>
      <c r="G322" s="141" t="n">
        <f aca="false">VLOOKUP(YEAR(A322),$D$6:$F$13,2,0)</f>
        <v>1.25</v>
      </c>
      <c r="H322" s="142" t="n">
        <f aca="false">IF(OR(ISBLANK(F322),G322=0),"",G322*F322)</f>
        <v>12.997507508015</v>
      </c>
      <c r="I322" s="141" t="str">
        <f aca="false">IF(ABS(SIGN(F322)-SIGN(F321))&gt;0,1,"")</f>
        <v/>
      </c>
      <c r="J322" s="141" t="n">
        <f aca="false">SUM($I$34:I322)</f>
        <v>29</v>
      </c>
      <c r="K322" s="141" t="str">
        <f aca="false">IF(I322=1,ROW(I322),"")</f>
        <v/>
      </c>
      <c r="L322" s="143" t="str">
        <f aca="false">IF(I322="","",I322*A322)</f>
        <v/>
      </c>
      <c r="M322" s="91" t="str">
        <f aca="true">IF(L322="","",OFFSET(L322,MAX($K$34:K321)-K322,-1,1,1))</f>
        <v/>
      </c>
      <c r="N322" s="143" t="str">
        <f aca="false">IF(VLOOKUP($M322,$K$33:$L$399,2,0)&gt;0,VLOOKUP($M322,$K$33:$L$399,2,0),"")</f>
        <v/>
      </c>
      <c r="O322" s="78" t="str">
        <f aca="false">IF(OR(N322="",$G322=0),"",(L322-N322)/7)</f>
        <v/>
      </c>
      <c r="P322" s="78"/>
      <c r="Q322" s="0"/>
      <c r="R322" s="0"/>
    </row>
    <row r="323" customFormat="false" ht="12.75" hidden="false" customHeight="false" outlineLevel="0" collapsed="false">
      <c r="A323" s="137" t="n">
        <v>36035</v>
      </c>
      <c r="B323" s="138" t="n">
        <v>220.25</v>
      </c>
      <c r="C323" s="138" t="n">
        <v>114.25</v>
      </c>
      <c r="D323" s="138" t="n">
        <v>212.5</v>
      </c>
      <c r="E323" s="139" t="n">
        <f aca="true">IF(AND(OFFSET(A323,-$B$4,0,1,1)&gt;=$A$34,ISNUMBER(OFFSET(A323,-$B$4,0,1,1))),OFFSET(A323,-$B$4,0,1,1),"")</f>
        <v>35853</v>
      </c>
      <c r="F323" s="140" t="n">
        <f aca="true">(OFFSET(B323,-$B$4,0,1,1)-B323)+$B$5*(D323-OFFSET(D323,-$B$4,0,1,1))+$B$6*(C323-OFFSET(C323,-$B$4,0,1,1))</f>
        <v>1.99725683341245</v>
      </c>
      <c r="G323" s="141" t="n">
        <f aca="false">VLOOKUP(YEAR(A323),$D$6:$F$13,2,0)</f>
        <v>1.25</v>
      </c>
      <c r="H323" s="142" t="n">
        <f aca="false">IF(OR(ISBLANK(F323),G323=0),"",G323*F323)</f>
        <v>2.49657104176556</v>
      </c>
      <c r="I323" s="141" t="str">
        <f aca="false">IF(ABS(SIGN(F323)-SIGN(F322))&gt;0,1,"")</f>
        <v/>
      </c>
      <c r="J323" s="141" t="n">
        <f aca="false">SUM($I$34:I323)</f>
        <v>29</v>
      </c>
      <c r="K323" s="141" t="str">
        <f aca="false">IF(I323=1,ROW(I323),"")</f>
        <v/>
      </c>
      <c r="L323" s="143" t="str">
        <f aca="false">IF(I323="","",I323*A323)</f>
        <v/>
      </c>
      <c r="M323" s="91" t="str">
        <f aca="true">IF(L323="","",OFFSET(L323,MAX($K$34:K322)-K323,-1,1,1))</f>
        <v/>
      </c>
      <c r="N323" s="143" t="str">
        <f aca="false">IF(VLOOKUP($M323,$K$33:$L$399,2,0)&gt;0,VLOOKUP($M323,$K$33:$L$399,2,0),"")</f>
        <v/>
      </c>
      <c r="O323" s="78" t="str">
        <f aca="false">IF(OR(N323="",$G323=0),"",(L323-N323)/7)</f>
        <v/>
      </c>
      <c r="P323" s="78"/>
      <c r="Q323" s="0"/>
      <c r="R323" s="0"/>
    </row>
    <row r="324" customFormat="false" ht="12.75" hidden="false" customHeight="false" outlineLevel="0" collapsed="false">
      <c r="A324" s="137" t="n">
        <v>36042</v>
      </c>
      <c r="B324" s="138" t="n">
        <v>220.5</v>
      </c>
      <c r="C324" s="138" t="n">
        <v>110.5</v>
      </c>
      <c r="D324" s="138" t="n">
        <v>212.5</v>
      </c>
      <c r="E324" s="139" t="n">
        <f aca="true">IF(AND(OFFSET(A324,-$B$4,0,1,1)&gt;=$A$34,ISNUMBER(OFFSET(A324,-$B$4,0,1,1))),OFFSET(A324,-$B$4,0,1,1),"")</f>
        <v>35860</v>
      </c>
      <c r="F324" s="140" t="n">
        <f aca="true">(OFFSET(B324,-$B$4,0,1,1)-B324)+$B$5*(D324-OFFSET(D324,-$B$4,0,1,1))+$B$6*(C324-OFFSET(C324,-$B$4,0,1,1))</f>
        <v>-3.57811775308734</v>
      </c>
      <c r="G324" s="141" t="n">
        <f aca="false">VLOOKUP(YEAR(A324),$D$6:$F$13,2,0)</f>
        <v>1.25</v>
      </c>
      <c r="H324" s="142" t="n">
        <f aca="false">IF(OR(ISBLANK(F324),G324=0),"",G324*F324)</f>
        <v>-4.47264719135917</v>
      </c>
      <c r="I324" s="141" t="n">
        <f aca="false">IF(ABS(SIGN(F324)-SIGN(F323))&gt;0,1,"")</f>
        <v>1</v>
      </c>
      <c r="J324" s="141" t="n">
        <f aca="false">SUM($I$34:I324)</f>
        <v>30</v>
      </c>
      <c r="K324" s="141" t="n">
        <f aca="false">IF(I324=1,ROW(I324),"")</f>
        <v>324</v>
      </c>
      <c r="L324" s="143" t="n">
        <f aca="false">IF(I324="","",I324*A324)</f>
        <v>36042</v>
      </c>
      <c r="M324" s="91" t="n">
        <f aca="true">IF(L324="","",OFFSET(L324,MAX($K$34:K323)-K324,-1,1,1))</f>
        <v>296</v>
      </c>
      <c r="N324" s="143" t="n">
        <f aca="false">IF(VLOOKUP($M324,$K$33:$L$399,2,0)&gt;0,VLOOKUP($M324,$K$33:$L$399,2,0),"")</f>
        <v>35846</v>
      </c>
      <c r="O324" s="78" t="n">
        <f aca="false">IF(OR(N324="",$G324=0),"",(L324-N324)/7)</f>
        <v>28</v>
      </c>
      <c r="P324" s="78"/>
      <c r="Q324" s="0"/>
      <c r="R324" s="0"/>
    </row>
    <row r="325" customFormat="false" ht="12.75" hidden="false" customHeight="false" outlineLevel="0" collapsed="false">
      <c r="A325" s="137" t="n">
        <v>36049</v>
      </c>
      <c r="B325" s="138" t="n">
        <v>222.375</v>
      </c>
      <c r="C325" s="138" t="n">
        <v>118.25</v>
      </c>
      <c r="D325" s="138" t="n">
        <v>207.5</v>
      </c>
      <c r="E325" s="139" t="n">
        <f aca="true">IF(AND(OFFSET(A325,-$B$4,0,1,1)&gt;=$A$34,ISNUMBER(OFFSET(A325,-$B$4,0,1,1))),OFFSET(A325,-$B$4,0,1,1),"")</f>
        <v>35867</v>
      </c>
      <c r="F325" s="140" t="n">
        <f aca="true">(OFFSET(B325,-$B$4,0,1,1)-B325)+$B$5*(D325-OFFSET(D325,-$B$4,0,1,1))+$B$6*(C325-OFFSET(C325,-$B$4,0,1,1))</f>
        <v>3.06164454829292</v>
      </c>
      <c r="G325" s="141" t="n">
        <f aca="false">VLOOKUP(YEAR(A325),$D$6:$F$13,2,0)</f>
        <v>1.25</v>
      </c>
      <c r="H325" s="142" t="n">
        <f aca="false">IF(OR(ISBLANK(F325),G325=0),"",G325*F325)</f>
        <v>3.82705568536615</v>
      </c>
      <c r="I325" s="141" t="n">
        <f aca="false">IF(ABS(SIGN(F325)-SIGN(F324))&gt;0,1,"")</f>
        <v>1</v>
      </c>
      <c r="J325" s="141" t="n">
        <f aca="false">SUM($I$34:I325)</f>
        <v>31</v>
      </c>
      <c r="K325" s="141" t="n">
        <f aca="false">IF(I325=1,ROW(I325),"")</f>
        <v>325</v>
      </c>
      <c r="L325" s="143" t="n">
        <f aca="false">IF(I325="","",I325*A325)</f>
        <v>36049</v>
      </c>
      <c r="M325" s="91" t="n">
        <f aca="true">IF(L325="","",OFFSET(L325,MAX($K$34:K324)-K325,-1,1,1))</f>
        <v>324</v>
      </c>
      <c r="N325" s="143" t="n">
        <f aca="false">IF(VLOOKUP($M325,$K$33:$L$399,2,0)&gt;0,VLOOKUP($M325,$K$33:$L$399,2,0),"")</f>
        <v>36042</v>
      </c>
      <c r="O325" s="78" t="n">
        <f aca="false">IF(OR(N325="",$G325=0),"",(L325-N325)/7)</f>
        <v>1</v>
      </c>
      <c r="P325" s="78"/>
      <c r="Q325" s="0"/>
      <c r="R325" s="0"/>
    </row>
    <row r="326" customFormat="false" ht="12.75" hidden="false" customHeight="false" outlineLevel="0" collapsed="false">
      <c r="A326" s="137" t="n">
        <v>36056</v>
      </c>
      <c r="B326" s="138" t="n">
        <v>223.25</v>
      </c>
      <c r="C326" s="138" t="n">
        <v>125</v>
      </c>
      <c r="D326" s="138" t="n">
        <v>205</v>
      </c>
      <c r="E326" s="139" t="n">
        <f aca="true">IF(AND(OFFSET(A326,-$B$4,0,1,1)&gt;=$A$34,ISNUMBER(OFFSET(A326,-$B$4,0,1,1))),OFFSET(A326,-$B$4,0,1,1),"")</f>
        <v>35874</v>
      </c>
      <c r="F326" s="140" t="n">
        <f aca="true">(OFFSET(B326,-$B$4,0,1,1)-B326)+$B$5*(D326-OFFSET(D326,-$B$4,0,1,1))+$B$6*(C326-OFFSET(C326,-$B$4,0,1,1))</f>
        <v>2.50165275749896</v>
      </c>
      <c r="G326" s="141" t="n">
        <f aca="false">VLOOKUP(YEAR(A326),$D$6:$F$13,2,0)</f>
        <v>1.25</v>
      </c>
      <c r="H326" s="142" t="n">
        <f aca="false">IF(OR(ISBLANK(F326),G326=0),"",G326*F326)</f>
        <v>3.1270659468737</v>
      </c>
      <c r="I326" s="141" t="str">
        <f aca="false">IF(ABS(SIGN(F326)-SIGN(F325))&gt;0,1,"")</f>
        <v/>
      </c>
      <c r="J326" s="141" t="n">
        <f aca="false">SUM($I$34:I326)</f>
        <v>31</v>
      </c>
      <c r="K326" s="141" t="str">
        <f aca="false">IF(I326=1,ROW(I326),"")</f>
        <v/>
      </c>
      <c r="L326" s="143" t="str">
        <f aca="false">IF(I326="","",I326*A326)</f>
        <v/>
      </c>
      <c r="M326" s="91" t="str">
        <f aca="true">IF(L326="","",OFFSET(L326,MAX($K$34:K325)-K326,-1,1,1))</f>
        <v/>
      </c>
      <c r="N326" s="143" t="str">
        <f aca="false">IF(VLOOKUP($M326,$K$33:$L$399,2,0)&gt;0,VLOOKUP($M326,$K$33:$L$399,2,0),"")</f>
        <v/>
      </c>
      <c r="O326" s="78" t="str">
        <f aca="false">IF(OR(N326="",$G326=0),"",(L326-N326)/7)</f>
        <v/>
      </c>
      <c r="P326" s="78"/>
      <c r="Q326" s="0"/>
      <c r="R326" s="0"/>
    </row>
    <row r="327" customFormat="false" ht="12.75" hidden="false" customHeight="false" outlineLevel="0" collapsed="false">
      <c r="A327" s="137" t="n">
        <v>36063</v>
      </c>
      <c r="B327" s="138" t="n">
        <v>227</v>
      </c>
      <c r="C327" s="138" t="n">
        <v>133</v>
      </c>
      <c r="D327" s="138" t="n">
        <v>202.5</v>
      </c>
      <c r="E327" s="139" t="n">
        <f aca="true">IF(AND(OFFSET(A327,-$B$4,0,1,1)&gt;=$A$34,ISNUMBER(OFFSET(A327,-$B$4,0,1,1))),OFFSET(A327,-$B$4,0,1,1),"")</f>
        <v>35881</v>
      </c>
      <c r="F327" s="140" t="n">
        <f aca="true">(OFFSET(B327,-$B$4,0,1,1)-B327)+$B$5*(D327-OFFSET(D327,-$B$4,0,1,1))+$B$6*(C327-OFFSET(C327,-$B$4,0,1,1))</f>
        <v>-2.96254908465853</v>
      </c>
      <c r="G327" s="141" t="n">
        <f aca="false">VLOOKUP(YEAR(A327),$D$6:$F$13,2,0)</f>
        <v>1.25</v>
      </c>
      <c r="H327" s="142" t="n">
        <f aca="false">IF(OR(ISBLANK(F327),G327=0),"",G327*F327)</f>
        <v>-3.70318635582316</v>
      </c>
      <c r="I327" s="141" t="n">
        <f aca="false">IF(ABS(SIGN(F327)-SIGN(F326))&gt;0,1,"")</f>
        <v>1</v>
      </c>
      <c r="J327" s="141" t="n">
        <f aca="false">SUM($I$34:I327)</f>
        <v>32</v>
      </c>
      <c r="K327" s="141" t="n">
        <f aca="false">IF(I327=1,ROW(I327),"")</f>
        <v>327</v>
      </c>
      <c r="L327" s="143" t="n">
        <f aca="false">IF(I327="","",I327*A327)</f>
        <v>36063</v>
      </c>
      <c r="M327" s="91" t="n">
        <f aca="true">IF(L327="","",OFFSET(L327,MAX($K$34:K326)-K327,-1,1,1))</f>
        <v>325</v>
      </c>
      <c r="N327" s="143" t="n">
        <f aca="false">IF(VLOOKUP($M327,$K$33:$L$399,2,0)&gt;0,VLOOKUP($M327,$K$33:$L$399,2,0),"")</f>
        <v>36049</v>
      </c>
      <c r="O327" s="78" t="n">
        <f aca="false">IF(OR(N327="",$G327=0),"",(L327-N327)/7)</f>
        <v>2</v>
      </c>
      <c r="P327" s="78"/>
      <c r="Q327" s="0"/>
      <c r="R327" s="0"/>
    </row>
    <row r="328" customFormat="false" ht="12.75" hidden="false" customHeight="false" outlineLevel="0" collapsed="false">
      <c r="A328" s="137" t="n">
        <v>36070</v>
      </c>
      <c r="B328" s="138" t="n">
        <v>232.25</v>
      </c>
      <c r="C328" s="138" t="n">
        <v>139.75</v>
      </c>
      <c r="D328" s="138" t="n">
        <v>195</v>
      </c>
      <c r="E328" s="139" t="n">
        <f aca="true">IF(AND(OFFSET(A328,-$B$4,0,1,1)&gt;=$A$34,ISNUMBER(OFFSET(A328,-$B$4,0,1,1))),OFFSET(A328,-$B$4,0,1,1),"")</f>
        <v>35888</v>
      </c>
      <c r="F328" s="140" t="n">
        <f aca="true">(OFFSET(B328,-$B$4,0,1,1)-B328)+$B$5*(D328-OFFSET(D328,-$B$4,0,1,1))+$B$6*(C328-OFFSET(C328,-$B$4,0,1,1))</f>
        <v>-3.72507720574992</v>
      </c>
      <c r="G328" s="141" t="n">
        <f aca="false">VLOOKUP(YEAR(A328),$D$6:$F$13,2,0)</f>
        <v>1.25</v>
      </c>
      <c r="H328" s="142" t="n">
        <f aca="false">IF(OR(ISBLANK(F328),G328=0),"",G328*F328)</f>
        <v>-4.6563465071874</v>
      </c>
      <c r="I328" s="141" t="str">
        <f aca="false">IF(ABS(SIGN(F328)-SIGN(F327))&gt;0,1,"")</f>
        <v/>
      </c>
      <c r="J328" s="141" t="n">
        <f aca="false">SUM($I$34:I328)</f>
        <v>32</v>
      </c>
      <c r="K328" s="141" t="str">
        <f aca="false">IF(I328=1,ROW(I328),"")</f>
        <v/>
      </c>
      <c r="L328" s="143" t="str">
        <f aca="false">IF(I328="","",I328*A328)</f>
        <v/>
      </c>
      <c r="M328" s="91" t="str">
        <f aca="true">IF(L328="","",OFFSET(L328,MAX($K$34:K327)-K328,-1,1,1))</f>
        <v/>
      </c>
      <c r="N328" s="143" t="str">
        <f aca="false">IF(VLOOKUP($M328,$K$33:$L$399,2,0)&gt;0,VLOOKUP($M328,$K$33:$L$399,2,0),"")</f>
        <v/>
      </c>
      <c r="O328" s="78" t="str">
        <f aca="false">IF(OR(N328="",$G328=0),"",(L328-N328)/7)</f>
        <v/>
      </c>
      <c r="P328" s="78"/>
      <c r="Q328" s="0"/>
      <c r="R328" s="0"/>
    </row>
    <row r="329" customFormat="false" ht="12.75" hidden="false" customHeight="false" outlineLevel="0" collapsed="false">
      <c r="A329" s="137" t="n">
        <v>36077</v>
      </c>
      <c r="B329" s="138" t="n">
        <v>236.75</v>
      </c>
      <c r="C329" s="138" t="n">
        <v>137.5</v>
      </c>
      <c r="D329" s="138" t="n">
        <v>195</v>
      </c>
      <c r="E329" s="139" t="n">
        <f aca="true">IF(AND(OFFSET(A329,-$B$4,0,1,1)&gt;=$A$34,ISNUMBER(OFFSET(A329,-$B$4,0,1,1))),OFFSET(A329,-$B$4,0,1,1),"")</f>
        <v>35895</v>
      </c>
      <c r="F329" s="140" t="n">
        <f aca="true">(OFFSET(B329,-$B$4,0,1,1)-B329)+$B$5*(D329-OFFSET(D329,-$B$4,0,1,1))+$B$6*(C329-OFFSET(C329,-$B$4,0,1,1))</f>
        <v>-3.8327099695183</v>
      </c>
      <c r="G329" s="141" t="n">
        <f aca="false">VLOOKUP(YEAR(A329),$D$6:$F$13,2,0)</f>
        <v>1.25</v>
      </c>
      <c r="H329" s="142" t="n">
        <f aca="false">IF(OR(ISBLANK(F329),G329=0),"",G329*F329)</f>
        <v>-4.79088746189788</v>
      </c>
      <c r="I329" s="141" t="str">
        <f aca="false">IF(ABS(SIGN(F329)-SIGN(F328))&gt;0,1,"")</f>
        <v/>
      </c>
      <c r="J329" s="141" t="n">
        <f aca="false">SUM($I$34:I329)</f>
        <v>32</v>
      </c>
      <c r="K329" s="141" t="str">
        <f aca="false">IF(I329=1,ROW(I329),"")</f>
        <v/>
      </c>
      <c r="L329" s="143" t="str">
        <f aca="false">IF(I329="","",I329*A329)</f>
        <v/>
      </c>
      <c r="M329" s="91" t="str">
        <f aca="true">IF(L329="","",OFFSET(L329,MAX($K$34:K328)-K329,-1,1,1))</f>
        <v/>
      </c>
      <c r="N329" s="143" t="str">
        <f aca="false">IF(VLOOKUP($M329,$K$33:$L$399,2,0)&gt;0,VLOOKUP($M329,$K$33:$L$399,2,0),"")</f>
        <v/>
      </c>
      <c r="O329" s="78" t="str">
        <f aca="false">IF(OR(N329="",$G329=0),"",(L329-N329)/7)</f>
        <v/>
      </c>
      <c r="P329" s="78"/>
      <c r="Q329" s="0"/>
      <c r="R329" s="0"/>
    </row>
    <row r="330" customFormat="false" ht="12.75" hidden="false" customHeight="false" outlineLevel="0" collapsed="false">
      <c r="A330" s="137" t="n">
        <v>36084</v>
      </c>
      <c r="B330" s="138" t="n">
        <v>235.25</v>
      </c>
      <c r="C330" s="138" t="n">
        <v>134.5</v>
      </c>
      <c r="D330" s="138" t="n">
        <v>195</v>
      </c>
      <c r="E330" s="139" t="n">
        <f aca="true">IF(AND(OFFSET(A330,-$B$4,0,1,1)&gt;=$A$34,ISNUMBER(OFFSET(A330,-$B$4,0,1,1))),OFFSET(A330,-$B$4,0,1,1),"")</f>
        <v>35902</v>
      </c>
      <c r="F330" s="140" t="n">
        <f aca="true">(OFFSET(B330,-$B$4,0,1,1)-B330)+$B$5*(D330-OFFSET(D330,-$B$4,0,1,1))+$B$6*(C330-OFFSET(C330,-$B$4,0,1,1))</f>
        <v>-1.62315947331804</v>
      </c>
      <c r="G330" s="141" t="n">
        <f aca="false">VLOOKUP(YEAR(A330),$D$6:$F$13,2,0)</f>
        <v>1.25</v>
      </c>
      <c r="H330" s="142" t="n">
        <f aca="false">IF(OR(ISBLANK(F330),G330=0),"",G330*F330)</f>
        <v>-2.02894934164755</v>
      </c>
      <c r="I330" s="141" t="str">
        <f aca="false">IF(ABS(SIGN(F330)-SIGN(F329))&gt;0,1,"")</f>
        <v/>
      </c>
      <c r="J330" s="141" t="n">
        <f aca="false">SUM($I$34:I330)</f>
        <v>32</v>
      </c>
      <c r="K330" s="141" t="str">
        <f aca="false">IF(I330=1,ROW(I330),"")</f>
        <v/>
      </c>
      <c r="L330" s="143" t="str">
        <f aca="false">IF(I330="","",I330*A330)</f>
        <v/>
      </c>
      <c r="M330" s="91" t="str">
        <f aca="true">IF(L330="","",OFFSET(L330,MAX($K$34:K329)-K330,-1,1,1))</f>
        <v/>
      </c>
      <c r="N330" s="143" t="str">
        <f aca="false">IF(VLOOKUP($M330,$K$33:$L$399,2,0)&gt;0,VLOOKUP($M330,$K$33:$L$399,2,0),"")</f>
        <v/>
      </c>
      <c r="O330" s="78" t="str">
        <f aca="false">IF(OR(N330="",$G330=0),"",(L330-N330)/7)</f>
        <v/>
      </c>
      <c r="P330" s="78"/>
      <c r="Q330" s="0"/>
      <c r="R330" s="0"/>
    </row>
    <row r="331" customFormat="false" ht="12.75" hidden="false" customHeight="false" outlineLevel="0" collapsed="false">
      <c r="A331" s="137" t="n">
        <v>36091</v>
      </c>
      <c r="B331" s="138" t="n">
        <v>236.25</v>
      </c>
      <c r="C331" s="138" t="n">
        <v>133</v>
      </c>
      <c r="D331" s="138" t="n">
        <v>195</v>
      </c>
      <c r="E331" s="139" t="n">
        <f aca="true">IF(AND(OFFSET(A331,-$B$4,0,1,1)&gt;=$A$34,ISNUMBER(OFFSET(A331,-$B$4,0,1,1))),OFFSET(A331,-$B$4,0,1,1),"")</f>
        <v>35909</v>
      </c>
      <c r="F331" s="140" t="n">
        <f aca="true">(OFFSET(B331,-$B$4,0,1,1)-B331)+$B$5*(D331-OFFSET(D331,-$B$4,0,1,1))+$B$6*(C331-OFFSET(C331,-$B$4,0,1,1))</f>
        <v>-1.953217811592</v>
      </c>
      <c r="G331" s="141" t="n">
        <f aca="false">VLOOKUP(YEAR(A331),$D$6:$F$13,2,0)</f>
        <v>1.25</v>
      </c>
      <c r="H331" s="142" t="n">
        <f aca="false">IF(OR(ISBLANK(F331),G331=0),"",G331*F331)</f>
        <v>-2.44152226449001</v>
      </c>
      <c r="I331" s="141" t="str">
        <f aca="false">IF(ABS(SIGN(F331)-SIGN(F330))&gt;0,1,"")</f>
        <v/>
      </c>
      <c r="J331" s="141" t="n">
        <f aca="false">SUM($I$34:I331)</f>
        <v>32</v>
      </c>
      <c r="K331" s="141" t="str">
        <f aca="false">IF(I331=1,ROW(I331),"")</f>
        <v/>
      </c>
      <c r="L331" s="143" t="str">
        <f aca="false">IF(I331="","",I331*A331)</f>
        <v/>
      </c>
      <c r="M331" s="91" t="str">
        <f aca="true">IF(L331="","",OFFSET(L331,MAX($K$34:K330)-K331,-1,1,1))</f>
        <v/>
      </c>
      <c r="N331" s="143" t="str">
        <f aca="false">IF(VLOOKUP($M331,$K$33:$L$399,2,0)&gt;0,VLOOKUP($M331,$K$33:$L$399,2,0),"")</f>
        <v/>
      </c>
      <c r="O331" s="78" t="str">
        <f aca="false">IF(OR(N331="",$G331=0),"",(L331-N331)/7)</f>
        <v/>
      </c>
      <c r="P331" s="78"/>
      <c r="Q331" s="0"/>
      <c r="R331" s="0"/>
    </row>
    <row r="332" customFormat="false" ht="12.75" hidden="false" customHeight="false" outlineLevel="0" collapsed="false">
      <c r="A332" s="137" t="n">
        <v>36098</v>
      </c>
      <c r="B332" s="138" t="n">
        <v>233.5</v>
      </c>
      <c r="C332" s="138" t="n">
        <v>132.25</v>
      </c>
      <c r="D332" s="138" t="n">
        <v>195</v>
      </c>
      <c r="E332" s="139" t="n">
        <f aca="true">IF(AND(OFFSET(A332,-$B$4,0,1,1)&gt;=$A$34,ISNUMBER(OFFSET(A332,-$B$4,0,1,1))),OFFSET(A332,-$B$4,0,1,1),"")</f>
        <v>35916</v>
      </c>
      <c r="F332" s="140" t="n">
        <f aca="true">(OFFSET(B332,-$B$4,0,1,1)-B332)+$B$5*(D332-OFFSET(D332,-$B$4,0,1,1))+$B$6*(C332-OFFSET(C332,-$B$4,0,1,1))</f>
        <v>-11.0950150745559</v>
      </c>
      <c r="G332" s="141" t="n">
        <f aca="false">VLOOKUP(YEAR(A332),$D$6:$F$13,2,0)</f>
        <v>1.25</v>
      </c>
      <c r="H332" s="142" t="n">
        <f aca="false">IF(OR(ISBLANK(F332),G332=0),"",G332*F332)</f>
        <v>-13.8687688431949</v>
      </c>
      <c r="I332" s="141" t="str">
        <f aca="false">IF(ABS(SIGN(F332)-SIGN(F331))&gt;0,1,"")</f>
        <v/>
      </c>
      <c r="J332" s="141" t="n">
        <f aca="false">SUM($I$34:I332)</f>
        <v>32</v>
      </c>
      <c r="K332" s="141" t="str">
        <f aca="false">IF(I332=1,ROW(I332),"")</f>
        <v/>
      </c>
      <c r="L332" s="143" t="str">
        <f aca="false">IF(I332="","",I332*A332)</f>
        <v/>
      </c>
      <c r="M332" s="91" t="str">
        <f aca="true">IF(L332="","",OFFSET(L332,MAX($K$34:K331)-K332,-1,1,1))</f>
        <v/>
      </c>
      <c r="N332" s="143" t="str">
        <f aca="false">IF(VLOOKUP($M332,$K$33:$L$399,2,0)&gt;0,VLOOKUP($M332,$K$33:$L$399,2,0),"")</f>
        <v/>
      </c>
      <c r="O332" s="78" t="str">
        <f aca="false">IF(OR(N332="",$G332=0),"",(L332-N332)/7)</f>
        <v/>
      </c>
      <c r="P332" s="78"/>
      <c r="Q332" s="0"/>
      <c r="R332" s="0"/>
    </row>
    <row r="333" customFormat="false" ht="12.75" hidden="false" customHeight="false" outlineLevel="0" collapsed="false">
      <c r="A333" s="137" t="n">
        <v>36105</v>
      </c>
      <c r="B333" s="138" t="n">
        <v>236.5</v>
      </c>
      <c r="C333" s="138" t="n">
        <v>128</v>
      </c>
      <c r="D333" s="138" t="n">
        <v>192.5</v>
      </c>
      <c r="E333" s="139" t="n">
        <f aca="true">IF(AND(OFFSET(A333,-$B$4,0,1,1)&gt;=$A$34,ISNUMBER(OFFSET(A333,-$B$4,0,1,1))),OFFSET(A333,-$B$4,0,1,1),"")</f>
        <v>35923</v>
      </c>
      <c r="F333" s="140" t="n">
        <f aca="true">(OFFSET(B333,-$B$4,0,1,1)-B333)+$B$5*(D333-OFFSET(D333,-$B$4,0,1,1))+$B$6*(C333-OFFSET(C333,-$B$4,0,1,1))</f>
        <v>-31.0446433681272</v>
      </c>
      <c r="G333" s="141" t="n">
        <f aca="false">VLOOKUP(YEAR(A333),$D$6:$F$13,2,0)</f>
        <v>1.25</v>
      </c>
      <c r="H333" s="142" t="n">
        <f aca="false">IF(OR(ISBLANK(F333),G333=0),"",G333*F333)</f>
        <v>-38.805804210159</v>
      </c>
      <c r="I333" s="141" t="str">
        <f aca="false">IF(ABS(SIGN(F333)-SIGN(F332))&gt;0,1,"")</f>
        <v/>
      </c>
      <c r="J333" s="141" t="n">
        <f aca="false">SUM($I$34:I333)</f>
        <v>32</v>
      </c>
      <c r="K333" s="141" t="str">
        <f aca="false">IF(I333=1,ROW(I333),"")</f>
        <v/>
      </c>
      <c r="L333" s="143" t="str">
        <f aca="false">IF(I333="","",I333*A333)</f>
        <v/>
      </c>
      <c r="M333" s="91" t="str">
        <f aca="true">IF(L333="","",OFFSET(L333,MAX($K$34:K332)-K333,-1,1,1))</f>
        <v/>
      </c>
      <c r="N333" s="143" t="str">
        <f aca="false">IF(VLOOKUP($M333,$K$33:$L$399,2,0)&gt;0,VLOOKUP($M333,$K$33:$L$399,2,0),"")</f>
        <v/>
      </c>
      <c r="O333" s="78" t="str">
        <f aca="false">IF(OR(N333="",$G333=0),"",(L333-N333)/7)</f>
        <v/>
      </c>
      <c r="P333" s="78"/>
      <c r="Q333" s="0"/>
      <c r="R333" s="0"/>
    </row>
    <row r="334" customFormat="false" ht="12.75" hidden="false" customHeight="false" outlineLevel="0" collapsed="false">
      <c r="A334" s="137" t="n">
        <v>36112</v>
      </c>
      <c r="B334" s="138" t="n">
        <v>252.75</v>
      </c>
      <c r="C334" s="138" t="n">
        <v>125.5</v>
      </c>
      <c r="D334" s="138" t="n">
        <v>195</v>
      </c>
      <c r="E334" s="139" t="n">
        <f aca="true">IF(AND(OFFSET(A334,-$B$4,0,1,1)&gt;=$A$34,ISNUMBER(OFFSET(A334,-$B$4,0,1,1))),OFFSET(A334,-$B$4,0,1,1),"")</f>
        <v>35930</v>
      </c>
      <c r="F334" s="140" t="n">
        <f aca="true">(OFFSET(B334,-$B$4,0,1,1)-B334)+$B$5*(D334-OFFSET(D334,-$B$4,0,1,1))+$B$6*(C334-OFFSET(C334,-$B$4,0,1,1))</f>
        <v>-55.1889950448846</v>
      </c>
      <c r="G334" s="141" t="n">
        <f aca="false">VLOOKUP(YEAR(A334),$D$6:$F$13,2,0)</f>
        <v>1.25</v>
      </c>
      <c r="H334" s="142" t="n">
        <f aca="false">IF(OR(ISBLANK(F334),G334=0),"",G334*F334)</f>
        <v>-68.9862438061058</v>
      </c>
      <c r="I334" s="141" t="str">
        <f aca="false">IF(ABS(SIGN(F334)-SIGN(F333))&gt;0,1,"")</f>
        <v/>
      </c>
      <c r="J334" s="141" t="n">
        <f aca="false">SUM($I$34:I334)</f>
        <v>32</v>
      </c>
      <c r="K334" s="141" t="str">
        <f aca="false">IF(I334=1,ROW(I334),"")</f>
        <v/>
      </c>
      <c r="L334" s="143" t="str">
        <f aca="false">IF(I334="","",I334*A334)</f>
        <v/>
      </c>
      <c r="M334" s="91" t="str">
        <f aca="true">IF(L334="","",OFFSET(L334,MAX($K$34:K333)-K334,-1,1,1))</f>
        <v/>
      </c>
      <c r="N334" s="143" t="str">
        <f aca="false">IF(VLOOKUP($M334,$K$33:$L$399,2,0)&gt;0,VLOOKUP($M334,$K$33:$L$399,2,0),"")</f>
        <v/>
      </c>
      <c r="O334" s="78" t="str">
        <f aca="false">IF(OR(N334="",$G334=0),"",(L334-N334)/7)</f>
        <v/>
      </c>
      <c r="P334" s="78"/>
      <c r="Q334" s="0"/>
      <c r="R334" s="0"/>
    </row>
    <row r="335" customFormat="false" ht="12.75" hidden="false" customHeight="false" outlineLevel="0" collapsed="false">
      <c r="A335" s="137" t="n">
        <v>36119</v>
      </c>
      <c r="B335" s="138" t="n">
        <v>239</v>
      </c>
      <c r="C335" s="138" t="n">
        <v>124.5</v>
      </c>
      <c r="D335" s="138" t="n">
        <v>192.5</v>
      </c>
      <c r="E335" s="139" t="n">
        <f aca="true">IF(AND(OFFSET(A335,-$B$4,0,1,1)&gt;=$A$34,ISNUMBER(OFFSET(A335,-$B$4,0,1,1))),OFFSET(A335,-$B$4,0,1,1),"")</f>
        <v>35937</v>
      </c>
      <c r="F335" s="140" t="n">
        <f aca="true">(OFFSET(B335,-$B$4,0,1,1)-B335)+$B$5*(D335-OFFSET(D335,-$B$4,0,1,1))+$B$6*(C335-OFFSET(C335,-$B$4,0,1,1))</f>
        <v>-44.1090015182446</v>
      </c>
      <c r="G335" s="141" t="n">
        <f aca="false">VLOOKUP(YEAR(A335),$D$6:$F$13,2,0)</f>
        <v>1.25</v>
      </c>
      <c r="H335" s="142" t="n">
        <f aca="false">IF(OR(ISBLANK(F335),G335=0),"",G335*F335)</f>
        <v>-55.1362518978057</v>
      </c>
      <c r="I335" s="141" t="str">
        <f aca="false">IF(ABS(SIGN(F335)-SIGN(F334))&gt;0,1,"")</f>
        <v/>
      </c>
      <c r="J335" s="141" t="n">
        <f aca="false">SUM($I$34:I335)</f>
        <v>32</v>
      </c>
      <c r="K335" s="141" t="str">
        <f aca="false">IF(I335=1,ROW(I335),"")</f>
        <v/>
      </c>
      <c r="L335" s="143" t="str">
        <f aca="false">IF(I335="","",I335*A335)</f>
        <v/>
      </c>
      <c r="M335" s="91" t="str">
        <f aca="true">IF(L335="","",OFFSET(L335,MAX($K$34:K334)-K335,-1,1,1))</f>
        <v/>
      </c>
      <c r="N335" s="143" t="str">
        <f aca="false">IF(VLOOKUP($M335,$K$33:$L$399,2,0)&gt;0,VLOOKUP($M335,$K$33:$L$399,2,0),"")</f>
        <v/>
      </c>
      <c r="O335" s="78" t="str">
        <f aca="false">IF(OR(N335="",$G335=0),"",(L335-N335)/7)</f>
        <v/>
      </c>
      <c r="P335" s="78"/>
      <c r="Q335" s="0"/>
      <c r="R335" s="0"/>
    </row>
    <row r="336" customFormat="false" ht="12.75" hidden="false" customHeight="false" outlineLevel="0" collapsed="false">
      <c r="A336" s="137" t="n">
        <v>36126</v>
      </c>
      <c r="B336" s="138" t="n">
        <v>236.75</v>
      </c>
      <c r="C336" s="138" t="n">
        <v>121.5</v>
      </c>
      <c r="D336" s="138" t="n">
        <v>192.5</v>
      </c>
      <c r="E336" s="139" t="n">
        <f aca="true">IF(AND(OFFSET(A336,-$B$4,0,1,1)&gt;=$A$34,ISNUMBER(OFFSET(A336,-$B$4,0,1,1))),OFFSET(A336,-$B$4,0,1,1),"")</f>
        <v>35944</v>
      </c>
      <c r="F336" s="140" t="n">
        <f aca="true">(OFFSET(B336,-$B$4,0,1,1)-B336)+$B$5*(D336-OFFSET(D336,-$B$4,0,1,1))+$B$6*(C336-OFFSET(C336,-$B$4,0,1,1))</f>
        <v>-38.5869038338458</v>
      </c>
      <c r="G336" s="141" t="n">
        <f aca="false">VLOOKUP(YEAR(A336),$D$6:$F$13,2,0)</f>
        <v>1.25</v>
      </c>
      <c r="H336" s="142" t="n">
        <f aca="false">IF(OR(ISBLANK(F336),G336=0),"",G336*F336)</f>
        <v>-48.2336297923072</v>
      </c>
      <c r="I336" s="141" t="str">
        <f aca="false">IF(ABS(SIGN(F336)-SIGN(F335))&gt;0,1,"")</f>
        <v/>
      </c>
      <c r="J336" s="141" t="n">
        <f aca="false">SUM($I$34:I336)</f>
        <v>32</v>
      </c>
      <c r="K336" s="141" t="str">
        <f aca="false">IF(I336=1,ROW(I336),"")</f>
        <v/>
      </c>
      <c r="L336" s="143" t="str">
        <f aca="false">IF(I336="","",I336*A336)</f>
        <v/>
      </c>
      <c r="M336" s="91" t="str">
        <f aca="true">IF(L336="","",OFFSET(L336,MAX($K$34:K335)-K336,-1,1,1))</f>
        <v/>
      </c>
      <c r="N336" s="143" t="str">
        <f aca="false">IF(VLOOKUP($M336,$K$33:$L$399,2,0)&gt;0,VLOOKUP($M336,$K$33:$L$399,2,0),"")</f>
        <v/>
      </c>
      <c r="O336" s="78" t="str">
        <f aca="false">IF(OR(N336="",$G336=0),"",(L336-N336)/7)</f>
        <v/>
      </c>
      <c r="P336" s="78"/>
      <c r="Q336" s="0"/>
      <c r="R336" s="0"/>
    </row>
    <row r="337" customFormat="false" ht="12.75" hidden="false" customHeight="false" outlineLevel="0" collapsed="false">
      <c r="A337" s="137" t="n">
        <v>36133</v>
      </c>
      <c r="B337" s="138" t="n">
        <v>226</v>
      </c>
      <c r="C337" s="138" t="n">
        <v>112</v>
      </c>
      <c r="D337" s="138" t="n">
        <v>187.5</v>
      </c>
      <c r="E337" s="139" t="n">
        <f aca="true">IF(AND(OFFSET(A337,-$B$4,0,1,1)&gt;=$A$34,ISNUMBER(OFFSET(A337,-$B$4,0,1,1))),OFFSET(A337,-$B$4,0,1,1),"")</f>
        <v>35951</v>
      </c>
      <c r="F337" s="140" t="n">
        <f aca="true">(OFFSET(B337,-$B$4,0,1,1)-B337)+$B$5*(D337-OFFSET(D337,-$B$4,0,1,1))+$B$6*(C337-OFFSET(C337,-$B$4,0,1,1))</f>
        <v>-35.1114625392521</v>
      </c>
      <c r="G337" s="141" t="n">
        <f aca="false">VLOOKUP(YEAR(A337),$D$6:$F$13,2,0)</f>
        <v>1.25</v>
      </c>
      <c r="H337" s="142" t="n">
        <f aca="false">IF(OR(ISBLANK(F337),G337=0),"",G337*F337)</f>
        <v>-43.8893281740651</v>
      </c>
      <c r="I337" s="141" t="str">
        <f aca="false">IF(ABS(SIGN(F337)-SIGN(F336))&gt;0,1,"")</f>
        <v/>
      </c>
      <c r="J337" s="141" t="n">
        <f aca="false">SUM($I$34:I337)</f>
        <v>32</v>
      </c>
      <c r="K337" s="141" t="str">
        <f aca="false">IF(I337=1,ROW(I337),"")</f>
        <v/>
      </c>
      <c r="L337" s="143" t="str">
        <f aca="false">IF(I337="","",I337*A337)</f>
        <v/>
      </c>
      <c r="M337" s="91" t="str">
        <f aca="true">IF(L337="","",OFFSET(L337,MAX($K$34:K336)-K337,-1,1,1))</f>
        <v/>
      </c>
      <c r="N337" s="143" t="str">
        <f aca="false">IF(VLOOKUP($M337,$K$33:$L$399,2,0)&gt;0,VLOOKUP($M337,$K$33:$L$399,2,0),"")</f>
        <v/>
      </c>
      <c r="O337" s="78" t="str">
        <f aca="false">IF(OR(N337="",$G337=0),"",(L337-N337)/7)</f>
        <v/>
      </c>
      <c r="P337" s="78"/>
      <c r="Q337" s="0"/>
      <c r="R337" s="0"/>
    </row>
    <row r="338" customFormat="false" ht="12.75" hidden="false" customHeight="false" outlineLevel="0" collapsed="false">
      <c r="A338" s="137" t="n">
        <v>36140</v>
      </c>
      <c r="B338" s="138" t="n">
        <v>216.5</v>
      </c>
      <c r="C338" s="138" t="n">
        <v>104</v>
      </c>
      <c r="D338" s="138" t="n">
        <v>187.5</v>
      </c>
      <c r="E338" s="139" t="n">
        <f aca="true">IF(AND(OFFSET(A338,-$B$4,0,1,1)&gt;=$A$34,ISNUMBER(OFFSET(A338,-$B$4,0,1,1))),OFFSET(A338,-$B$4,0,1,1),"")</f>
        <v>35958</v>
      </c>
      <c r="F338" s="140" t="n">
        <f aca="true">(OFFSET(B338,-$B$4,0,1,1)-B338)+$B$5*(D338-OFFSET(D338,-$B$4,0,1,1))+$B$6*(C338-OFFSET(C338,-$B$4,0,1,1))</f>
        <v>-27.1280358025512</v>
      </c>
      <c r="G338" s="141" t="n">
        <f aca="false">VLOOKUP(YEAR(A338),$D$6:$F$13,2,0)</f>
        <v>1.25</v>
      </c>
      <c r="H338" s="142" t="n">
        <f aca="false">IF(OR(ISBLANK(F338),G338=0),"",G338*F338)</f>
        <v>-33.910044753189</v>
      </c>
      <c r="I338" s="141" t="str">
        <f aca="false">IF(ABS(SIGN(F338)-SIGN(F337))&gt;0,1,"")</f>
        <v/>
      </c>
      <c r="J338" s="141" t="n">
        <f aca="false">SUM($I$34:I338)</f>
        <v>32</v>
      </c>
      <c r="K338" s="141" t="str">
        <f aca="false">IF(I338=1,ROW(I338),"")</f>
        <v/>
      </c>
      <c r="L338" s="143" t="str">
        <f aca="false">IF(I338="","",I338*A338)</f>
        <v/>
      </c>
      <c r="M338" s="91" t="str">
        <f aca="true">IF(L338="","",OFFSET(L338,MAX($K$34:K337)-K338,-1,1,1))</f>
        <v/>
      </c>
      <c r="N338" s="143" t="str">
        <f aca="false">IF(VLOOKUP($M338,$K$33:$L$399,2,0)&gt;0,VLOOKUP($M338,$K$33:$L$399,2,0),"")</f>
        <v/>
      </c>
      <c r="O338" s="78" t="str">
        <f aca="false">IF(OR(N338="",$G338=0),"",(L338-N338)/7)</f>
        <v/>
      </c>
      <c r="P338" s="78"/>
      <c r="Q338" s="0"/>
      <c r="R338" s="0"/>
    </row>
    <row r="339" customFormat="false" ht="12.75" hidden="false" customHeight="false" outlineLevel="0" collapsed="false">
      <c r="A339" s="137" t="n">
        <v>36147</v>
      </c>
      <c r="B339" s="138" t="n">
        <v>211.5</v>
      </c>
      <c r="C339" s="138" t="n">
        <v>107.25</v>
      </c>
      <c r="D339" s="138" t="n">
        <v>187.5</v>
      </c>
      <c r="E339" s="139" t="n">
        <f aca="true">IF(AND(OFFSET(A339,-$B$4,0,1,1)&gt;=$A$34,ISNUMBER(OFFSET(A339,-$B$4,0,1,1))),OFFSET(A339,-$B$4,0,1,1),"")</f>
        <v>35965</v>
      </c>
      <c r="F339" s="140" t="n">
        <f aca="true">(OFFSET(B339,-$B$4,0,1,1)-B339)+$B$5*(D339-OFFSET(D339,-$B$4,0,1,1))+$B$6*(C339-OFFSET(C339,-$B$4,0,1,1))</f>
        <v>-15.1536581933368</v>
      </c>
      <c r="G339" s="141" t="n">
        <f aca="false">VLOOKUP(YEAR(A339),$D$6:$F$13,2,0)</f>
        <v>1.25</v>
      </c>
      <c r="H339" s="142" t="n">
        <f aca="false">IF(OR(ISBLANK(F339),G339=0),"",G339*F339)</f>
        <v>-18.9420727416709</v>
      </c>
      <c r="I339" s="141" t="str">
        <f aca="false">IF(ABS(SIGN(F339)-SIGN(F338))&gt;0,1,"")</f>
        <v/>
      </c>
      <c r="J339" s="141" t="n">
        <f aca="false">SUM($I$34:I339)</f>
        <v>32</v>
      </c>
      <c r="K339" s="141" t="str">
        <f aca="false">IF(I339=1,ROW(I339),"")</f>
        <v/>
      </c>
      <c r="L339" s="143" t="str">
        <f aca="false">IF(I339="","",I339*A339)</f>
        <v/>
      </c>
      <c r="M339" s="91" t="str">
        <f aca="true">IF(L339="","",OFFSET(L339,MAX($K$34:K338)-K339,-1,1,1))</f>
        <v/>
      </c>
      <c r="N339" s="143" t="str">
        <f aca="false">IF(VLOOKUP($M339,$K$33:$L$399,2,0)&gt;0,VLOOKUP($M339,$K$33:$L$399,2,0),"")</f>
        <v/>
      </c>
      <c r="O339" s="78" t="str">
        <f aca="false">IF(OR(N339="",$G339=0),"",(L339-N339)/7)</f>
        <v/>
      </c>
      <c r="P339" s="78"/>
      <c r="Q339" s="0"/>
      <c r="R339" s="0"/>
    </row>
    <row r="340" customFormat="false" ht="12.75" hidden="false" customHeight="false" outlineLevel="0" collapsed="false">
      <c r="A340" s="137" t="n">
        <v>36154</v>
      </c>
      <c r="B340" s="138" t="n">
        <v>209.5</v>
      </c>
      <c r="C340" s="138" t="n">
        <v>101</v>
      </c>
      <c r="D340" s="138" t="n">
        <v>187.5</v>
      </c>
      <c r="E340" s="139" t="n">
        <f aca="true">IF(AND(OFFSET(A340,-$B$4,0,1,1)&gt;=$A$34,ISNUMBER(OFFSET(A340,-$B$4,0,1,1))),OFFSET(A340,-$B$4,0,1,1),"")</f>
        <v>35972</v>
      </c>
      <c r="F340" s="140" t="n">
        <f aca="true">(OFFSET(B340,-$B$4,0,1,1)-B340)+$B$5*(D340-OFFSET(D340,-$B$4,0,1,1))+$B$6*(C340-OFFSET(C340,-$B$4,0,1,1))</f>
        <v>-16.4168973604859</v>
      </c>
      <c r="G340" s="141" t="n">
        <f aca="false">VLOOKUP(YEAR(A340),$D$6:$F$13,2,0)</f>
        <v>1.25</v>
      </c>
      <c r="H340" s="142" t="n">
        <f aca="false">IF(OR(ISBLANK(F340),G340=0),"",G340*F340)</f>
        <v>-20.5211217006073</v>
      </c>
      <c r="I340" s="141" t="str">
        <f aca="false">IF(ABS(SIGN(F340)-SIGN(F339))&gt;0,1,"")</f>
        <v/>
      </c>
      <c r="J340" s="141" t="n">
        <f aca="false">SUM($I$34:I340)</f>
        <v>32</v>
      </c>
      <c r="K340" s="141" t="str">
        <f aca="false">IF(I340=1,ROW(I340),"")</f>
        <v/>
      </c>
      <c r="L340" s="143" t="str">
        <f aca="false">IF(I340="","",I340*A340)</f>
        <v/>
      </c>
      <c r="M340" s="91" t="str">
        <f aca="true">IF(L340="","",OFFSET(L340,MAX($K$34:K339)-K340,-1,1,1))</f>
        <v/>
      </c>
      <c r="N340" s="143" t="str">
        <f aca="false">IF(VLOOKUP($M340,$K$33:$L$399,2,0)&gt;0,VLOOKUP($M340,$K$33:$L$399,2,0),"")</f>
        <v/>
      </c>
      <c r="O340" s="78" t="str">
        <f aca="false">IF(OR(N340="",$G340=0),"",(L340-N340)/7)</f>
        <v/>
      </c>
      <c r="P340" s="78"/>
      <c r="Q340" s="0"/>
      <c r="R340" s="0"/>
    </row>
    <row r="341" customFormat="false" ht="12.75" hidden="false" customHeight="false" outlineLevel="0" collapsed="false">
      <c r="A341" s="137" t="n">
        <v>36161</v>
      </c>
      <c r="B341" s="138" t="n">
        <v>212.5</v>
      </c>
      <c r="C341" s="138" t="n">
        <v>101</v>
      </c>
      <c r="D341" s="138" t="n">
        <v>187.5</v>
      </c>
      <c r="E341" s="139" t="n">
        <f aca="true">IF(AND(OFFSET(A341,-$B$4,0,1,1)&gt;=$A$34,ISNUMBER(OFFSET(A341,-$B$4,0,1,1))),OFFSET(A341,-$B$4,0,1,1),"")</f>
        <v>35979</v>
      </c>
      <c r="F341" s="140" t="n">
        <f aca="true">(OFFSET(B341,-$B$4,0,1,1)-B341)+$B$5*(D341-OFFSET(D341,-$B$4,0,1,1))+$B$6*(C341-OFFSET(C341,-$B$4,0,1,1))</f>
        <v>-20.8498074933032</v>
      </c>
      <c r="G341" s="141" t="n">
        <f aca="false">VLOOKUP(YEAR(A341),$D$6:$F$13,2,0)</f>
        <v>1.5</v>
      </c>
      <c r="H341" s="142" t="n">
        <f aca="false">IF(OR(ISBLANK(F341),G341=0),"",G341*F341)</f>
        <v>-31.2747112399548</v>
      </c>
      <c r="I341" s="141" t="str">
        <f aca="false">IF(ABS(SIGN(F341)-SIGN(F340))&gt;0,1,"")</f>
        <v/>
      </c>
      <c r="J341" s="141" t="n">
        <f aca="false">SUM($I$34:I341)</f>
        <v>32</v>
      </c>
      <c r="K341" s="141" t="str">
        <f aca="false">IF(I341=1,ROW(I341),"")</f>
        <v/>
      </c>
      <c r="L341" s="143" t="str">
        <f aca="false">IF(I341="","",I341*A341)</f>
        <v/>
      </c>
      <c r="M341" s="91" t="str">
        <f aca="true">IF(L341="","",OFFSET(L341,MAX($K$34:K340)-K341,-1,1,1))</f>
        <v/>
      </c>
      <c r="N341" s="143" t="str">
        <f aca="false">IF(VLOOKUP($M341,$K$33:$L$399,2,0)&gt;0,VLOOKUP($M341,$K$33:$L$399,2,0),"")</f>
        <v/>
      </c>
      <c r="O341" s="78" t="str">
        <f aca="false">IF(OR(N341="",$G341=0),"",(L341-N341)/7)</f>
        <v/>
      </c>
      <c r="P341" s="78"/>
      <c r="Q341" s="0"/>
      <c r="R341" s="0"/>
    </row>
    <row r="342" customFormat="false" ht="12.75" hidden="false" customHeight="false" outlineLevel="0" collapsed="false">
      <c r="A342" s="137" t="n">
        <v>36168</v>
      </c>
      <c r="B342" s="138" t="n">
        <v>208</v>
      </c>
      <c r="C342" s="138" t="n">
        <v>102.5</v>
      </c>
      <c r="D342" s="138" t="n">
        <v>172.5</v>
      </c>
      <c r="E342" s="139" t="n">
        <f aca="true">IF(AND(OFFSET(A342,-$B$4,0,1,1)&gt;=$A$34,ISNUMBER(OFFSET(A342,-$B$4,0,1,1))),OFFSET(A342,-$B$4,0,1,1),"")</f>
        <v>35986</v>
      </c>
      <c r="F342" s="140" t="n">
        <f aca="true">(OFFSET(B342,-$B$4,0,1,1)-B342)+$B$5*(D342-OFFSET(D342,-$B$4,0,1,1))+$B$6*(C342-OFFSET(C342,-$B$4,0,1,1))</f>
        <v>-24.1531644812252</v>
      </c>
      <c r="G342" s="141" t="n">
        <f aca="false">VLOOKUP(YEAR(A342),$D$6:$F$13,2,0)</f>
        <v>1.5</v>
      </c>
      <c r="H342" s="142" t="n">
        <f aca="false">IF(OR(ISBLANK(F342),G342=0),"",G342*F342)</f>
        <v>-36.2297467218378</v>
      </c>
      <c r="I342" s="141" t="str">
        <f aca="false">IF(ABS(SIGN(F342)-SIGN(F341))&gt;0,1,"")</f>
        <v/>
      </c>
      <c r="J342" s="141" t="n">
        <f aca="false">SUM($I$34:I342)</f>
        <v>32</v>
      </c>
      <c r="K342" s="141" t="str">
        <f aca="false">IF(I342=1,ROW(I342),"")</f>
        <v/>
      </c>
      <c r="L342" s="143" t="str">
        <f aca="false">IF(I342="","",I342*A342)</f>
        <v/>
      </c>
      <c r="M342" s="91" t="str">
        <f aca="true">IF(L342="","",OFFSET(L342,MAX($K$34:K341)-K342,-1,1,1))</f>
        <v/>
      </c>
      <c r="N342" s="143" t="str">
        <f aca="false">IF(VLOOKUP($M342,$K$33:$L$399,2,0)&gt;0,VLOOKUP($M342,$K$33:$L$399,2,0),"")</f>
        <v/>
      </c>
      <c r="O342" s="78" t="str">
        <f aca="false">IF(OR(N342="",$G342=0),"",(L342-N342)/7)</f>
        <v/>
      </c>
      <c r="P342" s="78"/>
      <c r="Q342" s="0"/>
      <c r="R342" s="0"/>
    </row>
    <row r="343" customFormat="false" ht="12.75" hidden="false" customHeight="false" outlineLevel="0" collapsed="false">
      <c r="A343" s="137" t="n">
        <v>36175</v>
      </c>
      <c r="B343" s="138" t="n">
        <v>205.75</v>
      </c>
      <c r="C343" s="138" t="n">
        <v>99.5</v>
      </c>
      <c r="D343" s="138" t="n">
        <v>172.5</v>
      </c>
      <c r="E343" s="139" t="n">
        <f aca="true">IF(AND(OFFSET(A343,-$B$4,0,1,1)&gt;=$A$34,ISNUMBER(OFFSET(A343,-$B$4,0,1,1))),OFFSET(A343,-$B$4,0,1,1),"")</f>
        <v>35993</v>
      </c>
      <c r="F343" s="140" t="n">
        <f aca="true">(OFFSET(B343,-$B$4,0,1,1)-B343)+$B$5*(D343-OFFSET(D343,-$B$4,0,1,1))+$B$6*(C343-OFFSET(C343,-$B$4,0,1,1))</f>
        <v>-24.5760437444405</v>
      </c>
      <c r="G343" s="141" t="n">
        <f aca="false">VLOOKUP(YEAR(A343),$D$6:$F$13,2,0)</f>
        <v>1.5</v>
      </c>
      <c r="H343" s="142" t="n">
        <f aca="false">IF(OR(ISBLANK(F343),G343=0),"",G343*F343)</f>
        <v>-36.8640656166607</v>
      </c>
      <c r="I343" s="141" t="str">
        <f aca="false">IF(ABS(SIGN(F343)-SIGN(F342))&gt;0,1,"")</f>
        <v/>
      </c>
      <c r="J343" s="141" t="n">
        <f aca="false">SUM($I$34:I343)</f>
        <v>32</v>
      </c>
      <c r="K343" s="141" t="str">
        <f aca="false">IF(I343=1,ROW(I343),"")</f>
        <v/>
      </c>
      <c r="L343" s="143" t="str">
        <f aca="false">IF(I343="","",I343*A343)</f>
        <v/>
      </c>
      <c r="M343" s="91" t="str">
        <f aca="true">IF(L343="","",OFFSET(L343,MAX($K$34:K342)-K343,-1,1,1))</f>
        <v/>
      </c>
      <c r="N343" s="143" t="str">
        <f aca="false">IF(VLOOKUP($M343,$K$33:$L$399,2,0)&gt;0,VLOOKUP($M343,$K$33:$L$399,2,0),"")</f>
        <v/>
      </c>
      <c r="O343" s="78" t="str">
        <f aca="false">IF(OR(N343="",$G343=0),"",(L343-N343)/7)</f>
        <v/>
      </c>
      <c r="P343" s="78"/>
      <c r="Q343" s="0"/>
      <c r="R343" s="0"/>
    </row>
    <row r="344" customFormat="false" ht="12.75" hidden="false" customHeight="false" outlineLevel="0" collapsed="false">
      <c r="A344" s="137" t="n">
        <v>36182</v>
      </c>
      <c r="B344" s="138" t="n">
        <v>203.75</v>
      </c>
      <c r="C344" s="138" t="n">
        <v>94.5</v>
      </c>
      <c r="D344" s="138" t="n">
        <v>172.5</v>
      </c>
      <c r="E344" s="139" t="n">
        <f aca="true">IF(AND(OFFSET(A344,-$B$4,0,1,1)&gt;=$A$34,ISNUMBER(OFFSET(A344,-$B$4,0,1,1))),OFFSET(A344,-$B$4,0,1,1),"")</f>
        <v>36000</v>
      </c>
      <c r="F344" s="140" t="n">
        <f aca="true">(OFFSET(B344,-$B$4,0,1,1)-B344)+$B$5*(D344-OFFSET(D344,-$B$4,0,1,1))+$B$6*(C344-OFFSET(C344,-$B$4,0,1,1))</f>
        <v>-19.9657440752406</v>
      </c>
      <c r="G344" s="141" t="n">
        <f aca="false">VLOOKUP(YEAR(A344),$D$6:$F$13,2,0)</f>
        <v>1.5</v>
      </c>
      <c r="H344" s="142" t="n">
        <f aca="false">IF(OR(ISBLANK(F344),G344=0),"",G344*F344)</f>
        <v>-29.948616112861</v>
      </c>
      <c r="I344" s="141" t="str">
        <f aca="false">IF(ABS(SIGN(F344)-SIGN(F343))&gt;0,1,"")</f>
        <v/>
      </c>
      <c r="J344" s="141" t="n">
        <f aca="false">SUM($I$34:I344)</f>
        <v>32</v>
      </c>
      <c r="K344" s="141" t="str">
        <f aca="false">IF(I344=1,ROW(I344),"")</f>
        <v/>
      </c>
      <c r="L344" s="143" t="str">
        <f aca="false">IF(I344="","",I344*A344)</f>
        <v/>
      </c>
      <c r="M344" s="91" t="str">
        <f aca="true">IF(L344="","",OFFSET(L344,MAX($K$34:K343)-K344,-1,1,1))</f>
        <v/>
      </c>
      <c r="N344" s="143" t="str">
        <f aca="false">IF(VLOOKUP($M344,$K$33:$L$399,2,0)&gt;0,VLOOKUP($M344,$K$33:$L$399,2,0),"")</f>
        <v/>
      </c>
      <c r="O344" s="78" t="str">
        <f aca="false">IF(OR(N344="",$G344=0),"",(L344-N344)/7)</f>
        <v/>
      </c>
      <c r="P344" s="78"/>
      <c r="Q344" s="0"/>
      <c r="R344" s="0"/>
    </row>
    <row r="345" customFormat="false" ht="12.75" hidden="false" customHeight="false" outlineLevel="0" collapsed="false">
      <c r="A345" s="137" t="n">
        <v>36189</v>
      </c>
      <c r="B345" s="138" t="n">
        <v>200.75</v>
      </c>
      <c r="C345" s="138" t="n">
        <v>92</v>
      </c>
      <c r="D345" s="138" t="n">
        <v>172.5</v>
      </c>
      <c r="E345" s="139" t="n">
        <f aca="true">IF(AND(OFFSET(A345,-$B$4,0,1,1)&gt;=$A$34,ISNUMBER(OFFSET(A345,-$B$4,0,1,1))),OFFSET(A345,-$B$4,0,1,1),"")</f>
        <v>36007</v>
      </c>
      <c r="F345" s="140" t="n">
        <f aca="true">(OFFSET(B345,-$B$4,0,1,1)-B345)+$B$5*(D345-OFFSET(D345,-$B$4,0,1,1))+$B$6*(C345-OFFSET(C345,-$B$4,0,1,1))</f>
        <v>-17.0924111233156</v>
      </c>
      <c r="G345" s="141" t="n">
        <f aca="false">VLOOKUP(YEAR(A345),$D$6:$F$13,2,0)</f>
        <v>1.5</v>
      </c>
      <c r="H345" s="142" t="n">
        <f aca="false">IF(OR(ISBLANK(F345),G345=0),"",G345*F345)</f>
        <v>-25.6386166849735</v>
      </c>
      <c r="I345" s="141" t="str">
        <f aca="false">IF(ABS(SIGN(F345)-SIGN(F344))&gt;0,1,"")</f>
        <v/>
      </c>
      <c r="J345" s="141" t="n">
        <f aca="false">SUM($I$34:I345)</f>
        <v>32</v>
      </c>
      <c r="K345" s="141" t="str">
        <f aca="false">IF(I345=1,ROW(I345),"")</f>
        <v/>
      </c>
      <c r="L345" s="143" t="str">
        <f aca="false">IF(I345="","",I345*A345)</f>
        <v/>
      </c>
      <c r="M345" s="91" t="str">
        <f aca="true">IF(L345="","",OFFSET(L345,MAX($K$34:K344)-K345,-1,1,1))</f>
        <v/>
      </c>
      <c r="N345" s="143" t="str">
        <f aca="false">IF(VLOOKUP($M345,$K$33:$L$399,2,0)&gt;0,VLOOKUP($M345,$K$33:$L$399,2,0),"")</f>
        <v/>
      </c>
      <c r="O345" s="78" t="str">
        <f aca="false">IF(OR(N345="",$G345=0),"",(L345-N345)/7)</f>
        <v/>
      </c>
      <c r="P345" s="78"/>
      <c r="Q345" s="0"/>
      <c r="R345" s="0"/>
    </row>
    <row r="346" customFormat="false" ht="12.75" hidden="false" customHeight="false" outlineLevel="0" collapsed="false">
      <c r="A346" s="137" t="n">
        <v>36196</v>
      </c>
      <c r="B346" s="138" t="n">
        <v>205.75</v>
      </c>
      <c r="C346" s="138" t="n">
        <v>93.5</v>
      </c>
      <c r="D346" s="138" t="n">
        <v>172.5</v>
      </c>
      <c r="E346" s="139" t="n">
        <f aca="true">IF(AND(OFFSET(A346,-$B$4,0,1,1)&gt;=$A$34,ISNUMBER(OFFSET(A346,-$B$4,0,1,1))),OFFSET(A346,-$B$4,0,1,1),"")</f>
        <v>36014</v>
      </c>
      <c r="F346" s="140" t="n">
        <f aca="true">(OFFSET(B346,-$B$4,0,1,1)-B346)+$B$5*(D346-OFFSET(D346,-$B$4,0,1,1))+$B$6*(C346-OFFSET(C346,-$B$4,0,1,1))</f>
        <v>-13.9765870330161</v>
      </c>
      <c r="G346" s="141" t="n">
        <f aca="false">VLOOKUP(YEAR(A346),$D$6:$F$13,2,0)</f>
        <v>1.5</v>
      </c>
      <c r="H346" s="142" t="n">
        <f aca="false">IF(OR(ISBLANK(F346),G346=0),"",G346*F346)</f>
        <v>-20.9648805495242</v>
      </c>
      <c r="I346" s="141" t="str">
        <f aca="false">IF(ABS(SIGN(F346)-SIGN(F345))&gt;0,1,"")</f>
        <v/>
      </c>
      <c r="J346" s="141" t="n">
        <f aca="false">SUM($I$34:I346)</f>
        <v>32</v>
      </c>
      <c r="K346" s="141" t="str">
        <f aca="false">IF(I346=1,ROW(I346),"")</f>
        <v/>
      </c>
      <c r="L346" s="143" t="str">
        <f aca="false">IF(I346="","",I346*A346)</f>
        <v/>
      </c>
      <c r="M346" s="91" t="str">
        <f aca="true">IF(L346="","",OFFSET(L346,MAX($K$34:K345)-K346,-1,1,1))</f>
        <v/>
      </c>
      <c r="N346" s="143" t="str">
        <f aca="false">IF(VLOOKUP($M346,$K$33:$L$399,2,0)&gt;0,VLOOKUP($M346,$K$33:$L$399,2,0),"")</f>
        <v/>
      </c>
      <c r="O346" s="78" t="str">
        <f aca="false">IF(OR(N346="",$G346=0),"",(L346-N346)/7)</f>
        <v/>
      </c>
      <c r="P346" s="78"/>
      <c r="Q346" s="0"/>
      <c r="R346" s="0"/>
    </row>
    <row r="347" customFormat="false" ht="12.75" hidden="false" customHeight="false" outlineLevel="0" collapsed="false">
      <c r="A347" s="137" t="n">
        <v>36203</v>
      </c>
      <c r="B347" s="138" t="n">
        <v>209.5</v>
      </c>
      <c r="C347" s="138" t="n">
        <v>91.75</v>
      </c>
      <c r="D347" s="138" t="n">
        <v>172.5</v>
      </c>
      <c r="E347" s="139" t="n">
        <f aca="true">IF(AND(OFFSET(A347,-$B$4,0,1,1)&gt;=$A$34,ISNUMBER(OFFSET(A347,-$B$4,0,1,1))),OFFSET(A347,-$B$4,0,1,1),"")</f>
        <v>36021</v>
      </c>
      <c r="F347" s="140" t="n">
        <f aca="true">(OFFSET(B347,-$B$4,0,1,1)-B347)+$B$5*(D347-OFFSET(D347,-$B$4,0,1,1))+$B$6*(C347-OFFSET(C347,-$B$4,0,1,1))</f>
        <v>-19.3792882407245</v>
      </c>
      <c r="G347" s="141" t="n">
        <f aca="false">VLOOKUP(YEAR(A347),$D$6:$F$13,2,0)</f>
        <v>1.5</v>
      </c>
      <c r="H347" s="142" t="n">
        <f aca="false">IF(OR(ISBLANK(F347),G347=0),"",G347*F347)</f>
        <v>-29.0689323610868</v>
      </c>
      <c r="I347" s="141" t="str">
        <f aca="false">IF(ABS(SIGN(F347)-SIGN(F346))&gt;0,1,"")</f>
        <v/>
      </c>
      <c r="J347" s="141" t="n">
        <f aca="false">SUM($I$34:I347)</f>
        <v>32</v>
      </c>
      <c r="K347" s="141" t="str">
        <f aca="false">IF(I347=1,ROW(I347),"")</f>
        <v/>
      </c>
      <c r="L347" s="143" t="str">
        <f aca="false">IF(I347="","",I347*A347)</f>
        <v/>
      </c>
      <c r="M347" s="91" t="str">
        <f aca="true">IF(L347="","",OFFSET(L347,MAX($K$34:K346)-K347,-1,1,1))</f>
        <v/>
      </c>
      <c r="N347" s="143" t="str">
        <f aca="false">IF(VLOOKUP($M347,$K$33:$L$399,2,0)&gt;0,VLOOKUP($M347,$K$33:$L$399,2,0),"")</f>
        <v/>
      </c>
      <c r="O347" s="78" t="str">
        <f aca="false">IF(OR(N347="",$G347=0),"",(L347-N347)/7)</f>
        <v/>
      </c>
      <c r="P347" s="78"/>
      <c r="Q347" s="0"/>
      <c r="R347" s="0"/>
    </row>
    <row r="348" customFormat="false" ht="12.75" hidden="false" customHeight="false" outlineLevel="0" collapsed="false">
      <c r="A348" s="137" t="n">
        <v>36210</v>
      </c>
      <c r="B348" s="138" t="n">
        <v>208.75</v>
      </c>
      <c r="C348" s="138" t="n">
        <v>89</v>
      </c>
      <c r="D348" s="138" t="n">
        <v>172.5</v>
      </c>
      <c r="E348" s="139" t="n">
        <f aca="true">IF(AND(OFFSET(A348,-$B$4,0,1,1)&gt;=$A$34,ISNUMBER(OFFSET(A348,-$B$4,0,1,1))),OFFSET(A348,-$B$4,0,1,1),"")</f>
        <v>36028</v>
      </c>
      <c r="F348" s="140" t="n">
        <f aca="true">(OFFSET(B348,-$B$4,0,1,1)-B348)+$B$5*(D348-OFFSET(D348,-$B$4,0,1,1))+$B$6*(C348-OFFSET(C348,-$B$4,0,1,1))</f>
        <v>-23.8848126618242</v>
      </c>
      <c r="G348" s="141" t="n">
        <f aca="false">VLOOKUP(YEAR(A348),$D$6:$F$13,2,0)</f>
        <v>1.5</v>
      </c>
      <c r="H348" s="142" t="n">
        <f aca="false">IF(OR(ISBLANK(F348),G348=0),"",G348*F348)</f>
        <v>-35.8272189927363</v>
      </c>
      <c r="I348" s="141" t="str">
        <f aca="false">IF(ABS(SIGN(F348)-SIGN(F347))&gt;0,1,"")</f>
        <v/>
      </c>
      <c r="J348" s="141" t="n">
        <f aca="false">SUM($I$34:I348)</f>
        <v>32</v>
      </c>
      <c r="K348" s="141" t="str">
        <f aca="false">IF(I348=1,ROW(I348),"")</f>
        <v/>
      </c>
      <c r="L348" s="143" t="str">
        <f aca="false">IF(I348="","",I348*A348)</f>
        <v/>
      </c>
      <c r="M348" s="91" t="str">
        <f aca="true">IF(L348="","",OFFSET(L348,MAX($K$34:K347)-K348,-1,1,1))</f>
        <v/>
      </c>
      <c r="N348" s="143" t="str">
        <f aca="false">IF(VLOOKUP($M348,$K$33:$L$399,2,0)&gt;0,VLOOKUP($M348,$K$33:$L$399,2,0),"")</f>
        <v/>
      </c>
      <c r="O348" s="78" t="str">
        <f aca="false">IF(OR(N348="",$G348=0),"",(L348-N348)/7)</f>
        <v/>
      </c>
      <c r="P348" s="78"/>
      <c r="Q348" s="0"/>
      <c r="R348" s="0"/>
    </row>
    <row r="349" customFormat="false" ht="12.75" hidden="false" customHeight="false" outlineLevel="0" collapsed="false">
      <c r="A349" s="137" t="n">
        <v>36217</v>
      </c>
      <c r="B349" s="138" t="n">
        <v>206.25</v>
      </c>
      <c r="C349" s="138" t="n">
        <v>91.5</v>
      </c>
      <c r="D349" s="138" t="n">
        <v>172.5</v>
      </c>
      <c r="E349" s="139" t="n">
        <f aca="true">IF(AND(OFFSET(A349,-$B$4,0,1,1)&gt;=$A$34,ISNUMBER(OFFSET(A349,-$B$4,0,1,1))),OFFSET(A349,-$B$4,0,1,1),"")</f>
        <v>36035</v>
      </c>
      <c r="F349" s="140" t="n">
        <f aca="true">(OFFSET(B349,-$B$4,0,1,1)-B349)+$B$5*(D349-OFFSET(D349,-$B$4,0,1,1))+$B$6*(C349-OFFSET(C349,-$B$4,0,1,1))</f>
        <v>-12.8222654736257</v>
      </c>
      <c r="G349" s="141" t="n">
        <f aca="false">VLOOKUP(YEAR(A349),$D$6:$F$13,2,0)</f>
        <v>1.5</v>
      </c>
      <c r="H349" s="142" t="n">
        <f aca="false">IF(OR(ISBLANK(F349),G349=0),"",G349*F349)</f>
        <v>-19.2333982104385</v>
      </c>
      <c r="I349" s="141" t="str">
        <f aca="false">IF(ABS(SIGN(F349)-SIGN(F348))&gt;0,1,"")</f>
        <v/>
      </c>
      <c r="J349" s="141" t="n">
        <f aca="false">SUM($I$34:I349)</f>
        <v>32</v>
      </c>
      <c r="K349" s="141" t="str">
        <f aca="false">IF(I349=1,ROW(I349),"")</f>
        <v/>
      </c>
      <c r="L349" s="143" t="str">
        <f aca="false">IF(I349="","",I349*A349)</f>
        <v/>
      </c>
      <c r="M349" s="91" t="str">
        <f aca="true">IF(L349="","",OFFSET(L349,MAX($K$34:K348)-K349,-1,1,1))</f>
        <v/>
      </c>
      <c r="N349" s="143" t="str">
        <f aca="false">IF(VLOOKUP($M349,$K$33:$L$399,2,0)&gt;0,VLOOKUP($M349,$K$33:$L$399,2,0),"")</f>
        <v/>
      </c>
      <c r="O349" s="78" t="str">
        <f aca="false">IF(OR(N349="",$G349=0),"",(L349-N349)/7)</f>
        <v/>
      </c>
      <c r="P349" s="78"/>
      <c r="Q349" s="0"/>
      <c r="R349" s="0"/>
    </row>
    <row r="350" customFormat="false" ht="12.75" hidden="false" customHeight="false" outlineLevel="0" collapsed="false">
      <c r="A350" s="137" t="n">
        <v>36224</v>
      </c>
      <c r="B350" s="138" t="n">
        <v>209</v>
      </c>
      <c r="C350" s="138" t="n">
        <v>99.75</v>
      </c>
      <c r="D350" s="138" t="n">
        <v>172.5</v>
      </c>
      <c r="E350" s="139" t="n">
        <f aca="true">IF(AND(OFFSET(A350,-$B$4,0,1,1)&gt;=$A$34,ISNUMBER(OFFSET(A350,-$B$4,0,1,1))),OFFSET(A350,-$B$4,0,1,1),"")</f>
        <v>36042</v>
      </c>
      <c r="F350" s="140" t="n">
        <f aca="true">(OFFSET(B350,-$B$4,0,1,1)-B350)+$B$5*(D350-OFFSET(D350,-$B$4,0,1,1))+$B$6*(C350-OFFSET(C350,-$B$4,0,1,1))</f>
        <v>-4.99866944322779</v>
      </c>
      <c r="G350" s="141" t="n">
        <f aca="false">VLOOKUP(YEAR(A350),$D$6:$F$13,2,0)</f>
        <v>1.5</v>
      </c>
      <c r="H350" s="142" t="n">
        <f aca="false">IF(OR(ISBLANK(F350),G350=0),"",G350*F350)</f>
        <v>-7.49800416484169</v>
      </c>
      <c r="I350" s="141" t="str">
        <f aca="false">IF(ABS(SIGN(F350)-SIGN(F349))&gt;0,1,"")</f>
        <v/>
      </c>
      <c r="J350" s="141" t="n">
        <f aca="false">SUM($I$34:I350)</f>
        <v>32</v>
      </c>
      <c r="K350" s="141" t="str">
        <f aca="false">IF(I350=1,ROW(I350),"")</f>
        <v/>
      </c>
      <c r="L350" s="143" t="str">
        <f aca="false">IF(I350="","",I350*A350)</f>
        <v/>
      </c>
      <c r="M350" s="91" t="str">
        <f aca="true">IF(L350="","",OFFSET(L350,MAX($K$34:K349)-K350,-1,1,1))</f>
        <v/>
      </c>
      <c r="N350" s="143" t="str">
        <f aca="false">IF(VLOOKUP($M350,$K$33:$L$399,2,0)&gt;0,VLOOKUP($M350,$K$33:$L$399,2,0),"")</f>
        <v/>
      </c>
      <c r="O350" s="78" t="str">
        <f aca="false">IF(OR(N350="",$G350=0),"",(L350-N350)/7)</f>
        <v/>
      </c>
      <c r="P350" s="78"/>
      <c r="Q350" s="0"/>
      <c r="R350" s="0"/>
    </row>
    <row r="351" customFormat="false" ht="12.75" hidden="false" customHeight="false" outlineLevel="0" collapsed="false">
      <c r="A351" s="137" t="n">
        <v>36231</v>
      </c>
      <c r="B351" s="138" t="n">
        <v>212.5</v>
      </c>
      <c r="C351" s="138" t="n">
        <v>109</v>
      </c>
      <c r="D351" s="138" t="n">
        <v>172.5</v>
      </c>
      <c r="E351" s="139" t="n">
        <f aca="true">IF(AND(OFFSET(A351,-$B$4,0,1,1)&gt;=$A$34,ISNUMBER(OFFSET(A351,-$B$4,0,1,1))),OFFSET(A351,-$B$4,0,1,1),"")</f>
        <v>36049</v>
      </c>
      <c r="F351" s="140" t="n">
        <f aca="true">(OFFSET(B351,-$B$4,0,1,1)-B351)+$B$5*(D351-OFFSET(D351,-$B$4,0,1,1))+$B$6*(C351-OFFSET(C351,-$B$4,0,1,1))</f>
        <v>-4.42691393951185</v>
      </c>
      <c r="G351" s="141" t="n">
        <f aca="false">VLOOKUP(YEAR(A351),$D$6:$F$13,2,0)</f>
        <v>1.5</v>
      </c>
      <c r="H351" s="142" t="n">
        <f aca="false">IF(OR(ISBLANK(F351),G351=0),"",G351*F351)</f>
        <v>-6.64037090926777</v>
      </c>
      <c r="I351" s="141" t="str">
        <f aca="false">IF(ABS(SIGN(F351)-SIGN(F350))&gt;0,1,"")</f>
        <v/>
      </c>
      <c r="J351" s="141" t="n">
        <f aca="false">SUM($I$34:I351)</f>
        <v>32</v>
      </c>
      <c r="K351" s="141" t="str">
        <f aca="false">IF(I351=1,ROW(I351),"")</f>
        <v/>
      </c>
      <c r="L351" s="143" t="str">
        <f aca="false">IF(I351="","",I351*A351)</f>
        <v/>
      </c>
      <c r="M351" s="91" t="str">
        <f aca="true">IF(L351="","",OFFSET(L351,MAX($K$34:K350)-K351,-1,1,1))</f>
        <v/>
      </c>
      <c r="N351" s="143" t="str">
        <f aca="false">IF(VLOOKUP($M351,$K$33:$L$399,2,0)&gt;0,VLOOKUP($M351,$K$33:$L$399,2,0),"")</f>
        <v/>
      </c>
      <c r="O351" s="78" t="str">
        <f aca="false">IF(OR(N351="",$G351=0),"",(L351-N351)/7)</f>
        <v/>
      </c>
      <c r="P351" s="78"/>
      <c r="Q351" s="0"/>
      <c r="R351" s="0"/>
    </row>
    <row r="352" customFormat="false" ht="12.75" hidden="false" customHeight="false" outlineLevel="0" collapsed="false">
      <c r="A352" s="137" t="n">
        <v>36238</v>
      </c>
      <c r="B352" s="138" t="n">
        <v>221</v>
      </c>
      <c r="C352" s="138" t="n">
        <v>116</v>
      </c>
      <c r="D352" s="138" t="n">
        <v>172.5</v>
      </c>
      <c r="E352" s="139" t="n">
        <f aca="true">IF(AND(OFFSET(A352,-$B$4,0,1,1)&gt;=$A$34,ISNUMBER(OFFSET(A352,-$B$4,0,1,1))),OFFSET(A352,-$B$4,0,1,1),"")</f>
        <v>36056</v>
      </c>
      <c r="F352" s="140" t="n">
        <f aca="true">(OFFSET(B352,-$B$4,0,1,1)-B352)+$B$5*(D352-OFFSET(D352,-$B$4,0,1,1))+$B$6*(C352-OFFSET(C352,-$B$4,0,1,1))</f>
        <v>-11.3836860222538</v>
      </c>
      <c r="G352" s="141" t="n">
        <f aca="false">VLOOKUP(YEAR(A352),$D$6:$F$13,2,0)</f>
        <v>1.5</v>
      </c>
      <c r="H352" s="142" t="n">
        <f aca="false">IF(OR(ISBLANK(F352),G352=0),"",G352*F352)</f>
        <v>-17.0755290333807</v>
      </c>
      <c r="I352" s="141" t="str">
        <f aca="false">IF(ABS(SIGN(F352)-SIGN(F351))&gt;0,1,"")</f>
        <v/>
      </c>
      <c r="J352" s="141" t="n">
        <f aca="false">SUM($I$34:I352)</f>
        <v>32</v>
      </c>
      <c r="K352" s="141" t="str">
        <f aca="false">IF(I352=1,ROW(I352),"")</f>
        <v/>
      </c>
      <c r="L352" s="143" t="str">
        <f aca="false">IF(I352="","",I352*A352)</f>
        <v/>
      </c>
      <c r="M352" s="91" t="str">
        <f aca="true">IF(L352="","",OFFSET(L352,MAX($K$34:K351)-K352,-1,1,1))</f>
        <v/>
      </c>
      <c r="N352" s="143" t="str">
        <f aca="false">IF(VLOOKUP($M352,$K$33:$L$399,2,0)&gt;0,VLOOKUP($M352,$K$33:$L$399,2,0),"")</f>
        <v/>
      </c>
      <c r="O352" s="78" t="str">
        <f aca="false">IF(OR(N352="",$G352=0),"",(L352-N352)/7)</f>
        <v/>
      </c>
      <c r="P352" s="78"/>
      <c r="Q352" s="0"/>
      <c r="R352" s="0"/>
    </row>
    <row r="353" customFormat="false" ht="12.75" hidden="false" customHeight="false" outlineLevel="0" collapsed="false">
      <c r="A353" s="137" t="n">
        <v>36245</v>
      </c>
      <c r="B353" s="138" t="n">
        <v>241</v>
      </c>
      <c r="C353" s="138" t="n">
        <v>122.75</v>
      </c>
      <c r="D353" s="138" t="n">
        <v>182.5</v>
      </c>
      <c r="E353" s="139" t="n">
        <f aca="true">IF(AND(OFFSET(A353,-$B$4,0,1,1)&gt;=$A$34,ISNUMBER(OFFSET(A353,-$B$4,0,1,1))),OFFSET(A353,-$B$4,0,1,1),"")</f>
        <v>36063</v>
      </c>
      <c r="F353" s="140" t="n">
        <f aca="true">(OFFSET(B353,-$B$4,0,1,1)-B353)+$B$5*(D353-OFFSET(D353,-$B$4,0,1,1))+$B$6*(C353-OFFSET(C353,-$B$4,0,1,1))</f>
        <v>-26.443295608963</v>
      </c>
      <c r="G353" s="141" t="n">
        <f aca="false">VLOOKUP(YEAR(A353),$D$6:$F$13,2,0)</f>
        <v>1.5</v>
      </c>
      <c r="H353" s="142" t="n">
        <f aca="false">IF(OR(ISBLANK(F353),G353=0),"",G353*F353)</f>
        <v>-39.6649434134446</v>
      </c>
      <c r="I353" s="141" t="str">
        <f aca="false">IF(ABS(SIGN(F353)-SIGN(F352))&gt;0,1,"")</f>
        <v/>
      </c>
      <c r="J353" s="141" t="n">
        <f aca="false">SUM($I$34:I353)</f>
        <v>32</v>
      </c>
      <c r="K353" s="141" t="str">
        <f aca="false">IF(I353=1,ROW(I353),"")</f>
        <v/>
      </c>
      <c r="L353" s="143" t="str">
        <f aca="false">IF(I353="","",I353*A353)</f>
        <v/>
      </c>
      <c r="M353" s="91" t="str">
        <f aca="true">IF(L353="","",OFFSET(L353,MAX($K$34:K352)-K353,-1,1,1))</f>
        <v/>
      </c>
      <c r="N353" s="143" t="str">
        <f aca="false">IF(VLOOKUP($M353,$K$33:$L$399,2,0)&gt;0,VLOOKUP($M353,$K$33:$L$399,2,0),"")</f>
        <v/>
      </c>
      <c r="O353" s="78" t="str">
        <f aca="false">IF(OR(N353="",$G353=0),"",(L353-N353)/7)</f>
        <v/>
      </c>
      <c r="P353" s="78"/>
      <c r="Q353" s="0"/>
      <c r="R353" s="0"/>
    </row>
    <row r="354" customFormat="false" ht="12.75" hidden="false" customHeight="false" outlineLevel="0" collapsed="false">
      <c r="A354" s="137" t="n">
        <v>36252</v>
      </c>
      <c r="B354" s="138" t="n">
        <v>248.75</v>
      </c>
      <c r="C354" s="138" t="n">
        <v>132.75</v>
      </c>
      <c r="D354" s="138" t="n">
        <v>197.5</v>
      </c>
      <c r="E354" s="139" t="n">
        <f aca="true">IF(AND(OFFSET(A354,-$B$4,0,1,1)&gt;=$A$34,ISNUMBER(OFFSET(A354,-$B$4,0,1,1))),OFFSET(A354,-$B$4,0,1,1),"")</f>
        <v>36070</v>
      </c>
      <c r="F354" s="140" t="n">
        <f aca="true">(OFFSET(B354,-$B$4,0,1,1)-B354)+$B$5*(D354-OFFSET(D354,-$B$4,0,1,1))+$B$6*(C354-OFFSET(C354,-$B$4,0,1,1))</f>
        <v>-22.0689446844407</v>
      </c>
      <c r="G354" s="141" t="n">
        <f aca="false">VLOOKUP(YEAR(A354),$D$6:$F$13,2,0)</f>
        <v>1.5</v>
      </c>
      <c r="H354" s="142" t="n">
        <f aca="false">IF(OR(ISBLANK(F354),G354=0),"",G354*F354)</f>
        <v>-33.103417026661</v>
      </c>
      <c r="I354" s="141" t="str">
        <f aca="false">IF(ABS(SIGN(F354)-SIGN(F353))&gt;0,1,"")</f>
        <v/>
      </c>
      <c r="J354" s="141" t="n">
        <f aca="false">SUM($I$34:I354)</f>
        <v>32</v>
      </c>
      <c r="K354" s="141" t="str">
        <f aca="false">IF(I354=1,ROW(I354),"")</f>
        <v/>
      </c>
      <c r="L354" s="143" t="str">
        <f aca="false">IF(I354="","",I354*A354)</f>
        <v/>
      </c>
      <c r="M354" s="91" t="str">
        <f aca="true">IF(L354="","",OFFSET(L354,MAX($K$34:K353)-K354,-1,1,1))</f>
        <v/>
      </c>
      <c r="N354" s="143" t="str">
        <f aca="false">IF(VLOOKUP($M354,$K$33:$L$399,2,0)&gt;0,VLOOKUP($M354,$K$33:$L$399,2,0),"")</f>
        <v/>
      </c>
      <c r="O354" s="78" t="str">
        <f aca="false">IF(OR(N354="",$G354=0),"",(L354-N354)/7)</f>
        <v/>
      </c>
      <c r="P354" s="78"/>
      <c r="Q354" s="0"/>
      <c r="R354" s="0"/>
    </row>
    <row r="355" customFormat="false" ht="12.75" hidden="false" customHeight="false" outlineLevel="0" collapsed="false">
      <c r="A355" s="137" t="n">
        <v>36259</v>
      </c>
      <c r="B355" s="138" t="n">
        <v>257.75</v>
      </c>
      <c r="C355" s="138" t="n">
        <v>134.25</v>
      </c>
      <c r="D355" s="138" t="n">
        <v>212.5</v>
      </c>
      <c r="E355" s="139" t="n">
        <f aca="true">IF(AND(OFFSET(A355,-$B$4,0,1,1)&gt;=$A$34,ISNUMBER(OFFSET(A355,-$B$4,0,1,1))),OFFSET(A355,-$B$4,0,1,1),"")</f>
        <v>36077</v>
      </c>
      <c r="F355" s="140" t="n">
        <f aca="true">(OFFSET(B355,-$B$4,0,1,1)-B355)+$B$5*(D355-OFFSET(D355,-$B$4,0,1,1))+$B$6*(C355-OFFSET(C355,-$B$4,0,1,1))</f>
        <v>-20.6239029251927</v>
      </c>
      <c r="G355" s="141" t="n">
        <f aca="false">VLOOKUP(YEAR(A355),$D$6:$F$13,2,0)</f>
        <v>1.5</v>
      </c>
      <c r="H355" s="142" t="n">
        <f aca="false">IF(OR(ISBLANK(F355),G355=0),"",G355*F355)</f>
        <v>-30.9358543877891</v>
      </c>
      <c r="I355" s="141" t="str">
        <f aca="false">IF(ABS(SIGN(F355)-SIGN(F354))&gt;0,1,"")</f>
        <v/>
      </c>
      <c r="J355" s="141" t="n">
        <f aca="false">SUM($I$34:I355)</f>
        <v>32</v>
      </c>
      <c r="K355" s="141" t="str">
        <f aca="false">IF(I355=1,ROW(I355),"")</f>
        <v/>
      </c>
      <c r="L355" s="143" t="str">
        <f aca="false">IF(I355="","",I355*A355)</f>
        <v/>
      </c>
      <c r="M355" s="91" t="str">
        <f aca="true">IF(L355="","",OFFSET(L355,MAX($K$34:K354)-K355,-1,1,1))</f>
        <v/>
      </c>
      <c r="N355" s="143" t="str">
        <f aca="false">IF(VLOOKUP($M355,$K$33:$L$399,2,0)&gt;0,VLOOKUP($M355,$K$33:$L$399,2,0),"")</f>
        <v/>
      </c>
      <c r="O355" s="78" t="str">
        <f aca="false">IF(OR(N355="",$G355=0),"",(L355-N355)/7)</f>
        <v/>
      </c>
      <c r="P355" s="78"/>
      <c r="Q355" s="0"/>
      <c r="R355" s="0"/>
    </row>
    <row r="356" customFormat="false" ht="12.75" hidden="false" customHeight="false" outlineLevel="0" collapsed="false">
      <c r="A356" s="137" t="n">
        <v>36266</v>
      </c>
      <c r="B356" s="138" t="n">
        <v>252</v>
      </c>
      <c r="C356" s="138" t="n">
        <v>134.5</v>
      </c>
      <c r="D356" s="138" t="n">
        <v>217.5</v>
      </c>
      <c r="E356" s="139" t="n">
        <f aca="true">IF(AND(OFFSET(A356,-$B$4,0,1,1)&gt;=$A$34,ISNUMBER(OFFSET(A356,-$B$4,0,1,1))),OFFSET(A356,-$B$4,0,1,1),"")</f>
        <v>36084</v>
      </c>
      <c r="F356" s="140" t="n">
        <f aca="true">(OFFSET(B356,-$B$4,0,1,1)-B356)+$B$5*(D356-OFFSET(D356,-$B$4,0,1,1))+$B$6*(C356-OFFSET(C356,-$B$4,0,1,1))</f>
        <v>-12.6716230003771</v>
      </c>
      <c r="G356" s="141" t="n">
        <f aca="false">VLOOKUP(YEAR(A356),$D$6:$F$13,2,0)</f>
        <v>1.5</v>
      </c>
      <c r="H356" s="142" t="n">
        <f aca="false">IF(OR(ISBLANK(F356),G356=0),"",G356*F356)</f>
        <v>-19.0074345005656</v>
      </c>
      <c r="I356" s="141" t="str">
        <f aca="false">IF(ABS(SIGN(F356)-SIGN(F355))&gt;0,1,"")</f>
        <v/>
      </c>
      <c r="J356" s="141" t="n">
        <f aca="false">SUM($I$34:I356)</f>
        <v>32</v>
      </c>
      <c r="K356" s="141" t="str">
        <f aca="false">IF(I356=1,ROW(I356),"")</f>
        <v/>
      </c>
      <c r="L356" s="143" t="str">
        <f aca="false">IF(I356="","",I356*A356)</f>
        <v/>
      </c>
      <c r="M356" s="91" t="str">
        <f aca="true">IF(L356="","",OFFSET(L356,MAX($K$34:K355)-K356,-1,1,1))</f>
        <v/>
      </c>
      <c r="N356" s="143" t="str">
        <f aca="false">IF(VLOOKUP($M356,$K$33:$L$399,2,0)&gt;0,VLOOKUP($M356,$K$33:$L$399,2,0),"")</f>
        <v/>
      </c>
      <c r="O356" s="78" t="str">
        <f aca="false">IF(OR(N356="",$G356=0),"",(L356-N356)/7)</f>
        <v/>
      </c>
      <c r="P356" s="78"/>
      <c r="Q356" s="0"/>
      <c r="R356" s="0"/>
    </row>
    <row r="357" customFormat="false" ht="12.75" hidden="false" customHeight="false" outlineLevel="0" collapsed="false">
      <c r="A357" s="137" t="n">
        <v>36273</v>
      </c>
      <c r="B357" s="138" t="n">
        <v>252.25</v>
      </c>
      <c r="C357" s="138" t="n">
        <v>137</v>
      </c>
      <c r="D357" s="138" t="n">
        <v>217.5</v>
      </c>
      <c r="E357" s="139" t="n">
        <f aca="true">IF(AND(OFFSET(A357,-$B$4,0,1,1)&gt;=$A$34,ISNUMBER(OFFSET(A357,-$B$4,0,1,1))),OFFSET(A357,-$B$4,0,1,1),"")</f>
        <v>36091</v>
      </c>
      <c r="F357" s="140" t="n">
        <f aca="true">(OFFSET(B357,-$B$4,0,1,1)-B357)+$B$5*(D357-OFFSET(D357,-$B$4,0,1,1))+$B$6*(C357-OFFSET(C357,-$B$4,0,1,1))</f>
        <v>-8.48042432357776</v>
      </c>
      <c r="G357" s="141" t="n">
        <f aca="false">VLOOKUP(YEAR(A357),$D$6:$F$13,2,0)</f>
        <v>1.5</v>
      </c>
      <c r="H357" s="142" t="n">
        <f aca="false">IF(OR(ISBLANK(F357),G357=0),"",G357*F357)</f>
        <v>-12.7206364853666</v>
      </c>
      <c r="I357" s="141" t="str">
        <f aca="false">IF(ABS(SIGN(F357)-SIGN(F356))&gt;0,1,"")</f>
        <v/>
      </c>
      <c r="J357" s="141" t="n">
        <f aca="false">SUM($I$34:I357)</f>
        <v>32</v>
      </c>
      <c r="K357" s="141" t="str">
        <f aca="false">IF(I357=1,ROW(I357),"")</f>
        <v/>
      </c>
      <c r="L357" s="143" t="str">
        <f aca="false">IF(I357="","",I357*A357)</f>
        <v/>
      </c>
      <c r="M357" s="91" t="str">
        <f aca="true">IF(L357="","",OFFSET(L357,MAX($K$34:K356)-K357,-1,1,1))</f>
        <v/>
      </c>
      <c r="N357" s="143" t="str">
        <f aca="false">IF(VLOOKUP($M357,$K$33:$L$399,2,0)&gt;0,VLOOKUP($M357,$K$33:$L$399,2,0),"")</f>
        <v/>
      </c>
      <c r="O357" s="78" t="str">
        <f aca="false">IF(OR(N357="",$G357=0),"",(L357-N357)/7)</f>
        <v/>
      </c>
      <c r="P357" s="78"/>
      <c r="Q357" s="0"/>
      <c r="R357" s="0"/>
    </row>
    <row r="358" customFormat="false" ht="12.75" hidden="false" customHeight="false" outlineLevel="0" collapsed="false">
      <c r="A358" s="137" t="n">
        <v>36280</v>
      </c>
      <c r="B358" s="138" t="n">
        <v>250.5</v>
      </c>
      <c r="C358" s="138" t="n">
        <v>142.25</v>
      </c>
      <c r="D358" s="138" t="n">
        <v>222.5</v>
      </c>
      <c r="E358" s="139" t="n">
        <f aca="true">IF(AND(OFFSET(A358,-$B$4,0,1,1)&gt;=$A$34,ISNUMBER(OFFSET(A358,-$B$4,0,1,1))),OFFSET(A358,-$B$4,0,1,1),"")</f>
        <v>36098</v>
      </c>
      <c r="F358" s="140" t="n">
        <f aca="true">(OFFSET(B358,-$B$4,0,1,1)-B358)+$B$5*(D358-OFFSET(D358,-$B$4,0,1,1))+$B$6*(C358-OFFSET(C358,-$B$4,0,1,1))</f>
        <v>-3.4123203084626</v>
      </c>
      <c r="G358" s="141" t="n">
        <f aca="false">VLOOKUP(YEAR(A358),$D$6:$F$13,2,0)</f>
        <v>1.5</v>
      </c>
      <c r="H358" s="142" t="n">
        <f aca="false">IF(OR(ISBLANK(F358),G358=0),"",G358*F358)</f>
        <v>-5.1184804626939</v>
      </c>
      <c r="I358" s="141" t="str">
        <f aca="false">IF(ABS(SIGN(F358)-SIGN(F357))&gt;0,1,"")</f>
        <v/>
      </c>
      <c r="J358" s="141" t="n">
        <f aca="false">SUM($I$34:I358)</f>
        <v>32</v>
      </c>
      <c r="K358" s="141" t="str">
        <f aca="false">IF(I358=1,ROW(I358),"")</f>
        <v/>
      </c>
      <c r="L358" s="143" t="str">
        <f aca="false">IF(I358="","",I358*A358)</f>
        <v/>
      </c>
      <c r="M358" s="91" t="str">
        <f aca="true">IF(L358="","",OFFSET(L358,MAX($K$34:K357)-K358,-1,1,1))</f>
        <v/>
      </c>
      <c r="N358" s="143" t="str">
        <f aca="false">IF(VLOOKUP($M358,$K$33:$L$399,2,0)&gt;0,VLOOKUP($M358,$K$33:$L$399,2,0),"")</f>
        <v/>
      </c>
      <c r="O358" s="78" t="str">
        <f aca="false">IF(OR(N358="",$G358=0),"",(L358-N358)/7)</f>
        <v/>
      </c>
      <c r="P358" s="78"/>
      <c r="Q358" s="0"/>
      <c r="R358" s="0"/>
    </row>
    <row r="359" customFormat="false" ht="12.75" hidden="false" customHeight="false" outlineLevel="0" collapsed="false">
      <c r="A359" s="137" t="n">
        <v>36287</v>
      </c>
      <c r="B359" s="138" t="n">
        <v>247.5</v>
      </c>
      <c r="C359" s="138" t="n">
        <v>158.5</v>
      </c>
      <c r="D359" s="138" t="n">
        <v>222.5</v>
      </c>
      <c r="E359" s="139" t="n">
        <f aca="true">IF(AND(OFFSET(A359,-$B$4,0,1,1)&gt;=$A$34,ISNUMBER(OFFSET(A359,-$B$4,0,1,1))),OFFSET(A359,-$B$4,0,1,1),"")</f>
        <v>36105</v>
      </c>
      <c r="F359" s="140" t="n">
        <f aca="true">(OFFSET(B359,-$B$4,0,1,1)-B359)+$B$5*(D359-OFFSET(D359,-$B$4,0,1,1))+$B$6*(C359-OFFSET(C359,-$B$4,0,1,1))</f>
        <v>20.6769759100919</v>
      </c>
      <c r="G359" s="141" t="n">
        <f aca="false">VLOOKUP(YEAR(A359),$D$6:$F$13,2,0)</f>
        <v>1.5</v>
      </c>
      <c r="H359" s="142" t="n">
        <f aca="false">IF(OR(ISBLANK(F359),G359=0),"",G359*F359)</f>
        <v>31.0154638651379</v>
      </c>
      <c r="I359" s="141" t="n">
        <f aca="false">IF(ABS(SIGN(F359)-SIGN(F358))&gt;0,1,"")</f>
        <v>1</v>
      </c>
      <c r="J359" s="141" t="n">
        <f aca="false">SUM($I$34:I359)</f>
        <v>33</v>
      </c>
      <c r="K359" s="141" t="n">
        <f aca="false">IF(I359=1,ROW(I359),"")</f>
        <v>359</v>
      </c>
      <c r="L359" s="143" t="n">
        <f aca="false">IF(I359="","",I359*A359)</f>
        <v>36287</v>
      </c>
      <c r="M359" s="91" t="n">
        <f aca="true">IF(L359="","",OFFSET(L359,MAX($K$34:K358)-K359,-1,1,1))</f>
        <v>327</v>
      </c>
      <c r="N359" s="143" t="n">
        <f aca="false">IF(VLOOKUP($M359,$K$33:$L$399,2,0)&gt;0,VLOOKUP($M359,$K$33:$L$399,2,0),"")</f>
        <v>36063</v>
      </c>
      <c r="O359" s="78" t="n">
        <f aca="false">IF(OR(N359="",$G359=0),"",(L359-N359)/7)</f>
        <v>32</v>
      </c>
      <c r="P359" s="78"/>
      <c r="Q359" s="0"/>
      <c r="R359" s="0"/>
    </row>
    <row r="360" customFormat="false" ht="12.75" hidden="false" customHeight="false" outlineLevel="0" collapsed="false">
      <c r="A360" s="137" t="n">
        <v>36294</v>
      </c>
      <c r="B360" s="138" t="n">
        <v>247.75</v>
      </c>
      <c r="C360" s="138" t="n">
        <v>161.5</v>
      </c>
      <c r="D360" s="138" t="n">
        <v>257.5</v>
      </c>
      <c r="E360" s="139" t="n">
        <f aca="true">IF(AND(OFFSET(A360,-$B$4,0,1,1)&gt;=$A$34,ISNUMBER(OFFSET(A360,-$B$4,0,1,1))),OFFSET(A360,-$B$4,0,1,1),"")</f>
        <v>36112</v>
      </c>
      <c r="F360" s="140" t="n">
        <f aca="true">(OFFSET(B360,-$B$4,0,1,1)-B360)+$B$5*(D360-OFFSET(D360,-$B$4,0,1,1))+$B$6*(C360-OFFSET(C360,-$B$4,0,1,1))</f>
        <v>47.2996130901463</v>
      </c>
      <c r="G360" s="141" t="n">
        <f aca="false">VLOOKUP(YEAR(A360),$D$6:$F$13,2,0)</f>
        <v>1.5</v>
      </c>
      <c r="H360" s="142" t="n">
        <f aca="false">IF(OR(ISBLANK(F360),G360=0),"",G360*F360)</f>
        <v>70.9494196352195</v>
      </c>
      <c r="I360" s="141" t="str">
        <f aca="false">IF(ABS(SIGN(F360)-SIGN(F359))&gt;0,1,"")</f>
        <v/>
      </c>
      <c r="J360" s="141" t="n">
        <f aca="false">SUM($I$34:I360)</f>
        <v>33</v>
      </c>
      <c r="K360" s="141" t="str">
        <f aca="false">IF(I360=1,ROW(I360),"")</f>
        <v/>
      </c>
      <c r="L360" s="143" t="str">
        <f aca="false">IF(I360="","",I360*A360)</f>
        <v/>
      </c>
      <c r="M360" s="91" t="str">
        <f aca="true">IF(L360="","",OFFSET(L360,MAX($K$34:K359)-K360,-1,1,1))</f>
        <v/>
      </c>
      <c r="N360" s="143" t="str">
        <f aca="false">IF(VLOOKUP($M360,$K$33:$L$399,2,0)&gt;0,VLOOKUP($M360,$K$33:$L$399,2,0),"")</f>
        <v/>
      </c>
      <c r="O360" s="78" t="str">
        <f aca="false">IF(OR(N360="",$G360=0),"",(L360-N360)/7)</f>
        <v/>
      </c>
      <c r="P360" s="78"/>
      <c r="Q360" s="0"/>
      <c r="R360" s="0"/>
    </row>
    <row r="361" customFormat="false" ht="12.75" hidden="false" customHeight="false" outlineLevel="0" collapsed="false">
      <c r="A361" s="137" t="n">
        <v>36301</v>
      </c>
      <c r="B361" s="138" t="n">
        <v>241.25</v>
      </c>
      <c r="C361" s="138" t="n">
        <v>152.5</v>
      </c>
      <c r="D361" s="138" t="n">
        <v>252.5</v>
      </c>
      <c r="E361" s="139" t="n">
        <f aca="true">IF(AND(OFFSET(A361,-$B$4,0,1,1)&gt;=$A$34,ISNUMBER(OFFSET(A361,-$B$4,0,1,1))),OFFSET(A361,-$B$4,0,1,1),"")</f>
        <v>36119</v>
      </c>
      <c r="F361" s="140" t="n">
        <f aca="true">(OFFSET(B361,-$B$4,0,1,1)-B361)+$B$5*(D361-OFFSET(D361,-$B$4,0,1,1))+$B$6*(C361-OFFSET(C361,-$B$4,0,1,1))</f>
        <v>32.7140627365896</v>
      </c>
      <c r="G361" s="141" t="n">
        <f aca="false">VLOOKUP(YEAR(A361),$D$6:$F$13,2,0)</f>
        <v>1.5</v>
      </c>
      <c r="H361" s="142" t="n">
        <f aca="false">IF(OR(ISBLANK(F361),G361=0),"",G361*F361)</f>
        <v>49.0710941048844</v>
      </c>
      <c r="I361" s="141" t="str">
        <f aca="false">IF(ABS(SIGN(F361)-SIGN(F360))&gt;0,1,"")</f>
        <v/>
      </c>
      <c r="J361" s="141" t="n">
        <f aca="false">SUM($I$34:I361)</f>
        <v>33</v>
      </c>
      <c r="K361" s="141" t="str">
        <f aca="false">IF(I361=1,ROW(I361),"")</f>
        <v/>
      </c>
      <c r="L361" s="143" t="str">
        <f aca="false">IF(I361="","",I361*A361)</f>
        <v/>
      </c>
      <c r="M361" s="91" t="str">
        <f aca="true">IF(L361="","",OFFSET(L361,MAX($K$34:K360)-K361,-1,1,1))</f>
        <v/>
      </c>
      <c r="N361" s="143" t="str">
        <f aca="false">IF(VLOOKUP($M361,$K$33:$L$399,2,0)&gt;0,VLOOKUP($M361,$K$33:$L$399,2,0),"")</f>
        <v/>
      </c>
      <c r="O361" s="78" t="str">
        <f aca="false">IF(OR(N361="",$G361=0),"",(L361-N361)/7)</f>
        <v/>
      </c>
      <c r="P361" s="78"/>
      <c r="Q361" s="0"/>
      <c r="R361" s="0"/>
    </row>
    <row r="362" customFormat="false" ht="12.75" hidden="false" customHeight="false" outlineLevel="0" collapsed="false">
      <c r="A362" s="137" t="n">
        <v>36308</v>
      </c>
      <c r="B362" s="138" t="n">
        <v>241</v>
      </c>
      <c r="C362" s="138" t="n">
        <v>142.5</v>
      </c>
      <c r="D362" s="138" t="n">
        <v>222.5</v>
      </c>
      <c r="E362" s="139" t="n">
        <f aca="true">IF(AND(OFFSET(A362,-$B$4,0,1,1)&gt;=$A$34,ISNUMBER(OFFSET(A362,-$B$4,0,1,1))),OFFSET(A362,-$B$4,0,1,1),"")</f>
        <v>36126</v>
      </c>
      <c r="F362" s="140" t="n">
        <f aca="true">(OFFSET(B362,-$B$4,0,1,1)-B362)+$B$5*(D362-OFFSET(D362,-$B$4,0,1,1))+$B$6*(C362-OFFSET(C362,-$B$4,0,1,1))</f>
        <v>19.2541290526936</v>
      </c>
      <c r="G362" s="141" t="n">
        <f aca="false">VLOOKUP(YEAR(A362),$D$6:$F$13,2,0)</f>
        <v>1.5</v>
      </c>
      <c r="H362" s="142" t="n">
        <f aca="false">IF(OR(ISBLANK(F362),G362=0),"",G362*F362)</f>
        <v>28.8811935790404</v>
      </c>
      <c r="I362" s="141" t="str">
        <f aca="false">IF(ABS(SIGN(F362)-SIGN(F361))&gt;0,1,"")</f>
        <v/>
      </c>
      <c r="J362" s="141" t="n">
        <f aca="false">SUM($I$34:I362)</f>
        <v>33</v>
      </c>
      <c r="K362" s="141" t="str">
        <f aca="false">IF(I362=1,ROW(I362),"")</f>
        <v/>
      </c>
      <c r="L362" s="143" t="str">
        <f aca="false">IF(I362="","",I362*A362)</f>
        <v/>
      </c>
      <c r="M362" s="91" t="str">
        <f aca="true">IF(L362="","",OFFSET(L362,MAX($K$34:K361)-K362,-1,1,1))</f>
        <v/>
      </c>
      <c r="N362" s="143" t="str">
        <f aca="false">IF(VLOOKUP($M362,$K$33:$L$399,2,0)&gt;0,VLOOKUP($M362,$K$33:$L$399,2,0),"")</f>
        <v/>
      </c>
      <c r="O362" s="78" t="str">
        <f aca="false">IF(OR(N362="",$G362=0),"",(L362-N362)/7)</f>
        <v/>
      </c>
      <c r="P362" s="78"/>
      <c r="Q362" s="0"/>
      <c r="R362" s="0"/>
    </row>
    <row r="363" customFormat="false" ht="12.75" hidden="false" customHeight="false" outlineLevel="0" collapsed="false">
      <c r="A363" s="137" t="n">
        <v>36315</v>
      </c>
      <c r="B363" s="138" t="n">
        <v>242</v>
      </c>
      <c r="C363" s="138" t="n">
        <v>138</v>
      </c>
      <c r="D363" s="138" t="n">
        <v>230</v>
      </c>
      <c r="E363" s="139" t="n">
        <f aca="true">IF(AND(OFFSET(A363,-$B$4,0,1,1)&gt;=$A$34,ISNUMBER(OFFSET(A363,-$B$4,0,1,1))),OFFSET(A363,-$B$4,0,1,1),"")</f>
        <v>36133</v>
      </c>
      <c r="F363" s="140" t="n">
        <f aca="true">(OFFSET(B363,-$B$4,0,1,1)-B363)+$B$5*(D363-OFFSET(D363,-$B$4,0,1,1))+$B$6*(C363-OFFSET(C363,-$B$4,0,1,1))</f>
        <v>14.0713923984832</v>
      </c>
      <c r="G363" s="141" t="n">
        <f aca="false">VLOOKUP(YEAR(A363),$D$6:$F$13,2,0)</f>
        <v>1.5</v>
      </c>
      <c r="H363" s="142" t="n">
        <f aca="false">IF(OR(ISBLANK(F363),G363=0),"",G363*F363)</f>
        <v>21.1070885977249</v>
      </c>
      <c r="I363" s="141" t="str">
        <f aca="false">IF(ABS(SIGN(F363)-SIGN(F362))&gt;0,1,"")</f>
        <v/>
      </c>
      <c r="J363" s="141" t="n">
        <f aca="false">SUM($I$34:I363)</f>
        <v>33</v>
      </c>
      <c r="K363" s="141" t="str">
        <f aca="false">IF(I363=1,ROW(I363),"")</f>
        <v/>
      </c>
      <c r="L363" s="143" t="str">
        <f aca="false">IF(I363="","",I363*A363)</f>
        <v/>
      </c>
      <c r="M363" s="91" t="str">
        <f aca="true">IF(L363="","",OFFSET(L363,MAX($K$34:K362)-K363,-1,1,1))</f>
        <v/>
      </c>
      <c r="N363" s="143" t="str">
        <f aca="false">IF(VLOOKUP($M363,$K$33:$L$399,2,0)&gt;0,VLOOKUP($M363,$K$33:$L$399,2,0),"")</f>
        <v/>
      </c>
      <c r="O363" s="78" t="str">
        <f aca="false">IF(OR(N363="",$G363=0),"",(L363-N363)/7)</f>
        <v/>
      </c>
      <c r="P363" s="78"/>
      <c r="Q363" s="0"/>
      <c r="R363" s="0"/>
    </row>
    <row r="364" customFormat="false" ht="12.75" hidden="false" customHeight="false" outlineLevel="0" collapsed="false">
      <c r="A364" s="137" t="n">
        <v>36322</v>
      </c>
      <c r="B364" s="138" t="n">
        <v>242.75</v>
      </c>
      <c r="C364" s="138" t="n">
        <v>144.75</v>
      </c>
      <c r="D364" s="138" t="n">
        <v>230</v>
      </c>
      <c r="E364" s="139" t="n">
        <f aca="true">IF(AND(OFFSET(A364,-$B$4,0,1,1)&gt;=$A$34,ISNUMBER(OFFSET(A364,-$B$4,0,1,1))),OFFSET(A364,-$B$4,0,1,1),"")</f>
        <v>36140</v>
      </c>
      <c r="F364" s="140" t="n">
        <f aca="true">(OFFSET(B364,-$B$4,0,1,1)-B364)+$B$5*(D364-OFFSET(D364,-$B$4,0,1,1))+$B$6*(C364-OFFSET(C364,-$B$4,0,1,1))</f>
        <v>16.5108125191807</v>
      </c>
      <c r="G364" s="141" t="n">
        <f aca="false">VLOOKUP(YEAR(A364),$D$6:$F$13,2,0)</f>
        <v>1.5</v>
      </c>
      <c r="H364" s="142" t="n">
        <f aca="false">IF(OR(ISBLANK(F364),G364=0),"",G364*F364)</f>
        <v>24.766218778771</v>
      </c>
      <c r="I364" s="141" t="str">
        <f aca="false">IF(ABS(SIGN(F364)-SIGN(F363))&gt;0,1,"")</f>
        <v/>
      </c>
      <c r="J364" s="141" t="n">
        <f aca="false">SUM($I$34:I364)</f>
        <v>33</v>
      </c>
      <c r="K364" s="141" t="str">
        <f aca="false">IF(I364=1,ROW(I364),"")</f>
        <v/>
      </c>
      <c r="L364" s="143" t="str">
        <f aca="false">IF(I364="","",I364*A364)</f>
        <v/>
      </c>
      <c r="M364" s="91" t="str">
        <f aca="true">IF(L364="","",OFFSET(L364,MAX($K$34:K363)-K364,-1,1,1))</f>
        <v/>
      </c>
      <c r="N364" s="143" t="str">
        <f aca="false">IF(VLOOKUP($M364,$K$33:$L$399,2,0)&gt;0,VLOOKUP($M364,$K$33:$L$399,2,0),"")</f>
        <v/>
      </c>
      <c r="O364" s="78" t="str">
        <f aca="false">IF(OR(N364="",$G364=0),"",(L364-N364)/7)</f>
        <v/>
      </c>
      <c r="P364" s="78"/>
      <c r="Q364" s="0"/>
      <c r="R364" s="0"/>
    </row>
    <row r="365" customFormat="false" ht="12.75" hidden="false" customHeight="false" outlineLevel="0" collapsed="false">
      <c r="A365" s="137" t="n">
        <v>36329</v>
      </c>
      <c r="B365" s="138" t="n">
        <v>244.5</v>
      </c>
      <c r="C365" s="138" t="n">
        <v>156</v>
      </c>
      <c r="D365" s="138" t="n">
        <v>230</v>
      </c>
      <c r="E365" s="139" t="n">
        <f aca="true">IF(AND(OFFSET(A365,-$B$4,0,1,1)&gt;=$A$34,ISNUMBER(OFFSET(A365,-$B$4,0,1,1))),OFFSET(A365,-$B$4,0,1,1),"")</f>
        <v>36147</v>
      </c>
      <c r="F365" s="140" t="n">
        <f aca="true">(OFFSET(B365,-$B$4,0,1,1)-B365)+$B$5*(D365-OFFSET(D365,-$B$4,0,1,1))+$B$6*(C365-OFFSET(C365,-$B$4,0,1,1))</f>
        <v>16.6432098727793</v>
      </c>
      <c r="G365" s="141" t="n">
        <f aca="false">VLOOKUP(YEAR(A365),$D$6:$F$13,2,0)</f>
        <v>1.5</v>
      </c>
      <c r="H365" s="142" t="n">
        <f aca="false">IF(OR(ISBLANK(F365),G365=0),"",G365*F365)</f>
        <v>24.9648148091689</v>
      </c>
      <c r="I365" s="141" t="str">
        <f aca="false">IF(ABS(SIGN(F365)-SIGN(F364))&gt;0,1,"")</f>
        <v/>
      </c>
      <c r="J365" s="141" t="n">
        <f aca="false">SUM($I$34:I365)</f>
        <v>33</v>
      </c>
      <c r="K365" s="141" t="str">
        <f aca="false">IF(I365=1,ROW(I365),"")</f>
        <v/>
      </c>
      <c r="L365" s="143" t="str">
        <f aca="false">IF(I365="","",I365*A365)</f>
        <v/>
      </c>
      <c r="M365" s="91" t="str">
        <f aca="true">IF(L365="","",OFFSET(L365,MAX($K$34:K364)-K365,-1,1,1))</f>
        <v/>
      </c>
      <c r="N365" s="143" t="str">
        <f aca="false">IF(VLOOKUP($M365,$K$33:$L$399,2,0)&gt;0,VLOOKUP($M365,$K$33:$L$399,2,0),"")</f>
        <v/>
      </c>
      <c r="O365" s="78" t="str">
        <f aca="false">IF(OR(N365="",$G365=0),"",(L365-N365)/7)</f>
        <v/>
      </c>
      <c r="P365" s="78"/>
      <c r="Q365" s="0"/>
      <c r="R365" s="0"/>
    </row>
    <row r="366" customFormat="false" ht="12.75" hidden="false" customHeight="false" outlineLevel="0" collapsed="false">
      <c r="A366" s="137" t="n">
        <v>36336</v>
      </c>
      <c r="B366" s="138" t="n">
        <v>249.75</v>
      </c>
      <c r="C366" s="138" t="n">
        <v>158</v>
      </c>
      <c r="D366" s="138" t="n">
        <v>232.5</v>
      </c>
      <c r="E366" s="139" t="n">
        <f aca="true">IF(AND(OFFSET(A366,-$B$4,0,1,1)&gt;=$A$34,ISNUMBER(OFFSET(A366,-$B$4,0,1,1))),OFFSET(A366,-$B$4,0,1,1),"")</f>
        <v>36154</v>
      </c>
      <c r="F366" s="140" t="n">
        <f aca="true">(OFFSET(B366,-$B$4,0,1,1)-B366)+$B$5*(D366-OFFSET(D366,-$B$4,0,1,1))+$B$6*(C366-OFFSET(C366,-$B$4,0,1,1))</f>
        <v>16.9438351436359</v>
      </c>
      <c r="G366" s="141" t="n">
        <f aca="false">VLOOKUP(YEAR(A366),$D$6:$F$13,2,0)</f>
        <v>1.5</v>
      </c>
      <c r="H366" s="142" t="n">
        <f aca="false">IF(OR(ISBLANK(F366),G366=0),"",G366*F366)</f>
        <v>25.4157527154539</v>
      </c>
      <c r="I366" s="141" t="str">
        <f aca="false">IF(ABS(SIGN(F366)-SIGN(F365))&gt;0,1,"")</f>
        <v/>
      </c>
      <c r="J366" s="141" t="n">
        <f aca="false">SUM($I$34:I366)</f>
        <v>33</v>
      </c>
      <c r="K366" s="141" t="str">
        <f aca="false">IF(I366=1,ROW(I366),"")</f>
        <v/>
      </c>
      <c r="L366" s="143" t="str">
        <f aca="false">IF(I366="","",I366*A366)</f>
        <v/>
      </c>
      <c r="M366" s="91" t="str">
        <f aca="true">IF(L366="","",OFFSET(L366,MAX($K$34:K365)-K366,-1,1,1))</f>
        <v/>
      </c>
      <c r="N366" s="143" t="str">
        <f aca="false">IF(VLOOKUP($M366,$K$33:$L$399,2,0)&gt;0,VLOOKUP($M366,$K$33:$L$399,2,0),"")</f>
        <v/>
      </c>
      <c r="O366" s="78" t="str">
        <f aca="false">IF(OR(N366="",$G366=0),"",(L366-N366)/7)</f>
        <v/>
      </c>
      <c r="P366" s="78"/>
      <c r="Q366" s="0"/>
      <c r="R366" s="0"/>
    </row>
    <row r="367" customFormat="false" ht="12.75" hidden="false" customHeight="false" outlineLevel="0" collapsed="false">
      <c r="A367" s="137" t="n">
        <v>36343</v>
      </c>
      <c r="B367" s="138" t="n">
        <v>252.5</v>
      </c>
      <c r="C367" s="138" t="n">
        <v>165.5</v>
      </c>
      <c r="D367" s="138" t="n">
        <v>247.5</v>
      </c>
      <c r="E367" s="139" t="n">
        <f aca="true">IF(AND(OFFSET(A367,-$B$4,0,1,1)&gt;=$A$34,ISNUMBER(OFFSET(A367,-$B$4,0,1,1))),OFFSET(A367,-$B$4,0,1,1),"")</f>
        <v>36161</v>
      </c>
      <c r="F367" s="140" t="n">
        <f aca="true">(OFFSET(B367,-$B$4,0,1,1)-B367)+$B$5*(D367-OFFSET(D367,-$B$4,0,1,1))+$B$6*(C367-OFFSET(C367,-$B$4,0,1,1))</f>
        <v>26.3650006623832</v>
      </c>
      <c r="G367" s="141" t="n">
        <f aca="false">VLOOKUP(YEAR(A367),$D$6:$F$13,2,0)</f>
        <v>1.5</v>
      </c>
      <c r="H367" s="142" t="n">
        <f aca="false">IF(OR(ISBLANK(F367),G367=0),"",G367*F367)</f>
        <v>39.5475009935749</v>
      </c>
      <c r="I367" s="141" t="str">
        <f aca="false">IF(ABS(SIGN(F367)-SIGN(F366))&gt;0,1,"")</f>
        <v/>
      </c>
      <c r="J367" s="141" t="n">
        <f aca="false">SUM($I$34:I367)</f>
        <v>33</v>
      </c>
      <c r="K367" s="141" t="str">
        <f aca="false">IF(I367=1,ROW(I367),"")</f>
        <v/>
      </c>
      <c r="L367" s="143" t="str">
        <f aca="false">IF(I367="","",I367*A367)</f>
        <v/>
      </c>
      <c r="M367" s="91" t="str">
        <f aca="true">IF(L367="","",OFFSET(L367,MAX($K$34:K366)-K367,-1,1,1))</f>
        <v/>
      </c>
      <c r="N367" s="143" t="str">
        <f aca="false">IF(VLOOKUP($M367,$K$33:$L$399,2,0)&gt;0,VLOOKUP($M367,$K$33:$L$399,2,0),"")</f>
        <v/>
      </c>
      <c r="O367" s="78" t="str">
        <f aca="false">IF(OR(N367="",$G367=0),"",(L367-N367)/7)</f>
        <v/>
      </c>
      <c r="P367" s="78"/>
      <c r="Q367" s="0"/>
      <c r="R367" s="0"/>
    </row>
    <row r="368" customFormat="false" ht="12.75" hidden="false" customHeight="false" outlineLevel="0" collapsed="false">
      <c r="A368" s="137" t="n">
        <v>36350</v>
      </c>
      <c r="B368" s="138" t="n">
        <v>258</v>
      </c>
      <c r="C368" s="138" t="n">
        <v>172</v>
      </c>
      <c r="D368" s="138" t="n">
        <v>252.5</v>
      </c>
      <c r="E368" s="139" t="n">
        <f aca="true">IF(AND(OFFSET(A368,-$B$4,0,1,1)&gt;=$A$34,ISNUMBER(OFFSET(A368,-$B$4,0,1,1))),OFFSET(A368,-$B$4,0,1,1),"")</f>
        <v>36168</v>
      </c>
      <c r="F368" s="140" t="n">
        <f aca="true">(OFFSET(B368,-$B$4,0,1,1)-B368)+$B$5*(D368-OFFSET(D368,-$B$4,0,1,1))+$B$6*(C368-OFFSET(C368,-$B$4,0,1,1))</f>
        <v>24.2917230080472</v>
      </c>
      <c r="G368" s="141" t="n">
        <f aca="false">VLOOKUP(YEAR(A368),$D$6:$F$13,2,0)</f>
        <v>1.5</v>
      </c>
      <c r="H368" s="142" t="n">
        <f aca="false">IF(OR(ISBLANK(F368),G368=0),"",G368*F368)</f>
        <v>36.4375845120708</v>
      </c>
      <c r="I368" s="141" t="str">
        <f aca="false">IF(ABS(SIGN(F368)-SIGN(F367))&gt;0,1,"")</f>
        <v/>
      </c>
      <c r="J368" s="141" t="n">
        <f aca="false">SUM($I$34:I368)</f>
        <v>33</v>
      </c>
      <c r="K368" s="141" t="str">
        <f aca="false">IF(I368=1,ROW(I368),"")</f>
        <v/>
      </c>
      <c r="L368" s="143" t="str">
        <f aca="false">IF(I368="","",I368*A368)</f>
        <v/>
      </c>
      <c r="M368" s="91" t="str">
        <f aca="true">IF(L368="","",OFFSET(L368,MAX($K$34:K367)-K368,-1,1,1))</f>
        <v/>
      </c>
      <c r="N368" s="143" t="str">
        <f aca="false">IF(VLOOKUP($M368,$K$33:$L$399,2,0)&gt;0,VLOOKUP($M368,$K$33:$L$399,2,0),"")</f>
        <v/>
      </c>
      <c r="O368" s="78" t="str">
        <f aca="false">IF(OR(N368="",$G368=0),"",(L368-N368)/7)</f>
        <v/>
      </c>
      <c r="P368" s="78"/>
      <c r="Q368" s="0"/>
      <c r="R368" s="0"/>
    </row>
    <row r="369" customFormat="false" ht="12.75" hidden="false" customHeight="false" outlineLevel="0" collapsed="false">
      <c r="A369" s="137" t="n">
        <v>36357</v>
      </c>
      <c r="B369" s="138" t="n">
        <v>258.5</v>
      </c>
      <c r="C369" s="138" t="n">
        <v>176</v>
      </c>
      <c r="D369" s="138" t="n">
        <v>252.5</v>
      </c>
      <c r="E369" s="139" t="n">
        <f aca="true">IF(AND(OFFSET(A369,-$B$4,0,1,1)&gt;=$A$34,ISNUMBER(OFFSET(A369,-$B$4,0,1,1))),OFFSET(A369,-$B$4,0,1,1),"")</f>
        <v>36175</v>
      </c>
      <c r="F369" s="140" t="n">
        <f aca="true">(OFFSET(B369,-$B$4,0,1,1)-B369)+$B$5*(D369-OFFSET(D369,-$B$4,0,1,1))+$B$6*(C369-OFFSET(C369,-$B$4,0,1,1))</f>
        <v>27.563820692446</v>
      </c>
      <c r="G369" s="141" t="n">
        <f aca="false">VLOOKUP(YEAR(A369),$D$6:$F$13,2,0)</f>
        <v>1.5</v>
      </c>
      <c r="H369" s="142" t="n">
        <f aca="false">IF(OR(ISBLANK(F369),G369=0),"",G369*F369)</f>
        <v>41.345731038669</v>
      </c>
      <c r="I369" s="141" t="str">
        <f aca="false">IF(ABS(SIGN(F369)-SIGN(F368))&gt;0,1,"")</f>
        <v/>
      </c>
      <c r="J369" s="141" t="n">
        <f aca="false">SUM($I$34:I369)</f>
        <v>33</v>
      </c>
      <c r="K369" s="141" t="str">
        <f aca="false">IF(I369=1,ROW(I369),"")</f>
        <v/>
      </c>
      <c r="L369" s="143" t="str">
        <f aca="false">IF(I369="","",I369*A369)</f>
        <v/>
      </c>
      <c r="M369" s="91" t="str">
        <f aca="true">IF(L369="","",OFFSET(L369,MAX($K$34:K368)-K369,-1,1,1))</f>
        <v/>
      </c>
      <c r="N369" s="143" t="str">
        <f aca="false">IF(VLOOKUP($M369,$K$33:$L$399,2,0)&gt;0,VLOOKUP($M369,$K$33:$L$399,2,0),"")</f>
        <v/>
      </c>
      <c r="O369" s="78" t="str">
        <f aca="false">IF(OR(N369="",$G369=0),"",(L369-N369)/7)</f>
        <v/>
      </c>
      <c r="P369" s="78"/>
      <c r="Q369" s="0"/>
      <c r="R369" s="0"/>
    </row>
    <row r="370" customFormat="false" ht="12.75" hidden="false" customHeight="false" outlineLevel="0" collapsed="false">
      <c r="A370" s="137" t="n">
        <v>36364</v>
      </c>
      <c r="B370" s="138" t="n">
        <v>272.5</v>
      </c>
      <c r="C370" s="138" t="n">
        <v>181.5</v>
      </c>
      <c r="D370" s="138" t="n">
        <v>255</v>
      </c>
      <c r="E370" s="139" t="n">
        <f aca="true">IF(AND(OFFSET(A370,-$B$4,0,1,1)&gt;=$A$34,ISNUMBER(OFFSET(A370,-$B$4,0,1,1))),OFFSET(A370,-$B$4,0,1,1),"")</f>
        <v>36182</v>
      </c>
      <c r="F370" s="140" t="n">
        <f aca="true">(OFFSET(B370,-$B$4,0,1,1)-B370)+$B$5*(D370-OFFSET(D370,-$B$4,0,1,1))+$B$6*(C370-OFFSET(C370,-$B$4,0,1,1))</f>
        <v>21.0501202190023</v>
      </c>
      <c r="G370" s="141" t="n">
        <f aca="false">VLOOKUP(YEAR(A370),$D$6:$F$13,2,0)</f>
        <v>1.5</v>
      </c>
      <c r="H370" s="142" t="n">
        <f aca="false">IF(OR(ISBLANK(F370),G370=0),"",G370*F370)</f>
        <v>31.5751803285034</v>
      </c>
      <c r="I370" s="141" t="str">
        <f aca="false">IF(ABS(SIGN(F370)-SIGN(F369))&gt;0,1,"")</f>
        <v/>
      </c>
      <c r="J370" s="141" t="n">
        <f aca="false">SUM($I$34:I370)</f>
        <v>33</v>
      </c>
      <c r="K370" s="141" t="str">
        <f aca="false">IF(I370=1,ROW(I370),"")</f>
        <v/>
      </c>
      <c r="L370" s="143" t="str">
        <f aca="false">IF(I370="","",I370*A370)</f>
        <v/>
      </c>
      <c r="M370" s="91" t="str">
        <f aca="true">IF(L370="","",OFFSET(L370,MAX($K$34:K369)-K370,-1,1,1))</f>
        <v/>
      </c>
      <c r="N370" s="143" t="str">
        <f aca="false">IF(VLOOKUP($M370,$K$33:$L$399,2,0)&gt;0,VLOOKUP($M370,$K$33:$L$399,2,0),"")</f>
        <v/>
      </c>
      <c r="O370" s="78" t="str">
        <f aca="false">IF(OR(N370="",$G370=0),"",(L370-N370)/7)</f>
        <v/>
      </c>
      <c r="P370" s="78"/>
      <c r="Q370" s="0"/>
      <c r="R370" s="0"/>
    </row>
    <row r="371" customFormat="false" ht="12.75" hidden="false" customHeight="false" outlineLevel="0" collapsed="false">
      <c r="A371" s="137" t="n">
        <v>36371</v>
      </c>
      <c r="B371" s="138" t="n">
        <v>280</v>
      </c>
      <c r="C371" s="138" t="n">
        <v>187</v>
      </c>
      <c r="D371" s="138" t="n">
        <v>252.5</v>
      </c>
      <c r="E371" s="139" t="n">
        <f aca="true">IF(AND(OFFSET(A371,-$B$4,0,1,1)&gt;=$A$34,ISNUMBER(OFFSET(A371,-$B$4,0,1,1))),OFFSET(A371,-$B$4,0,1,1),"")</f>
        <v>36189</v>
      </c>
      <c r="F371" s="140" t="n">
        <f aca="true">(OFFSET(B371,-$B$4,0,1,1)-B371)+$B$5*(D371-OFFSET(D371,-$B$4,0,1,1))+$B$6*(C371-OFFSET(C371,-$B$4,0,1,1))</f>
        <v>16.9793645726428</v>
      </c>
      <c r="G371" s="141" t="n">
        <f aca="false">VLOOKUP(YEAR(A371),$D$6:$F$13,2,0)</f>
        <v>1.5</v>
      </c>
      <c r="H371" s="142" t="n">
        <f aca="false">IF(OR(ISBLANK(F371),G371=0),"",G371*F371)</f>
        <v>25.4690468589641</v>
      </c>
      <c r="I371" s="141" t="str">
        <f aca="false">IF(ABS(SIGN(F371)-SIGN(F370))&gt;0,1,"")</f>
        <v/>
      </c>
      <c r="J371" s="141" t="n">
        <f aca="false">SUM($I$34:I371)</f>
        <v>33</v>
      </c>
      <c r="K371" s="141" t="str">
        <f aca="false">IF(I371=1,ROW(I371),"")</f>
        <v/>
      </c>
      <c r="L371" s="143" t="str">
        <f aca="false">IF(I371="","",I371*A371)</f>
        <v/>
      </c>
      <c r="M371" s="91" t="str">
        <f aca="true">IF(L371="","",OFFSET(L371,MAX($K$34:K370)-K371,-1,1,1))</f>
        <v/>
      </c>
      <c r="N371" s="143" t="str">
        <f aca="false">IF(VLOOKUP($M371,$K$33:$L$399,2,0)&gt;0,VLOOKUP($M371,$K$33:$L$399,2,0),"")</f>
        <v/>
      </c>
      <c r="O371" s="78" t="str">
        <f aca="false">IF(OR(N371="",$G371=0),"",(L371-N371)/7)</f>
        <v/>
      </c>
      <c r="P371" s="78"/>
      <c r="Q371" s="0"/>
      <c r="R371" s="0"/>
    </row>
    <row r="372" customFormat="false" ht="12.75" hidden="false" customHeight="false" outlineLevel="0" collapsed="false">
      <c r="A372" s="137" t="n">
        <v>36378</v>
      </c>
      <c r="B372" s="138" t="n">
        <v>285.75</v>
      </c>
      <c r="C372" s="138" t="n">
        <v>189.5</v>
      </c>
      <c r="D372" s="138" t="n">
        <v>252.5</v>
      </c>
      <c r="E372" s="139" t="n">
        <f aca="true">IF(AND(OFFSET(A372,-$B$4,0,1,1)&gt;=$A$34,ISNUMBER(OFFSET(A372,-$B$4,0,1,1))),OFFSET(A372,-$B$4,0,1,1),"")</f>
        <v>36196</v>
      </c>
      <c r="F372" s="140" t="n">
        <f aca="true">(OFFSET(B372,-$B$4,0,1,1)-B372)+$B$5*(D372-OFFSET(D372,-$B$4,0,1,1))+$B$6*(C372-OFFSET(C372,-$B$4,0,1,1))</f>
        <v>17.0896642418426</v>
      </c>
      <c r="G372" s="141" t="n">
        <f aca="false">VLOOKUP(YEAR(A372),$D$6:$F$13,2,0)</f>
        <v>1.5</v>
      </c>
      <c r="H372" s="142" t="n">
        <f aca="false">IF(OR(ISBLANK(F372),G372=0),"",G372*F372)</f>
        <v>25.6344963627639</v>
      </c>
      <c r="I372" s="141" t="str">
        <f aca="false">IF(ABS(SIGN(F372)-SIGN(F371))&gt;0,1,"")</f>
        <v/>
      </c>
      <c r="J372" s="141" t="n">
        <f aca="false">SUM($I$34:I372)</f>
        <v>33</v>
      </c>
      <c r="K372" s="141" t="str">
        <f aca="false">IF(I372=1,ROW(I372),"")</f>
        <v/>
      </c>
      <c r="L372" s="143" t="str">
        <f aca="false">IF(I372="","",I372*A372)</f>
        <v/>
      </c>
      <c r="M372" s="91" t="str">
        <f aca="true">IF(L372="","",OFFSET(L372,MAX($K$34:K371)-K372,-1,1,1))</f>
        <v/>
      </c>
      <c r="N372" s="143" t="str">
        <f aca="false">IF(VLOOKUP($M372,$K$33:$L$399,2,0)&gt;0,VLOOKUP($M372,$K$33:$L$399,2,0),"")</f>
        <v/>
      </c>
      <c r="O372" s="78" t="str">
        <f aca="false">IF(OR(N372="",$G372=0),"",(L372-N372)/7)</f>
        <v/>
      </c>
      <c r="P372" s="78"/>
      <c r="Q372" s="0"/>
      <c r="R372" s="0"/>
    </row>
    <row r="373" customFormat="false" ht="12.75" hidden="false" customHeight="false" outlineLevel="0" collapsed="false">
      <c r="A373" s="137" t="n">
        <v>36385</v>
      </c>
      <c r="B373" s="138" t="n">
        <v>285.5</v>
      </c>
      <c r="C373" s="138" t="n">
        <v>195</v>
      </c>
      <c r="D373" s="138" t="n">
        <v>265.5</v>
      </c>
      <c r="E373" s="139" t="n">
        <f aca="true">IF(AND(OFFSET(A373,-$B$4,0,1,1)&gt;=$A$34,ISNUMBER(OFFSET(A373,-$B$4,0,1,1))),OFFSET(A373,-$B$4,0,1,1),"")</f>
        <v>36203</v>
      </c>
      <c r="F373" s="140" t="n">
        <f aca="true">(OFFSET(B373,-$B$4,0,1,1)-B373)+$B$5*(D373-OFFSET(D373,-$B$4,0,1,1))+$B$6*(C373-OFFSET(C373,-$B$4,0,1,1))</f>
        <v>29.6832324433235</v>
      </c>
      <c r="G373" s="141" t="n">
        <f aca="false">VLOOKUP(YEAR(A373),$D$6:$F$13,2,0)</f>
        <v>1.5</v>
      </c>
      <c r="H373" s="142" t="n">
        <f aca="false">IF(OR(ISBLANK(F373),G373=0),"",G373*F373)</f>
        <v>44.5248486649852</v>
      </c>
      <c r="I373" s="141" t="str">
        <f aca="false">IF(ABS(SIGN(F373)-SIGN(F372))&gt;0,1,"")</f>
        <v/>
      </c>
      <c r="J373" s="141" t="n">
        <f aca="false">SUM($I$34:I373)</f>
        <v>33</v>
      </c>
      <c r="K373" s="141" t="str">
        <f aca="false">IF(I373=1,ROW(I373),"")</f>
        <v/>
      </c>
      <c r="L373" s="143" t="str">
        <f aca="false">IF(I373="","",I373*A373)</f>
        <v/>
      </c>
      <c r="M373" s="91" t="str">
        <f aca="true">IF(L373="","",OFFSET(L373,MAX($K$34:K372)-K373,-1,1,1))</f>
        <v/>
      </c>
      <c r="N373" s="143" t="str">
        <f aca="false">IF(VLOOKUP($M373,$K$33:$L$399,2,0)&gt;0,VLOOKUP($M373,$K$33:$L$399,2,0),"")</f>
        <v/>
      </c>
      <c r="O373" s="78" t="str">
        <f aca="false">IF(OR(N373="",$G373=0),"",(L373-N373)/7)</f>
        <v/>
      </c>
      <c r="P373" s="78"/>
      <c r="Q373" s="0"/>
      <c r="R373" s="0"/>
    </row>
    <row r="374" customFormat="false" ht="12.75" hidden="false" customHeight="false" outlineLevel="0" collapsed="false">
      <c r="A374" s="137" t="n">
        <v>36392</v>
      </c>
      <c r="B374" s="138" t="n">
        <v>287.25</v>
      </c>
      <c r="C374" s="138" t="n">
        <v>200</v>
      </c>
      <c r="D374" s="138" t="n">
        <v>270</v>
      </c>
      <c r="E374" s="139" t="n">
        <f aca="true">IF(AND(OFFSET(A374,-$B$4,0,1,1)&gt;=$A$34,ISNUMBER(OFFSET(A374,-$B$4,0,1,1))),OFFSET(A374,-$B$4,0,1,1),"")</f>
        <v>36210</v>
      </c>
      <c r="F374" s="140" t="n">
        <f aca="true">(OFFSET(B374,-$B$4,0,1,1)-B374)+$B$5*(D374-OFFSET(D374,-$B$4,0,1,1))+$B$6*(C374-OFFSET(C374,-$B$4,0,1,1))</f>
        <v>34.6662302795467</v>
      </c>
      <c r="G374" s="141" t="n">
        <f aca="false">VLOOKUP(YEAR(A374),$D$6:$F$13,2,0)</f>
        <v>1.5</v>
      </c>
      <c r="H374" s="142" t="n">
        <f aca="false">IF(OR(ISBLANK(F374),G374=0),"",G374*F374)</f>
        <v>51.99934541932</v>
      </c>
      <c r="I374" s="141" t="str">
        <f aca="false">IF(ABS(SIGN(F374)-SIGN(F373))&gt;0,1,"")</f>
        <v/>
      </c>
      <c r="J374" s="141" t="n">
        <f aca="false">SUM($I$34:I374)</f>
        <v>33</v>
      </c>
      <c r="K374" s="141" t="str">
        <f aca="false">IF(I374=1,ROW(I374),"")</f>
        <v/>
      </c>
      <c r="L374" s="143" t="str">
        <f aca="false">IF(I374="","",I374*A374)</f>
        <v/>
      </c>
      <c r="M374" s="91" t="str">
        <f aca="true">IF(L374="","",OFFSET(L374,MAX($K$34:K373)-K374,-1,1,1))</f>
        <v/>
      </c>
      <c r="N374" s="143" t="str">
        <f aca="false">IF(VLOOKUP($M374,$K$33:$L$399,2,0)&gt;0,VLOOKUP($M374,$K$33:$L$399,2,0),"")</f>
        <v/>
      </c>
      <c r="O374" s="78" t="str">
        <f aca="false">IF(OR(N374="",$G374=0),"",(L374-N374)/7)</f>
        <v/>
      </c>
      <c r="P374" s="78"/>
      <c r="Q374" s="0"/>
      <c r="R374" s="0"/>
    </row>
    <row r="375" customFormat="false" ht="12.75" hidden="false" customHeight="false" outlineLevel="0" collapsed="false">
      <c r="A375" s="137" t="n">
        <v>36399</v>
      </c>
      <c r="B375" s="138" t="n">
        <v>285.5</v>
      </c>
      <c r="C375" s="138" t="n">
        <v>196</v>
      </c>
      <c r="D375" s="138" t="n">
        <v>285</v>
      </c>
      <c r="E375" s="139" t="n">
        <f aca="true">IF(AND(OFFSET(A375,-$B$4,0,1,1)&gt;=$A$34,ISNUMBER(OFFSET(A375,-$B$4,0,1,1))),OFFSET(A375,-$B$4,0,1,1),"")</f>
        <v>36217</v>
      </c>
      <c r="F375" s="140" t="n">
        <f aca="true">(OFFSET(B375,-$B$4,0,1,1)-B375)+$B$5*(D375-OFFSET(D375,-$B$4,0,1,1))+$B$6*(C375-OFFSET(C375,-$B$4,0,1,1))</f>
        <v>31.0432004294965</v>
      </c>
      <c r="G375" s="141" t="n">
        <f aca="false">VLOOKUP(YEAR(A375),$D$6:$F$13,2,0)</f>
        <v>1.5</v>
      </c>
      <c r="H375" s="142" t="n">
        <f aca="false">IF(OR(ISBLANK(F375),G375=0),"",G375*F375)</f>
        <v>46.5648006442447</v>
      </c>
      <c r="I375" s="141" t="str">
        <f aca="false">IF(ABS(SIGN(F375)-SIGN(F374))&gt;0,1,"")</f>
        <v/>
      </c>
      <c r="J375" s="141" t="n">
        <f aca="false">SUM($I$34:I375)</f>
        <v>33</v>
      </c>
      <c r="K375" s="141" t="str">
        <f aca="false">IF(I375=1,ROW(I375),"")</f>
        <v/>
      </c>
      <c r="L375" s="143" t="str">
        <f aca="false">IF(I375="","",I375*A375)</f>
        <v/>
      </c>
      <c r="M375" s="91" t="str">
        <f aca="true">IF(L375="","",OFFSET(L375,MAX($K$34:K374)-K375,-1,1,1))</f>
        <v/>
      </c>
      <c r="N375" s="143" t="str">
        <f aca="false">IF(VLOOKUP($M375,$K$33:$L$399,2,0)&gt;0,VLOOKUP($M375,$K$33:$L$399,2,0),"")</f>
        <v/>
      </c>
      <c r="O375" s="78" t="str">
        <f aca="false">IF(OR(N375="",$G375=0),"",(L375-N375)/7)</f>
        <v/>
      </c>
      <c r="P375" s="78"/>
      <c r="Q375" s="0"/>
      <c r="R375" s="0"/>
    </row>
    <row r="376" customFormat="false" ht="12.75" hidden="false" customHeight="false" outlineLevel="0" collapsed="false">
      <c r="A376" s="137" t="n">
        <v>36406</v>
      </c>
      <c r="B376" s="138" t="n">
        <v>287.5</v>
      </c>
      <c r="C376" s="138" t="n">
        <v>195.5</v>
      </c>
      <c r="D376" s="138" t="n">
        <v>287.5</v>
      </c>
      <c r="E376" s="139" t="n">
        <f aca="true">IF(AND(OFFSET(A376,-$B$4,0,1,1)&gt;=$A$34,ISNUMBER(OFFSET(A376,-$B$4,0,1,1))),OFFSET(A376,-$B$4,0,1,1),"")</f>
        <v>36224</v>
      </c>
      <c r="F376" s="140" t="n">
        <f aca="true">(OFFSET(B376,-$B$4,0,1,1)-B376)+$B$5*(D376-OFFSET(D376,-$B$4,0,1,1))+$B$6*(C376-OFFSET(C376,-$B$4,0,1,1))</f>
        <v>24.7187313239561</v>
      </c>
      <c r="G376" s="141" t="n">
        <f aca="false">VLOOKUP(YEAR(A376),$D$6:$F$13,2,0)</f>
        <v>1.5</v>
      </c>
      <c r="H376" s="142" t="n">
        <f aca="false">IF(OR(ISBLANK(F376),G376=0),"",G376*F376)</f>
        <v>37.0780969859341</v>
      </c>
      <c r="I376" s="141" t="str">
        <f aca="false">IF(ABS(SIGN(F376)-SIGN(F375))&gt;0,1,"")</f>
        <v/>
      </c>
      <c r="J376" s="141" t="n">
        <f aca="false">SUM($I$34:I376)</f>
        <v>33</v>
      </c>
      <c r="K376" s="141" t="str">
        <f aca="false">IF(I376=1,ROW(I376),"")</f>
        <v/>
      </c>
      <c r="L376" s="143" t="str">
        <f aca="false">IF(I376="","",I376*A376)</f>
        <v/>
      </c>
      <c r="M376" s="91" t="str">
        <f aca="true">IF(L376="","",OFFSET(L376,MAX($K$34:K375)-K376,-1,1,1))</f>
        <v/>
      </c>
      <c r="N376" s="143" t="str">
        <f aca="false">IF(VLOOKUP($M376,$K$33:$L$399,2,0)&gt;0,VLOOKUP($M376,$K$33:$L$399,2,0),"")</f>
        <v/>
      </c>
      <c r="O376" s="78" t="str">
        <f aca="false">IF(OR(N376="",$G376=0),"",(L376-N376)/7)</f>
        <v/>
      </c>
      <c r="P376" s="78"/>
      <c r="Q376" s="0"/>
      <c r="R376" s="0"/>
    </row>
    <row r="377" customFormat="false" ht="12.75" hidden="false" customHeight="false" outlineLevel="0" collapsed="false">
      <c r="A377" s="137" t="n">
        <v>36413</v>
      </c>
      <c r="B377" s="138" t="n">
        <v>285.5</v>
      </c>
      <c r="C377" s="138" t="n">
        <v>196.75</v>
      </c>
      <c r="D377" s="138" t="n">
        <v>287.5</v>
      </c>
      <c r="E377" s="139" t="n">
        <f aca="true">IF(AND(OFFSET(A377,-$B$4,0,1,1)&gt;=$A$34,ISNUMBER(OFFSET(A377,-$B$4,0,1,1))),OFFSET(A377,-$B$4,0,1,1),"")</f>
        <v>36231</v>
      </c>
      <c r="F377" s="140" t="n">
        <f aca="true">(OFFSET(B377,-$B$4,0,1,1)-B377)+$B$5*(D377-OFFSET(D377,-$B$4,0,1,1))+$B$6*(C377-OFFSET(C377,-$B$4,0,1,1))</f>
        <v>23.3363339703575</v>
      </c>
      <c r="G377" s="141" t="n">
        <f aca="false">VLOOKUP(YEAR(A377),$D$6:$F$13,2,0)</f>
        <v>1.5</v>
      </c>
      <c r="H377" s="142" t="n">
        <f aca="false">IF(OR(ISBLANK(F377),G377=0),"",G377*F377)</f>
        <v>35.0045009555362</v>
      </c>
      <c r="I377" s="141" t="str">
        <f aca="false">IF(ABS(SIGN(F377)-SIGN(F376))&gt;0,1,"")</f>
        <v/>
      </c>
      <c r="J377" s="141" t="n">
        <f aca="false">SUM($I$34:I377)</f>
        <v>33</v>
      </c>
      <c r="K377" s="141" t="str">
        <f aca="false">IF(I377=1,ROW(I377),"")</f>
        <v/>
      </c>
      <c r="L377" s="143" t="str">
        <f aca="false">IF(I377="","",I377*A377)</f>
        <v/>
      </c>
      <c r="M377" s="91" t="str">
        <f aca="true">IF(L377="","",OFFSET(L377,MAX($K$34:K376)-K377,-1,1,1))</f>
        <v/>
      </c>
      <c r="N377" s="143" t="str">
        <f aca="false">IF(VLOOKUP($M377,$K$33:$L$399,2,0)&gt;0,VLOOKUP($M377,$K$33:$L$399,2,0),"")</f>
        <v/>
      </c>
      <c r="O377" s="78" t="str">
        <f aca="false">IF(OR(N377="",$G377=0),"",(L377-N377)/7)</f>
        <v/>
      </c>
      <c r="P377" s="78"/>
      <c r="Q377" s="0"/>
      <c r="R377" s="0"/>
    </row>
    <row r="378" customFormat="false" ht="12.75" hidden="false" customHeight="false" outlineLevel="0" collapsed="false">
      <c r="A378" s="137" t="n">
        <v>36420</v>
      </c>
      <c r="B378" s="138" t="n">
        <v>299.25</v>
      </c>
      <c r="C378" s="138" t="n">
        <v>201.75</v>
      </c>
      <c r="D378" s="138" t="n">
        <v>302.5</v>
      </c>
      <c r="E378" s="139" t="n">
        <f aca="true">IF(AND(OFFSET(A378,-$B$4,0,1,1)&gt;=$A$34,ISNUMBER(OFFSET(A378,-$B$4,0,1,1))),OFFSET(A378,-$B$4,0,1,1),"")</f>
        <v>36238</v>
      </c>
      <c r="F378" s="140" t="n">
        <f aca="true">(OFFSET(B378,-$B$4,0,1,1)-B378)+$B$5*(D378-OFFSET(D378,-$B$4,0,1,1))+$B$6*(C378-OFFSET(C378,-$B$4,0,1,1))</f>
        <v>19.0846526317065</v>
      </c>
      <c r="G378" s="141" t="n">
        <f aca="false">VLOOKUP(YEAR(A378),$D$6:$F$13,2,0)</f>
        <v>1.5</v>
      </c>
      <c r="H378" s="142" t="n">
        <f aca="false">IF(OR(ISBLANK(F378),G378=0),"",G378*F378)</f>
        <v>28.6269789475597</v>
      </c>
      <c r="I378" s="141" t="str">
        <f aca="false">IF(ABS(SIGN(F378)-SIGN(F377))&gt;0,1,"")</f>
        <v/>
      </c>
      <c r="J378" s="141" t="n">
        <f aca="false">SUM($I$34:I378)</f>
        <v>33</v>
      </c>
      <c r="K378" s="141" t="str">
        <f aca="false">IF(I378=1,ROW(I378),"")</f>
        <v/>
      </c>
      <c r="L378" s="143" t="str">
        <f aca="false">IF(I378="","",I378*A378)</f>
        <v/>
      </c>
      <c r="M378" s="91" t="str">
        <f aca="true">IF(L378="","",OFFSET(L378,MAX($K$34:K377)-K378,-1,1,1))</f>
        <v/>
      </c>
      <c r="N378" s="143" t="str">
        <f aca="false">IF(VLOOKUP($M378,$K$33:$L$399,2,0)&gt;0,VLOOKUP($M378,$K$33:$L$399,2,0),"")</f>
        <v/>
      </c>
      <c r="O378" s="78" t="str">
        <f aca="false">IF(OR(N378="",$G378=0),"",(L378-N378)/7)</f>
        <v/>
      </c>
      <c r="P378" s="78"/>
      <c r="Q378" s="0"/>
      <c r="R378" s="0"/>
    </row>
    <row r="379" customFormat="false" ht="12.75" hidden="false" customHeight="false" outlineLevel="0" collapsed="false">
      <c r="A379" s="137" t="n">
        <v>36427</v>
      </c>
      <c r="B379" s="138" t="n">
        <v>309.75</v>
      </c>
      <c r="C379" s="138" t="n">
        <v>205.5</v>
      </c>
      <c r="D379" s="138" t="n">
        <v>315</v>
      </c>
      <c r="E379" s="139" t="n">
        <f aca="true">IF(AND(OFFSET(A379,-$B$4,0,1,1)&gt;=$A$34,ISNUMBER(OFFSET(A379,-$B$4,0,1,1))),OFFSET(A379,-$B$4,0,1,1),"")</f>
        <v>36245</v>
      </c>
      <c r="F379" s="140" t="n">
        <f aca="true">(OFFSET(B379,-$B$4,0,1,1)-B379)+$B$5*(D379-OFFSET(D379,-$B$4,0,1,1))+$B$6*(C379-OFFSET(C379,-$B$4,0,1,1))</f>
        <v>26.4569066240651</v>
      </c>
      <c r="G379" s="141" t="n">
        <f aca="false">VLOOKUP(YEAR(A379),$D$6:$F$13,2,0)</f>
        <v>1.5</v>
      </c>
      <c r="H379" s="142" t="n">
        <f aca="false">IF(OR(ISBLANK(F379),G379=0),"",G379*F379)</f>
        <v>39.6853599360976</v>
      </c>
      <c r="I379" s="141" t="str">
        <f aca="false">IF(ABS(SIGN(F379)-SIGN(F378))&gt;0,1,"")</f>
        <v/>
      </c>
      <c r="J379" s="141" t="n">
        <f aca="false">SUM($I$34:I379)</f>
        <v>33</v>
      </c>
      <c r="K379" s="141" t="str">
        <f aca="false">IF(I379=1,ROW(I379),"")</f>
        <v/>
      </c>
      <c r="L379" s="143" t="str">
        <f aca="false">IF(I379="","",I379*A379)</f>
        <v/>
      </c>
      <c r="M379" s="91" t="str">
        <f aca="true">IF(L379="","",OFFSET(L379,MAX($K$34:K378)-K379,-1,1,1))</f>
        <v/>
      </c>
      <c r="N379" s="143" t="str">
        <f aca="false">IF(VLOOKUP($M379,$K$33:$L$399,2,0)&gt;0,VLOOKUP($M379,$K$33:$L$399,2,0),"")</f>
        <v/>
      </c>
      <c r="O379" s="78" t="str">
        <f aca="false">IF(OR(N379="",$G379=0),"",(L379-N379)/7)</f>
        <v/>
      </c>
      <c r="P379" s="78"/>
      <c r="Q379" s="0"/>
      <c r="R379" s="0"/>
    </row>
    <row r="380" customFormat="false" ht="12.75" hidden="false" customHeight="false" outlineLevel="0" collapsed="false">
      <c r="A380" s="137" t="n">
        <v>36434</v>
      </c>
      <c r="B380" s="138" t="n">
        <v>305.75</v>
      </c>
      <c r="C380" s="138" t="n">
        <v>217.5</v>
      </c>
      <c r="D380" s="138" t="n">
        <v>315</v>
      </c>
      <c r="E380" s="139" t="n">
        <f aca="true">IF(AND(OFFSET(A380,-$B$4,0,1,1)&gt;=$A$34,ISNUMBER(OFFSET(A380,-$B$4,0,1,1))),OFFSET(A380,-$B$4,0,1,1),"")</f>
        <v>36252</v>
      </c>
      <c r="F380" s="140" t="n">
        <f aca="true">(OFFSET(B380,-$B$4,0,1,1)-B380)+$B$5*(D380-OFFSET(D380,-$B$4,0,1,1))+$B$6*(C380-OFFSET(C380,-$B$4,0,1,1))</f>
        <v>37.2085879627161</v>
      </c>
      <c r="G380" s="141" t="n">
        <f aca="false">VLOOKUP(YEAR(A380),$D$6:$F$13,2,0)</f>
        <v>1.5</v>
      </c>
      <c r="H380" s="142" t="n">
        <f aca="false">IF(OR(ISBLANK(F380),G380=0),"",G380*F380)</f>
        <v>55.8128819440742</v>
      </c>
      <c r="I380" s="141" t="str">
        <f aca="false">IF(ABS(SIGN(F380)-SIGN(F379))&gt;0,1,"")</f>
        <v/>
      </c>
      <c r="J380" s="141" t="n">
        <f aca="false">SUM($I$34:I380)</f>
        <v>33</v>
      </c>
      <c r="K380" s="141" t="str">
        <f aca="false">IF(I380=1,ROW(I380),"")</f>
        <v/>
      </c>
      <c r="L380" s="143" t="str">
        <f aca="false">IF(I380="","",I380*A380)</f>
        <v/>
      </c>
      <c r="M380" s="91" t="str">
        <f aca="true">IF(L380="","",OFFSET(L380,MAX($K$34:K379)-K380,-1,1,1))</f>
        <v/>
      </c>
      <c r="N380" s="143" t="str">
        <f aca="false">IF(VLOOKUP($M380,$K$33:$L$399,2,0)&gt;0,VLOOKUP($M380,$K$33:$L$399,2,0),"")</f>
        <v/>
      </c>
      <c r="O380" s="78" t="str">
        <f aca="false">IF(OR(N380="",$G380=0),"",(L380-N380)/7)</f>
        <v/>
      </c>
      <c r="P380" s="78"/>
      <c r="Q380" s="0"/>
      <c r="R380" s="0"/>
    </row>
    <row r="381" customFormat="false" ht="12.75" hidden="false" customHeight="false" outlineLevel="0" collapsed="false">
      <c r="A381" s="137" t="n">
        <v>36441</v>
      </c>
      <c r="B381" s="138" t="n">
        <v>310</v>
      </c>
      <c r="C381" s="138" t="n">
        <v>211.5</v>
      </c>
      <c r="D381" s="138" t="n">
        <v>332.5</v>
      </c>
      <c r="E381" s="139" t="n">
        <f aca="true">IF(AND(OFFSET(A381,-$B$4,0,1,1)&gt;=$A$34,ISNUMBER(OFFSET(A381,-$B$4,0,1,1))),OFFSET(A381,-$B$4,0,1,1),"")</f>
        <v>36259</v>
      </c>
      <c r="F381" s="140" t="n">
        <f aca="true">(OFFSET(B381,-$B$4,0,1,1)-B381)+$B$5*(D381-OFFSET(D381,-$B$4,0,1,1))+$B$6*(C381-OFFSET(C381,-$B$4,0,1,1))</f>
        <v>35.9594934436755</v>
      </c>
      <c r="G381" s="141" t="n">
        <f aca="false">VLOOKUP(YEAR(A381),$D$6:$F$13,2,0)</f>
        <v>1.5</v>
      </c>
      <c r="H381" s="142" t="n">
        <f aca="false">IF(OR(ISBLANK(F381),G381=0),"",G381*F381)</f>
        <v>53.9392401655133</v>
      </c>
      <c r="I381" s="141" t="str">
        <f aca="false">IF(ABS(SIGN(F381)-SIGN(F380))&gt;0,1,"")</f>
        <v/>
      </c>
      <c r="J381" s="141" t="n">
        <f aca="false">SUM($I$34:I381)</f>
        <v>33</v>
      </c>
      <c r="K381" s="141" t="str">
        <f aca="false">IF(I381=1,ROW(I381),"")</f>
        <v/>
      </c>
      <c r="L381" s="143" t="str">
        <f aca="false">IF(I381="","",I381*A381)</f>
        <v/>
      </c>
      <c r="M381" s="91" t="str">
        <f aca="true">IF(L381="","",OFFSET(L381,MAX($K$34:K380)-K381,-1,1,1))</f>
        <v/>
      </c>
      <c r="N381" s="143" t="str">
        <f aca="false">IF(VLOOKUP($M381,$K$33:$L$399,2,0)&gt;0,VLOOKUP($M381,$K$33:$L$399,2,0),"")</f>
        <v/>
      </c>
      <c r="O381" s="78" t="str">
        <f aca="false">IF(OR(N381="",$G381=0),"",(L381-N381)/7)</f>
        <v/>
      </c>
      <c r="P381" s="78"/>
      <c r="Q381" s="0"/>
      <c r="R381" s="0"/>
    </row>
    <row r="382" customFormat="false" ht="12.75" hidden="false" customHeight="false" outlineLevel="0" collapsed="false">
      <c r="A382" s="137" t="n">
        <v>36448</v>
      </c>
      <c r="B382" s="138" t="n">
        <v>304.25</v>
      </c>
      <c r="C382" s="138" t="n">
        <v>214</v>
      </c>
      <c r="D382" s="138" t="n">
        <v>317.5</v>
      </c>
      <c r="E382" s="139" t="n">
        <f aca="true">IF(AND(OFFSET(A382,-$B$4,0,1,1)&gt;=$A$34,ISNUMBER(OFFSET(A382,-$B$4,0,1,1))),OFFSET(A382,-$B$4,0,1,1),"")</f>
        <v>36266</v>
      </c>
      <c r="F382" s="140" t="n">
        <f aca="true">(OFFSET(B382,-$B$4,0,1,1)-B382)+$B$5*(D382-OFFSET(D382,-$B$4,0,1,1))+$B$6*(C382-OFFSET(C382,-$B$4,0,1,1))</f>
        <v>34.2699436997103</v>
      </c>
      <c r="G382" s="141" t="n">
        <f aca="false">VLOOKUP(YEAR(A382),$D$6:$F$13,2,0)</f>
        <v>1.5</v>
      </c>
      <c r="H382" s="142" t="n">
        <f aca="false">IF(OR(ISBLANK(F382),G382=0),"",G382*F382)</f>
        <v>51.4049155495654</v>
      </c>
      <c r="I382" s="141" t="str">
        <f aca="false">IF(ABS(SIGN(F382)-SIGN(F381))&gt;0,1,"")</f>
        <v/>
      </c>
      <c r="J382" s="141" t="n">
        <f aca="false">SUM($I$34:I382)</f>
        <v>33</v>
      </c>
      <c r="K382" s="141" t="str">
        <f aca="false">IF(I382=1,ROW(I382),"")</f>
        <v/>
      </c>
      <c r="L382" s="143" t="str">
        <f aca="false">IF(I382="","",I382*A382)</f>
        <v/>
      </c>
      <c r="M382" s="91" t="str">
        <f aca="true">IF(L382="","",OFFSET(L382,MAX($K$34:K381)-K382,-1,1,1))</f>
        <v/>
      </c>
      <c r="N382" s="143" t="str">
        <f aca="false">IF(VLOOKUP($M382,$K$33:$L$399,2,0)&gt;0,VLOOKUP($M382,$K$33:$L$399,2,0),"")</f>
        <v/>
      </c>
      <c r="O382" s="78" t="str">
        <f aca="false">IF(OR(N382="",$G382=0),"",(L382-N382)/7)</f>
        <v/>
      </c>
      <c r="P382" s="78"/>
      <c r="Q382" s="0"/>
      <c r="R382" s="0"/>
    </row>
    <row r="383" customFormat="false" ht="12.75" hidden="false" customHeight="false" outlineLevel="0" collapsed="false">
      <c r="A383" s="137" t="n">
        <v>36455</v>
      </c>
      <c r="B383" s="138" t="n">
        <v>312.25</v>
      </c>
      <c r="C383" s="138" t="n">
        <v>218</v>
      </c>
      <c r="D383" s="138" t="n">
        <v>317.5</v>
      </c>
      <c r="E383" s="139" t="n">
        <f aca="true">IF(AND(OFFSET(A383,-$B$4,0,1,1)&gt;=$A$34,ISNUMBER(OFFSET(A383,-$B$4,0,1,1))),OFFSET(A383,-$B$4,0,1,1),"")</f>
        <v>36273</v>
      </c>
      <c r="F383" s="140" t="n">
        <f aca="true">(OFFSET(B383,-$B$4,0,1,1)-B383)+$B$5*(D383-OFFSET(D383,-$B$4,0,1,1))+$B$6*(C383-OFFSET(C383,-$B$4,0,1,1))</f>
        <v>27.81039320351</v>
      </c>
      <c r="G383" s="141" t="n">
        <f aca="false">VLOOKUP(YEAR(A383),$D$6:$F$13,2,0)</f>
        <v>1.5</v>
      </c>
      <c r="H383" s="142" t="n">
        <f aca="false">IF(OR(ISBLANK(F383),G383=0),"",G383*F383)</f>
        <v>41.7155898052651</v>
      </c>
      <c r="I383" s="141" t="str">
        <f aca="false">IF(ABS(SIGN(F383)-SIGN(F382))&gt;0,1,"")</f>
        <v/>
      </c>
      <c r="J383" s="141" t="n">
        <f aca="false">SUM($I$34:I383)</f>
        <v>33</v>
      </c>
      <c r="K383" s="141" t="str">
        <f aca="false">IF(I383=1,ROW(I383),"")</f>
        <v/>
      </c>
      <c r="L383" s="143" t="str">
        <f aca="false">IF(I383="","",I383*A383)</f>
        <v/>
      </c>
      <c r="M383" s="91" t="str">
        <f aca="true">IF(L383="","",OFFSET(L383,MAX($K$34:K382)-K383,-1,1,1))</f>
        <v/>
      </c>
      <c r="N383" s="143" t="str">
        <f aca="false">IF(VLOOKUP($M383,$K$33:$L$399,2,0)&gt;0,VLOOKUP($M383,$K$33:$L$399,2,0),"")</f>
        <v/>
      </c>
      <c r="O383" s="78" t="str">
        <f aca="false">IF(OR(N383="",$G383=0),"",(L383-N383)/7)</f>
        <v/>
      </c>
      <c r="P383" s="78"/>
      <c r="Q383" s="0"/>
      <c r="R383" s="0"/>
    </row>
    <row r="384" customFormat="false" ht="12.75" hidden="false" customHeight="false" outlineLevel="0" collapsed="false">
      <c r="A384" s="137" t="n">
        <v>36462</v>
      </c>
      <c r="B384" s="138" t="n">
        <v>309.75</v>
      </c>
      <c r="C384" s="138" t="n">
        <v>213.5</v>
      </c>
      <c r="D384" s="138" t="n">
        <v>317.5</v>
      </c>
      <c r="E384" s="139" t="n">
        <f aca="true">IF(AND(OFFSET(A384,-$B$4,0,1,1)&gt;=$A$34,ISNUMBER(OFFSET(A384,-$B$4,0,1,1))),OFFSET(A384,-$B$4,0,1,1),"")</f>
        <v>36280</v>
      </c>
      <c r="F384" s="140" t="n">
        <f aca="true">(OFFSET(B384,-$B$4,0,1,1)-B384)+$B$5*(D384-OFFSET(D384,-$B$4,0,1,1))+$B$6*(C384-OFFSET(C384,-$B$4,0,1,1))</f>
        <v>19.2661654288955</v>
      </c>
      <c r="G384" s="141" t="n">
        <f aca="false">VLOOKUP(YEAR(A384),$D$6:$F$13,2,0)</f>
        <v>1.5</v>
      </c>
      <c r="H384" s="142" t="n">
        <f aca="false">IF(OR(ISBLANK(F384),G384=0),"",G384*F384)</f>
        <v>28.8992481433433</v>
      </c>
      <c r="I384" s="141" t="str">
        <f aca="false">IF(ABS(SIGN(F384)-SIGN(F383))&gt;0,1,"")</f>
        <v/>
      </c>
      <c r="J384" s="141" t="n">
        <f aca="false">SUM($I$34:I384)</f>
        <v>33</v>
      </c>
      <c r="K384" s="141" t="str">
        <f aca="false">IF(I384=1,ROW(I384),"")</f>
        <v/>
      </c>
      <c r="L384" s="143" t="str">
        <f aca="false">IF(I384="","",I384*A384)</f>
        <v/>
      </c>
      <c r="M384" s="91" t="str">
        <f aca="true">IF(L384="","",OFFSET(L384,MAX($K$34:K383)-K384,-1,1,1))</f>
        <v/>
      </c>
      <c r="N384" s="143" t="str">
        <f aca="false">IF(VLOOKUP($M384,$K$33:$L$399,2,0)&gt;0,VLOOKUP($M384,$K$33:$L$399,2,0),"")</f>
        <v/>
      </c>
      <c r="O384" s="78" t="str">
        <f aca="false">IF(OR(N384="",$G384=0),"",(L384-N384)/7)</f>
        <v/>
      </c>
      <c r="P384" s="78"/>
      <c r="Q384" s="0"/>
      <c r="R384" s="0"/>
    </row>
    <row r="385" customFormat="false" ht="12.75" hidden="false" customHeight="false" outlineLevel="0" collapsed="false">
      <c r="A385" s="137" t="n">
        <v>36469</v>
      </c>
      <c r="B385" s="138" t="n">
        <v>309.25</v>
      </c>
      <c r="C385" s="138" t="n">
        <v>215</v>
      </c>
      <c r="D385" s="138" t="n">
        <v>332.5</v>
      </c>
      <c r="E385" s="139" t="n">
        <f aca="true">IF(AND(OFFSET(A385,-$B$4,0,1,1)&gt;=$A$34,ISNUMBER(OFFSET(A385,-$B$4,0,1,1))),OFFSET(A385,-$B$4,0,1,1),"")</f>
        <v>36287</v>
      </c>
      <c r="F385" s="140" t="n">
        <f aca="true">(OFFSET(B385,-$B$4,0,1,1)-B385)+$B$5*(D385-OFFSET(D385,-$B$4,0,1,1))+$B$6*(C385-OFFSET(C385,-$B$4,0,1,1))</f>
        <v>6.79566330794673</v>
      </c>
      <c r="G385" s="141" t="n">
        <f aca="false">VLOOKUP(YEAR(A385),$D$6:$F$13,2,0)</f>
        <v>1.5</v>
      </c>
      <c r="H385" s="142" t="n">
        <f aca="false">IF(OR(ISBLANK(F385),G385=0),"",G385*F385)</f>
        <v>10.1934949619201</v>
      </c>
      <c r="I385" s="141" t="str">
        <f aca="false">IF(ABS(SIGN(F385)-SIGN(F384))&gt;0,1,"")</f>
        <v/>
      </c>
      <c r="J385" s="141" t="n">
        <f aca="false">SUM($I$34:I385)</f>
        <v>33</v>
      </c>
      <c r="K385" s="141" t="str">
        <f aca="false">IF(I385=1,ROW(I385),"")</f>
        <v/>
      </c>
      <c r="L385" s="143" t="str">
        <f aca="false">IF(I385="","",I385*A385)</f>
        <v/>
      </c>
      <c r="M385" s="91" t="str">
        <f aca="true">IF(L385="","",OFFSET(L385,MAX($K$34:K384)-K385,-1,1,1))</f>
        <v/>
      </c>
      <c r="N385" s="143" t="str">
        <f aca="false">IF(VLOOKUP($M385,$K$33:$L$399,2,0)&gt;0,VLOOKUP($M385,$K$33:$L$399,2,0),"")</f>
        <v/>
      </c>
      <c r="O385" s="78" t="str">
        <f aca="false">IF(OR(N385="",$G385=0),"",(L385-N385)/7)</f>
        <v/>
      </c>
      <c r="P385" s="78"/>
      <c r="Q385" s="0"/>
      <c r="R385" s="0"/>
    </row>
    <row r="386" customFormat="false" ht="12.75" hidden="false" customHeight="false" outlineLevel="0" collapsed="false">
      <c r="A386" s="137" t="n">
        <v>36476</v>
      </c>
      <c r="B386" s="138" t="n">
        <v>310.25</v>
      </c>
      <c r="C386" s="138" t="n">
        <v>212.5</v>
      </c>
      <c r="D386" s="138" t="n">
        <v>327.5</v>
      </c>
      <c r="E386" s="139" t="n">
        <f aca="true">IF(AND(OFFSET(A386,-$B$4,0,1,1)&gt;=$A$34,ISNUMBER(OFFSET(A386,-$B$4,0,1,1))),OFFSET(A386,-$B$4,0,1,1),"")</f>
        <v>36294</v>
      </c>
      <c r="F386" s="140" t="n">
        <f aca="true">(OFFSET(B386,-$B$4,0,1,1)-B386)+$B$5*(D386-OFFSET(D386,-$B$4,0,1,1))+$B$6*(C386-OFFSET(C386,-$B$4,0,1,1))</f>
        <v>-5.93643287198199</v>
      </c>
      <c r="G386" s="141" t="n">
        <f aca="false">VLOOKUP(YEAR(A386),$D$6:$F$13,2,0)</f>
        <v>1.5</v>
      </c>
      <c r="H386" s="142" t="n">
        <f aca="false">IF(OR(ISBLANK(F386),G386=0),"",G386*F386)</f>
        <v>-8.90464930797298</v>
      </c>
      <c r="I386" s="141" t="n">
        <f aca="false">IF(ABS(SIGN(F386)-SIGN(F385))&gt;0,1,"")</f>
        <v>1</v>
      </c>
      <c r="J386" s="141" t="n">
        <f aca="false">SUM($I$34:I386)</f>
        <v>34</v>
      </c>
      <c r="K386" s="141" t="n">
        <f aca="false">IF(I386=1,ROW(I386),"")</f>
        <v>386</v>
      </c>
      <c r="L386" s="143" t="n">
        <f aca="false">IF(I386="","",I386*A386)</f>
        <v>36476</v>
      </c>
      <c r="M386" s="91" t="n">
        <f aca="true">IF(L386="","",OFFSET(L386,MAX($K$34:K385)-K386,-1,1,1))</f>
        <v>359</v>
      </c>
      <c r="N386" s="143" t="n">
        <f aca="false">IF(VLOOKUP($M386,$K$33:$L$399,2,0)&gt;0,VLOOKUP($M386,$K$33:$L$399,2,0),"")</f>
        <v>36287</v>
      </c>
      <c r="O386" s="78" t="n">
        <f aca="false">IF(OR(N386="",$G386=0),"",(L386-N386)/7)</f>
        <v>27</v>
      </c>
      <c r="P386" s="78"/>
      <c r="Q386" s="0"/>
      <c r="R386" s="0"/>
    </row>
    <row r="387" customFormat="false" ht="12.75" hidden="false" customHeight="false" outlineLevel="0" collapsed="false">
      <c r="A387" s="137" t="n">
        <v>36483</v>
      </c>
      <c r="B387" s="138" t="n">
        <v>309.5</v>
      </c>
      <c r="C387" s="138" t="n">
        <v>224.5</v>
      </c>
      <c r="D387" s="138" t="n">
        <v>322.5</v>
      </c>
      <c r="E387" s="139" t="n">
        <f aca="true">IF(AND(OFFSET(A387,-$B$4,0,1,1)&gt;=$A$34,ISNUMBER(OFFSET(A387,-$B$4,0,1,1))),OFFSET(A387,-$B$4,0,1,1),"")</f>
        <v>36301</v>
      </c>
      <c r="F387" s="140" t="n">
        <f aca="true">(OFFSET(B387,-$B$4,0,1,1)-B387)+$B$5*(D387-OFFSET(D387,-$B$4,0,1,1))+$B$6*(C387-OFFSET(C387,-$B$4,0,1,1))</f>
        <v>6.37986018121435</v>
      </c>
      <c r="G387" s="141" t="n">
        <f aca="false">VLOOKUP(YEAR(A387),$D$6:$F$13,2,0)</f>
        <v>1.5</v>
      </c>
      <c r="H387" s="142" t="n">
        <f aca="false">IF(OR(ISBLANK(F387),G387=0),"",G387*F387)</f>
        <v>9.56979027182153</v>
      </c>
      <c r="I387" s="141" t="n">
        <f aca="false">IF(ABS(SIGN(F387)-SIGN(F386))&gt;0,1,"")</f>
        <v>1</v>
      </c>
      <c r="J387" s="141" t="n">
        <f aca="false">SUM($I$34:I387)</f>
        <v>35</v>
      </c>
      <c r="K387" s="141" t="n">
        <f aca="false">IF(I387=1,ROW(I387),"")</f>
        <v>387</v>
      </c>
      <c r="L387" s="143" t="n">
        <f aca="false">IF(I387="","",I387*A387)</f>
        <v>36483</v>
      </c>
      <c r="M387" s="91" t="n">
        <f aca="true">IF(L387="","",OFFSET(L387,MAX($K$34:K386)-K387,-1,1,1))</f>
        <v>386</v>
      </c>
      <c r="N387" s="143" t="n">
        <f aca="false">IF(VLOOKUP($M387,$K$33:$L$399,2,0)&gt;0,VLOOKUP($M387,$K$33:$L$399,2,0),"")</f>
        <v>36476</v>
      </c>
      <c r="O387" s="78" t="n">
        <f aca="false">IF(OR(N387="",$G387=0),"",(L387-N387)/7)</f>
        <v>1</v>
      </c>
      <c r="P387" s="78"/>
      <c r="Q387" s="0"/>
      <c r="R387" s="0"/>
    </row>
    <row r="388" customFormat="false" ht="12.75" hidden="false" customHeight="false" outlineLevel="0" collapsed="false">
      <c r="A388" s="137" t="n">
        <v>36490</v>
      </c>
      <c r="B388" s="138" t="n">
        <v>315.5</v>
      </c>
      <c r="C388" s="138" t="n">
        <v>239</v>
      </c>
      <c r="D388" s="138" t="n">
        <v>312.5</v>
      </c>
      <c r="E388" s="139" t="n">
        <f aca="true">IF(AND(OFFSET(A388,-$B$4,0,1,1)&gt;=$A$34,ISNUMBER(OFFSET(A388,-$B$4,0,1,1))),OFFSET(A388,-$B$4,0,1,1),"")</f>
        <v>36308</v>
      </c>
      <c r="F388" s="140" t="n">
        <f aca="true">(OFFSET(B388,-$B$4,0,1,1)-B388)+$B$5*(D388-OFFSET(D388,-$B$4,0,1,1))+$B$6*(C388-OFFSET(C388,-$B$4,0,1,1))</f>
        <v>24.8324260762749</v>
      </c>
      <c r="G388" s="141" t="n">
        <f aca="false">VLOOKUP(YEAR(A388),$D$6:$F$13,2,0)</f>
        <v>1.5</v>
      </c>
      <c r="H388" s="142" t="n">
        <f aca="false">IF(OR(ISBLANK(F388),G388=0),"",G388*F388)</f>
        <v>37.2486391144124</v>
      </c>
      <c r="I388" s="141" t="str">
        <f aca="false">IF(ABS(SIGN(F388)-SIGN(F387))&gt;0,1,"")</f>
        <v/>
      </c>
      <c r="J388" s="141" t="n">
        <f aca="false">SUM($I$34:I388)</f>
        <v>35</v>
      </c>
      <c r="K388" s="141" t="str">
        <f aca="false">IF(I388=1,ROW(I388),"")</f>
        <v/>
      </c>
      <c r="L388" s="143" t="str">
        <f aca="false">IF(I388="","",I388*A388)</f>
        <v/>
      </c>
      <c r="M388" s="91" t="str">
        <f aca="true">IF(L388="","",OFFSET(L388,MAX($K$34:K387)-K388,-1,1,1))</f>
        <v/>
      </c>
      <c r="N388" s="143" t="str">
        <f aca="false">IF(VLOOKUP($M388,$K$33:$L$399,2,0)&gt;0,VLOOKUP($M388,$K$33:$L$399,2,0),"")</f>
        <v/>
      </c>
      <c r="O388" s="78" t="str">
        <f aca="false">IF(OR(N388="",$G388=0),"",(L388-N388)/7)</f>
        <v/>
      </c>
      <c r="P388" s="78"/>
      <c r="Q388" s="0"/>
      <c r="R388" s="0"/>
    </row>
    <row r="389" customFormat="false" ht="12.75" hidden="false" customHeight="false" outlineLevel="0" collapsed="false">
      <c r="A389" s="137" t="n">
        <v>36497</v>
      </c>
      <c r="B389" s="138" t="n">
        <v>312</v>
      </c>
      <c r="C389" s="138" t="n">
        <v>220.5</v>
      </c>
      <c r="D389" s="138" t="n">
        <v>312.5</v>
      </c>
      <c r="E389" s="139" t="n">
        <f aca="true">IF(AND(OFFSET(A389,-$B$4,0,1,1)&gt;=$A$34,ISNUMBER(OFFSET(A389,-$B$4,0,1,1))),OFFSET(A389,-$B$4,0,1,1),"")</f>
        <v>36315</v>
      </c>
      <c r="F389" s="140" t="n">
        <f aca="true">(OFFSET(B389,-$B$4,0,1,1)-B389)+$B$5*(D389-OFFSET(D389,-$B$4,0,1,1))+$B$6*(C389-OFFSET(C389,-$B$4,0,1,1))</f>
        <v>15.928771707603</v>
      </c>
      <c r="G389" s="141" t="n">
        <f aca="false">VLOOKUP(YEAR(A389),$D$6:$F$13,2,0)</f>
        <v>1.5</v>
      </c>
      <c r="H389" s="142" t="n">
        <f aca="false">IF(OR(ISBLANK(F389),G389=0),"",G389*F389)</f>
        <v>23.8931575614046</v>
      </c>
      <c r="I389" s="141" t="str">
        <f aca="false">IF(ABS(SIGN(F389)-SIGN(F388))&gt;0,1,"")</f>
        <v/>
      </c>
      <c r="J389" s="141" t="n">
        <f aca="false">SUM($I$34:I389)</f>
        <v>35</v>
      </c>
      <c r="K389" s="141" t="str">
        <f aca="false">IF(I389=1,ROW(I389),"")</f>
        <v/>
      </c>
      <c r="L389" s="143" t="str">
        <f aca="false">IF(I389="","",I389*A389)</f>
        <v/>
      </c>
      <c r="M389" s="91" t="str">
        <f aca="true">IF(L389="","",OFFSET(L389,MAX($K$34:K388)-K389,-1,1,1))</f>
        <v/>
      </c>
      <c r="N389" s="143" t="str">
        <f aca="false">IF(VLOOKUP($M389,$K$33:$L$399,2,0)&gt;0,VLOOKUP($M389,$K$33:$L$399,2,0),"")</f>
        <v/>
      </c>
      <c r="O389" s="78" t="str">
        <f aca="false">IF(OR(N389="",$G389=0),"",(L389-N389)/7)</f>
        <v/>
      </c>
      <c r="P389" s="78"/>
      <c r="Q389" s="0"/>
      <c r="R389" s="0"/>
    </row>
    <row r="390" customFormat="false" ht="12.75" hidden="false" customHeight="false" outlineLevel="0" collapsed="false">
      <c r="A390" s="137" t="n">
        <v>36504</v>
      </c>
      <c r="B390" s="138" t="n">
        <v>325</v>
      </c>
      <c r="C390" s="138" t="n">
        <v>217</v>
      </c>
      <c r="D390" s="138" t="n">
        <v>312.5</v>
      </c>
      <c r="E390" s="139" t="n">
        <f aca="true">IF(AND(OFFSET(A390,-$B$4,0,1,1)&gt;=$A$34,ISNUMBER(OFFSET(A390,-$B$4,0,1,1))),OFFSET(A390,-$B$4,0,1,1),"")</f>
        <v>36322</v>
      </c>
      <c r="F390" s="140" t="n">
        <f aca="true">(OFFSET(B390,-$B$4,0,1,1)-B390)+$B$5*(D390-OFFSET(D390,-$B$4,0,1,1))+$B$6*(C390-OFFSET(C390,-$B$4,0,1,1))</f>
        <v>-5.13929990169518</v>
      </c>
      <c r="G390" s="141" t="n">
        <f aca="false">VLOOKUP(YEAR(A390),$D$6:$F$13,2,0)</f>
        <v>1.5</v>
      </c>
      <c r="H390" s="142" t="n">
        <f aca="false">IF(OR(ISBLANK(F390),G390=0),"",G390*F390)</f>
        <v>-7.70894985254276</v>
      </c>
      <c r="I390" s="141" t="n">
        <f aca="false">IF(ABS(SIGN(F390)-SIGN(F389))&gt;0,1,"")</f>
        <v>1</v>
      </c>
      <c r="J390" s="141" t="n">
        <f aca="false">SUM($I$34:I390)</f>
        <v>36</v>
      </c>
      <c r="K390" s="141" t="n">
        <f aca="false">IF(I390=1,ROW(I390),"")</f>
        <v>390</v>
      </c>
      <c r="L390" s="143" t="n">
        <f aca="false">IF(I390="","",I390*A390)</f>
        <v>36504</v>
      </c>
      <c r="M390" s="91" t="n">
        <f aca="true">IF(L390="","",OFFSET(L390,MAX($K$34:K389)-K390,-1,1,1))</f>
        <v>387</v>
      </c>
      <c r="N390" s="143" t="n">
        <f aca="false">IF(VLOOKUP($M390,$K$33:$L$399,2,0)&gt;0,VLOOKUP($M390,$K$33:$L$399,2,0),"")</f>
        <v>36483</v>
      </c>
      <c r="O390" s="78" t="n">
        <f aca="false">IF(OR(N390="",$G390=0),"",(L390-N390)/7)</f>
        <v>3</v>
      </c>
      <c r="P390" s="78"/>
      <c r="Q390" s="0"/>
      <c r="R390" s="0"/>
    </row>
    <row r="391" customFormat="false" ht="12.75" hidden="false" customHeight="false" outlineLevel="0" collapsed="false">
      <c r="A391" s="137" t="n">
        <v>36511</v>
      </c>
      <c r="B391" s="138" t="n">
        <v>332.5</v>
      </c>
      <c r="C391" s="138" t="n">
        <v>214.5</v>
      </c>
      <c r="D391" s="138" t="n">
        <v>312.5</v>
      </c>
      <c r="E391" s="139" t="n">
        <f aca="true">IF(AND(OFFSET(A391,-$B$4,0,1,1)&gt;=$A$34,ISNUMBER(OFFSET(A391,-$B$4,0,1,1))),OFFSET(A391,-$B$4,0,1,1),"")</f>
        <v>36329</v>
      </c>
      <c r="F391" s="140" t="n">
        <f aca="true">(OFFSET(B391,-$B$4,0,1,1)-B391)+$B$5*(D391-OFFSET(D391,-$B$4,0,1,1))+$B$6*(C391-OFFSET(C391,-$B$4,0,1,1))</f>
        <v>-22.7184203531928</v>
      </c>
      <c r="G391" s="141" t="n">
        <f aca="false">VLOOKUP(YEAR(A391),$D$6:$F$13,2,0)</f>
        <v>1.5</v>
      </c>
      <c r="H391" s="142" t="n">
        <f aca="false">IF(OR(ISBLANK(F391),G391=0),"",G391*F391)</f>
        <v>-34.0776305297892</v>
      </c>
      <c r="I391" s="141" t="str">
        <f aca="false">IF(ABS(SIGN(F391)-SIGN(F390))&gt;0,1,"")</f>
        <v/>
      </c>
      <c r="J391" s="141" t="n">
        <f aca="false">SUM($I$34:I391)</f>
        <v>36</v>
      </c>
      <c r="K391" s="141" t="str">
        <f aca="false">IF(I391=1,ROW(I391),"")</f>
        <v/>
      </c>
      <c r="L391" s="143" t="str">
        <f aca="false">IF(I391="","",I391*A391)</f>
        <v/>
      </c>
      <c r="M391" s="91" t="str">
        <f aca="true">IF(L391="","",OFFSET(L391,MAX($K$34:K390)-K391,-1,1,1))</f>
        <v/>
      </c>
      <c r="N391" s="143" t="str">
        <f aca="false">IF(VLOOKUP($M391,$K$33:$L$399,2,0)&gt;0,VLOOKUP($M391,$K$33:$L$399,2,0),"")</f>
        <v/>
      </c>
      <c r="O391" s="78" t="str">
        <f aca="false">IF(OR(N391="",$G391=0),"",(L391-N391)/7)</f>
        <v/>
      </c>
      <c r="P391" s="78"/>
      <c r="Q391" s="0"/>
      <c r="R391" s="0"/>
    </row>
    <row r="392" customFormat="false" ht="12.75" hidden="false" customHeight="false" outlineLevel="0" collapsed="false">
      <c r="A392" s="137" t="n">
        <v>36518</v>
      </c>
      <c r="B392" s="138" t="n">
        <v>335.5</v>
      </c>
      <c r="C392" s="138" t="n">
        <v>216</v>
      </c>
      <c r="D392" s="138" t="n">
        <v>307.5</v>
      </c>
      <c r="E392" s="139" t="n">
        <f aca="true">IF(AND(OFFSET(A392,-$B$4,0,1,1)&gt;=$A$34,ISNUMBER(OFFSET(A392,-$B$4,0,1,1))),OFFSET(A392,-$B$4,0,1,1),"")</f>
        <v>36336</v>
      </c>
      <c r="F392" s="140" t="n">
        <f aca="true">(OFFSET(B392,-$B$4,0,1,1)-B392)+$B$5*(D392-OFFSET(D392,-$B$4,0,1,1))+$B$6*(C392-OFFSET(C392,-$B$4,0,1,1))</f>
        <v>-22.258029187667</v>
      </c>
      <c r="G392" s="141" t="n">
        <f aca="false">VLOOKUP(YEAR(A392),$D$6:$F$13,2,0)</f>
        <v>1.5</v>
      </c>
      <c r="H392" s="142" t="n">
        <f aca="false">IF(OR(ISBLANK(F392),G392=0),"",G392*F392)</f>
        <v>-33.3870437815005</v>
      </c>
      <c r="I392" s="141" t="str">
        <f aca="false">IF(ABS(SIGN(F392)-SIGN(F391))&gt;0,1,"")</f>
        <v/>
      </c>
      <c r="J392" s="141" t="n">
        <f aca="false">SUM($I$34:I392)</f>
        <v>36</v>
      </c>
      <c r="K392" s="141" t="str">
        <f aca="false">IF(I392=1,ROW(I392),"")</f>
        <v/>
      </c>
      <c r="L392" s="143" t="str">
        <f aca="false">IF(I392="","",I392*A392)</f>
        <v/>
      </c>
      <c r="M392" s="91" t="str">
        <f aca="true">IF(L392="","",OFFSET(L392,MAX($K$34:K391)-K392,-1,1,1))</f>
        <v/>
      </c>
      <c r="N392" s="143" t="str">
        <f aca="false">IF(VLOOKUP($M392,$K$33:$L$399,2,0)&gt;0,VLOOKUP($M392,$K$33:$L$399,2,0),"")</f>
        <v/>
      </c>
      <c r="O392" s="78" t="str">
        <f aca="false">IF(OR(N392="",$G392=0),"",(L392-N392)/7)</f>
        <v/>
      </c>
      <c r="P392" s="78"/>
      <c r="Q392" s="0"/>
      <c r="R392" s="0"/>
    </row>
    <row r="393" customFormat="false" ht="12.75" hidden="false" customHeight="false" outlineLevel="0" collapsed="false">
      <c r="A393" s="137" t="n">
        <v>36532</v>
      </c>
      <c r="B393" s="138" t="n">
        <v>335</v>
      </c>
      <c r="C393" s="138" t="n">
        <v>221</v>
      </c>
      <c r="D393" s="138" t="n">
        <v>307.5</v>
      </c>
      <c r="E393" s="139" t="n">
        <f aca="true">IF(AND(OFFSET(A393,-$B$4,0,1,1)&gt;=$A$34,ISNUMBER(OFFSET(A393,-$B$4,0,1,1))),OFFSET(A393,-$B$4,0,1,1),"")</f>
        <v>36343</v>
      </c>
      <c r="F393" s="140" t="n">
        <f aca="true">(OFFSET(B393,-$B$4,0,1,1)-B393)+$B$5*(D393-OFFSET(D393,-$B$4,0,1,1))+$B$6*(C393-OFFSET(C393,-$B$4,0,1,1))</f>
        <v>-23.8776963604152</v>
      </c>
      <c r="G393" s="141" t="n">
        <f aca="false">VLOOKUP(YEAR(A393),$D$6:$F$13,2,0)</f>
        <v>1.75</v>
      </c>
      <c r="H393" s="142" t="n">
        <f aca="false">IF(OR(ISBLANK(F393),G393=0),"",G393*F393)</f>
        <v>-41.7859686307266</v>
      </c>
      <c r="I393" s="141" t="str">
        <f aca="false">IF(ABS(SIGN(F393)-SIGN(F392))&gt;0,1,"")</f>
        <v/>
      </c>
      <c r="J393" s="141" t="n">
        <f aca="false">SUM($I$34:I393)</f>
        <v>36</v>
      </c>
      <c r="K393" s="141" t="str">
        <f aca="false">IF(I393=1,ROW(I393),"")</f>
        <v/>
      </c>
      <c r="L393" s="143" t="str">
        <f aca="false">IF(I393="","",I393*A393)</f>
        <v/>
      </c>
      <c r="M393" s="91" t="str">
        <f aca="true">IF(L393="","",OFFSET(L393,MAX($K$34:K392)-K393,-1,1,1))</f>
        <v/>
      </c>
      <c r="N393" s="143" t="str">
        <f aca="false">IF(VLOOKUP($M393,$K$33:$L$399,2,0)&gt;0,VLOOKUP($M393,$K$33:$L$399,2,0),"")</f>
        <v/>
      </c>
      <c r="O393" s="78" t="str">
        <f aca="false">IF(OR(N393="",$G393=0),"",(L393-N393)/7)</f>
        <v/>
      </c>
      <c r="P393" s="78"/>
      <c r="Q393" s="0"/>
      <c r="R393" s="0"/>
    </row>
    <row r="394" customFormat="false" ht="12.75" hidden="false" customHeight="false" outlineLevel="0" collapsed="false">
      <c r="A394" s="137" t="n">
        <v>36539</v>
      </c>
      <c r="B394" s="138" t="n">
        <v>344</v>
      </c>
      <c r="C394" s="138" t="n">
        <v>232</v>
      </c>
      <c r="D394" s="138" t="n">
        <v>307.5</v>
      </c>
      <c r="E394" s="139" t="n">
        <f aca="true">IF(AND(OFFSET(A394,-$B$4,0,1,1)&gt;=$A$34,ISNUMBER(OFFSET(A394,-$B$4,0,1,1))),OFFSET(A394,-$B$4,0,1,1),"")</f>
        <v>36350</v>
      </c>
      <c r="F394" s="140" t="n">
        <f aca="true">(OFFSET(B394,-$B$4,0,1,1)-B394)+$B$5*(D394-OFFSET(D394,-$B$4,0,1,1))+$B$6*(C394-OFFSET(C394,-$B$4,0,1,1))</f>
        <v>-24.4126538489322</v>
      </c>
      <c r="G394" s="141" t="n">
        <f aca="false">VLOOKUP(YEAR(A394),$D$6:$F$13,2,0)</f>
        <v>1.75</v>
      </c>
      <c r="H394" s="142" t="n">
        <f aca="false">IF(OR(ISBLANK(F394),G394=0),"",G394*F394)</f>
        <v>-42.7221442356313</v>
      </c>
      <c r="I394" s="141" t="str">
        <f aca="false">IF(ABS(SIGN(F394)-SIGN(F393))&gt;0,1,"")</f>
        <v/>
      </c>
      <c r="J394" s="141" t="n">
        <f aca="false">SUM($I$34:I394)</f>
        <v>36</v>
      </c>
      <c r="K394" s="141" t="str">
        <f aca="false">IF(I394=1,ROW(I394),"")</f>
        <v/>
      </c>
      <c r="L394" s="143" t="str">
        <f aca="false">IF(I394="","",I394*A394)</f>
        <v/>
      </c>
      <c r="M394" s="91" t="str">
        <f aca="true">IF(L394="","",OFFSET(L394,MAX($K$34:K393)-K394,-1,1,1))</f>
        <v/>
      </c>
      <c r="N394" s="143" t="str">
        <f aca="false">IF(VLOOKUP($M394,$K$33:$L$399,2,0)&gt;0,VLOOKUP($M394,$K$33:$L$399,2,0),"")</f>
        <v/>
      </c>
      <c r="O394" s="78" t="str">
        <f aca="false">IF(OR(N394="",$G394=0),"",(L394-N394)/7)</f>
        <v/>
      </c>
      <c r="P394" s="78"/>
      <c r="Q394" s="0"/>
      <c r="R394" s="0"/>
    </row>
    <row r="395" customFormat="false" ht="12.75" hidden="false" customHeight="false" outlineLevel="0" collapsed="false">
      <c r="A395" s="137" t="n">
        <v>36546</v>
      </c>
      <c r="B395" s="138" t="n">
        <v>370</v>
      </c>
      <c r="C395" s="138" t="n">
        <v>254.5</v>
      </c>
      <c r="D395" s="138" t="n">
        <v>307.5</v>
      </c>
      <c r="E395" s="139" t="n">
        <f aca="true">IF(AND(OFFSET(A395,-$B$4,0,1,1)&gt;=$A$34,ISNUMBER(OFFSET(A395,-$B$4,0,1,1))),OFFSET(A395,-$B$4,0,1,1),"")</f>
        <v>36357</v>
      </c>
      <c r="F395" s="140" t="n">
        <f aca="true">(OFFSET(B395,-$B$4,0,1,1)-B395)+$B$5*(D395-OFFSET(D395,-$B$4,0,1,1))+$B$6*(C395-OFFSET(C395,-$B$4,0,1,1))</f>
        <v>-33.9971099687354</v>
      </c>
      <c r="G395" s="141" t="n">
        <f aca="false">VLOOKUP(YEAR(A395),$D$6:$F$13,2,0)</f>
        <v>1.75</v>
      </c>
      <c r="H395" s="142" t="n">
        <f aca="false">IF(OR(ISBLANK(F395),G395=0),"",G395*F395)</f>
        <v>-59.494942445287</v>
      </c>
      <c r="I395" s="141" t="str">
        <f aca="false">IF(ABS(SIGN(F395)-SIGN(F394))&gt;0,1,"")</f>
        <v/>
      </c>
      <c r="J395" s="141" t="n">
        <f aca="false">SUM($I$34:I395)</f>
        <v>36</v>
      </c>
      <c r="K395" s="141" t="str">
        <f aca="false">IF(I395=1,ROW(I395),"")</f>
        <v/>
      </c>
      <c r="L395" s="143" t="str">
        <f aca="false">IF(I395="","",I395*A395)</f>
        <v/>
      </c>
      <c r="M395" s="91" t="str">
        <f aca="true">IF(L395="","",OFFSET(L395,MAX($K$34:K394)-K395,-1,1,1))</f>
        <v/>
      </c>
      <c r="N395" s="143" t="str">
        <f aca="false">IF(VLOOKUP($M395,$K$33:$L$399,2,0)&gt;0,VLOOKUP($M395,$K$33:$L$399,2,0),"")</f>
        <v/>
      </c>
      <c r="O395" s="78" t="str">
        <f aca="false">IF(OR(N395="",$G395=0),"",(L395-N395)/7)</f>
        <v/>
      </c>
      <c r="P395" s="78"/>
      <c r="Q395" s="0"/>
      <c r="R395" s="0"/>
    </row>
    <row r="396" customFormat="false" ht="12.75" hidden="false" customHeight="false" outlineLevel="0" collapsed="false">
      <c r="A396" s="137" t="n">
        <v>36553</v>
      </c>
      <c r="B396" s="138" t="n">
        <v>382</v>
      </c>
      <c r="C396" s="138" t="n">
        <v>246.5</v>
      </c>
      <c r="D396" s="138" t="n">
        <v>292.5</v>
      </c>
      <c r="E396" s="139" t="n">
        <f aca="true">IF(AND(OFFSET(A396,-$B$4,0,1,1)&gt;=$A$34,ISNUMBER(OFFSET(A396,-$B$4,0,1,1))),OFFSET(A396,-$B$4,0,1,1),"")</f>
        <v>36364</v>
      </c>
      <c r="F396" s="140" t="n">
        <f aca="true">(OFFSET(B396,-$B$4,0,1,1)-B396)+$B$5*(D396-OFFSET(D396,-$B$4,0,1,1))+$B$6*(C396-OFFSET(C396,-$B$4,0,1,1))</f>
        <v>-46.7832265026398</v>
      </c>
      <c r="G396" s="141" t="n">
        <f aca="false">VLOOKUP(YEAR(A396),$D$6:$F$13,2,0)</f>
        <v>1.75</v>
      </c>
      <c r="H396" s="142" t="n">
        <f aca="false">IF(OR(ISBLANK(F396),G396=0),"",G396*F396)</f>
        <v>-81.8706463796196</v>
      </c>
      <c r="I396" s="141" t="str">
        <f aca="false">IF(ABS(SIGN(F396)-SIGN(F395))&gt;0,1,"")</f>
        <v/>
      </c>
      <c r="J396" s="141" t="n">
        <f aca="false">SUM($I$34:I396)</f>
        <v>36</v>
      </c>
      <c r="K396" s="141" t="str">
        <f aca="false">IF(I396=1,ROW(I396),"")</f>
        <v/>
      </c>
      <c r="L396" s="143" t="str">
        <f aca="false">IF(I396="","",I396*A396)</f>
        <v/>
      </c>
      <c r="M396" s="91" t="str">
        <f aca="true">IF(L396="","",OFFSET(L396,MAX($K$34:K395)-K396,-1,1,1))</f>
        <v/>
      </c>
      <c r="N396" s="143" t="str">
        <f aca="false">IF(VLOOKUP($M396,$K$33:$L$399,2,0)&gt;0,VLOOKUP($M396,$K$33:$L$399,2,0),"")</f>
        <v/>
      </c>
      <c r="O396" s="78" t="str">
        <f aca="false">IF(OR(N396="",$G396=0),"",(L396-N396)/7)</f>
        <v/>
      </c>
      <c r="P396" s="78"/>
      <c r="Q396" s="0"/>
      <c r="R396" s="0"/>
    </row>
    <row r="397" customFormat="false" ht="12.75" hidden="false" customHeight="false" outlineLevel="0" collapsed="false">
      <c r="A397" s="137" t="n">
        <v>36560</v>
      </c>
      <c r="B397" s="138" t="n">
        <v>380.75</v>
      </c>
      <c r="C397" s="138" t="n">
        <v>252.5</v>
      </c>
      <c r="D397" s="138" t="n">
        <v>292.5</v>
      </c>
      <c r="E397" s="139" t="n">
        <f aca="true">IF(AND(OFFSET(A397,-$B$4,0,1,1)&gt;=$A$34,ISNUMBER(OFFSET(A397,-$B$4,0,1,1))),OFFSET(A397,-$B$4,0,1,1),"")</f>
        <v>36371</v>
      </c>
      <c r="F397" s="140" t="n">
        <f aca="true">(OFFSET(B397,-$B$4,0,1,1)-B397)+$B$5*(D397-OFFSET(D397,-$B$4,0,1,1))+$B$6*(C397-OFFSET(C397,-$B$4,0,1,1))</f>
        <v>-37.1499236680818</v>
      </c>
      <c r="G397" s="141" t="n">
        <f aca="false">VLOOKUP(YEAR(A397),$D$6:$F$13,2,0)</f>
        <v>1.75</v>
      </c>
      <c r="H397" s="142" t="n">
        <f aca="false">IF(OR(ISBLANK(F397),G397=0),"",G397*F397)</f>
        <v>-65.0123664191431</v>
      </c>
      <c r="I397" s="141" t="str">
        <f aca="false">IF(ABS(SIGN(F397)-SIGN(F396))&gt;0,1,"")</f>
        <v/>
      </c>
      <c r="J397" s="141" t="n">
        <f aca="false">SUM($I$34:I397)</f>
        <v>36</v>
      </c>
      <c r="K397" s="141" t="str">
        <f aca="false">IF(I397=1,ROW(I397),"")</f>
        <v/>
      </c>
      <c r="L397" s="143" t="str">
        <f aca="false">IF(I397="","",I397*A397)</f>
        <v/>
      </c>
      <c r="M397" s="91" t="str">
        <f aca="true">IF(L397="","",OFFSET(L397,MAX($K$34:K396)-K397,-1,1,1))</f>
        <v/>
      </c>
      <c r="N397" s="143" t="str">
        <f aca="false">IF(VLOOKUP($M397,$K$33:$L$399,2,0)&gt;0,VLOOKUP($M397,$K$33:$L$399,2,0),"")</f>
        <v/>
      </c>
      <c r="O397" s="78" t="str">
        <f aca="false">IF(OR(N397="",$G397=0),"",(L397-N397)/7)</f>
        <v/>
      </c>
      <c r="P397" s="78"/>
      <c r="Q397" s="0"/>
      <c r="R397" s="0"/>
    </row>
    <row r="398" customFormat="false" ht="12.75" hidden="false" customHeight="false" outlineLevel="0" collapsed="false">
      <c r="A398" s="137" t="n">
        <v>36567</v>
      </c>
      <c r="B398" s="138" t="n">
        <v>391.5</v>
      </c>
      <c r="C398" s="138" t="n">
        <v>262.25</v>
      </c>
      <c r="D398" s="138" t="n">
        <v>292.5</v>
      </c>
      <c r="E398" s="139" t="n">
        <f aca="true">IF(AND(OFFSET(A398,-$B$4,0,1,1)&gt;=$A$34,ISNUMBER(OFFSET(A398,-$B$4,0,1,1))),OFFSET(A398,-$B$4,0,1,1),"")</f>
        <v>36378</v>
      </c>
      <c r="F398" s="140" t="n">
        <f aca="true">(OFFSET(B398,-$B$4,0,1,1)-B398)+$B$5*(D398-OFFSET(D398,-$B$4,0,1,1))+$B$6*(C398-OFFSET(C398,-$B$4,0,1,1))</f>
        <v>-35.912751066383</v>
      </c>
      <c r="G398" s="141" t="n">
        <f aca="false">VLOOKUP(YEAR(A398),$D$6:$F$13,2,0)</f>
        <v>1.75</v>
      </c>
      <c r="H398" s="142" t="n">
        <f aca="false">IF(OR(ISBLANK(F398),G398=0),"",G398*F398)</f>
        <v>-62.8473143661703</v>
      </c>
      <c r="I398" s="141" t="str">
        <f aca="false">IF(ABS(SIGN(F398)-SIGN(F397))&gt;0,1,"")</f>
        <v/>
      </c>
      <c r="J398" s="141" t="n">
        <f aca="false">SUM($I$34:I398)</f>
        <v>36</v>
      </c>
      <c r="K398" s="141" t="str">
        <f aca="false">IF(I398=1,ROW(I398),"")</f>
        <v/>
      </c>
      <c r="L398" s="143" t="str">
        <f aca="false">IF(I398="","",I398*A398)</f>
        <v/>
      </c>
      <c r="M398" s="91" t="str">
        <f aca="true">IF(L398="","",OFFSET(L398,MAX($K$34:K397)-K398,-1,1,1))</f>
        <v/>
      </c>
      <c r="N398" s="143" t="str">
        <f aca="false">IF(VLOOKUP($M398,$K$33:$L$399,2,0)&gt;0,VLOOKUP($M398,$K$33:$L$399,2,0),"")</f>
        <v/>
      </c>
      <c r="O398" s="78" t="str">
        <f aca="false">IF(OR(N398="",$G398=0),"",(L398-N398)/7)</f>
        <v/>
      </c>
      <c r="P398" s="78"/>
      <c r="Q398" s="0"/>
      <c r="R398" s="0"/>
    </row>
    <row r="399" customFormat="false" ht="13.5" hidden="false" customHeight="false" outlineLevel="0" collapsed="false">
      <c r="A399" s="144" t="n">
        <v>36574</v>
      </c>
      <c r="B399" s="145" t="n">
        <v>405.5</v>
      </c>
      <c r="C399" s="145" t="n">
        <v>261.5</v>
      </c>
      <c r="D399" s="145" t="n">
        <v>307.5</v>
      </c>
      <c r="E399" s="146" t="n">
        <f aca="true">IF(AND(OFFSET(A399,-$B$4,0,1,1)&gt;=$A$34,ISNUMBER(OFFSET(A399,-$B$4,0,1,1))),OFFSET(A399,-$B$4,0,1,1),"")</f>
        <v>36385</v>
      </c>
      <c r="F399" s="147" t="n">
        <f aca="true">(OFFSET(B399,-$B$4,0,1,1)-B399)+$B$5*(D399-OFFSET(D399,-$B$4,0,1,1))+$B$6*(C399-OFFSET(C399,-$B$4,0,1,1))</f>
        <v>-55.1771015989155</v>
      </c>
      <c r="G399" s="148" t="n">
        <f aca="false">VLOOKUP(YEAR(A399),$D$6:$F$13,2,0)</f>
        <v>1.75</v>
      </c>
      <c r="H399" s="149" t="n">
        <f aca="false">IF(OR(ISBLANK(F399),G399=0),"",G399*F399)</f>
        <v>-96.559927798102</v>
      </c>
      <c r="I399" s="148" t="str">
        <f aca="false">IF(ABS(SIGN(F399)-SIGN(F398))&gt;0,1,"")</f>
        <v/>
      </c>
      <c r="J399" s="148" t="n">
        <f aca="false">SUM($I$34:I399)</f>
        <v>36</v>
      </c>
      <c r="K399" s="141" t="str">
        <f aca="false">IF(I399=1,ROW(I399),"")</f>
        <v/>
      </c>
      <c r="L399" s="150" t="str">
        <f aca="false">IF(I399="","",I399*A399)</f>
        <v/>
      </c>
      <c r="M399" s="95" t="str">
        <f aca="true">IF(L399="","",OFFSET(L399,MAX($K$34:K398)-K399,-1,1,1))</f>
        <v/>
      </c>
      <c r="N399" s="143" t="str">
        <f aca="false">IF(VLOOKUP($M399,$K$33:$L$399,2,0)&gt;0,VLOOKUP($M399,$K$33:$L$399,2,0),"")</f>
        <v/>
      </c>
      <c r="O399" s="78" t="str">
        <f aca="false">IF(OR(N399="",$G399=0),"",(L399-N399)/7)</f>
        <v/>
      </c>
      <c r="P399" s="78"/>
      <c r="Q399" s="0"/>
      <c r="R399" s="0"/>
    </row>
    <row r="401" customFormat="false" ht="12.75" hidden="false" customHeight="false" outlineLevel="0" collapsed="false">
      <c r="A401" s="151"/>
      <c r="B401" s="151"/>
      <c r="C401" s="151"/>
      <c r="D401" s="151"/>
    </row>
    <row r="402" customFormat="false" ht="12.75" hidden="false" customHeight="false" outlineLevel="0" collapsed="false">
      <c r="A402" s="151"/>
      <c r="B402" s="151"/>
      <c r="C402" s="151"/>
      <c r="D402" s="151"/>
    </row>
    <row r="403" customFormat="false" ht="12.75" hidden="false" customHeight="false" outlineLevel="0" collapsed="false">
      <c r="A403" s="151"/>
      <c r="B403" s="151"/>
      <c r="C403" s="151"/>
      <c r="D403" s="151"/>
    </row>
    <row r="404" customFormat="false" ht="12.75" hidden="false" customHeight="false" outlineLevel="0" collapsed="false">
      <c r="A404" s="151"/>
      <c r="B404" s="151"/>
      <c r="C404" s="151"/>
      <c r="D404" s="151"/>
      <c r="O404" s="151"/>
    </row>
    <row r="405" customFormat="false" ht="12.75" hidden="false" customHeight="false" outlineLevel="0" collapsed="false">
      <c r="A405" s="151"/>
      <c r="B405" s="151"/>
      <c r="C405" s="151"/>
      <c r="D405" s="151"/>
    </row>
    <row r="406" customFormat="false" ht="12.75" hidden="false" customHeight="false" outlineLevel="0" collapsed="false">
      <c r="A406" s="151"/>
      <c r="B406" s="151"/>
      <c r="C406" s="151"/>
      <c r="D406" s="151"/>
    </row>
    <row r="407" customFormat="false" ht="12.75" hidden="false" customHeight="false" outlineLevel="0" collapsed="false">
      <c r="A407" s="151"/>
      <c r="B407" s="151"/>
      <c r="C407" s="151"/>
      <c r="D407" s="151"/>
    </row>
    <row r="408" customFormat="false" ht="12.75" hidden="false" customHeight="false" outlineLevel="0" collapsed="false">
      <c r="A408" s="151"/>
      <c r="B408" s="151"/>
      <c r="C408" s="151"/>
      <c r="D408" s="151"/>
    </row>
    <row r="409" customFormat="false" ht="12.75" hidden="false" customHeight="false" outlineLevel="0" collapsed="false">
      <c r="A409" s="151"/>
      <c r="B409" s="151"/>
      <c r="C409" s="151"/>
      <c r="D409" s="151"/>
    </row>
    <row r="410" customFormat="false" ht="12.75" hidden="false" customHeight="false" outlineLevel="0" collapsed="false">
      <c r="A410" s="151"/>
      <c r="B410" s="151"/>
      <c r="C410" s="151"/>
      <c r="D410" s="151"/>
    </row>
    <row r="411" customFormat="false" ht="12.75" hidden="false" customHeight="false" outlineLevel="0" collapsed="false">
      <c r="A411" s="151"/>
      <c r="B411" s="151"/>
      <c r="C411" s="151"/>
      <c r="D411" s="151"/>
    </row>
    <row r="412" customFormat="false" ht="12.75" hidden="false" customHeight="false" outlineLevel="0" collapsed="false">
      <c r="A412" s="151"/>
      <c r="B412" s="151"/>
      <c r="C412" s="151"/>
      <c r="D412" s="151"/>
      <c r="M412" s="68"/>
      <c r="O412" s="69"/>
      <c r="P412" s="70"/>
      <c r="R412" s="0"/>
    </row>
    <row r="413" customFormat="false" ht="12.75" hidden="false" customHeight="false" outlineLevel="0" collapsed="false">
      <c r="A413" s="151"/>
      <c r="B413" s="151"/>
      <c r="C413" s="151"/>
      <c r="D413" s="151"/>
      <c r="M413" s="68"/>
      <c r="O413" s="69"/>
      <c r="P413" s="70"/>
      <c r="R413" s="0"/>
    </row>
    <row r="414" customFormat="false" ht="12.75" hidden="false" customHeight="false" outlineLevel="0" collapsed="false">
      <c r="M414" s="68"/>
      <c r="O414" s="69"/>
      <c r="P414" s="70"/>
      <c r="R414" s="0"/>
    </row>
    <row r="415" customFormat="false" ht="12.75" hidden="false" customHeight="false" outlineLevel="0" collapsed="false">
      <c r="M415" s="68"/>
      <c r="O415" s="69"/>
      <c r="P415" s="70"/>
      <c r="R415" s="0"/>
    </row>
    <row r="416" customFormat="false" ht="12.75" hidden="false" customHeight="false" outlineLevel="0" collapsed="false">
      <c r="M416" s="68"/>
      <c r="O416" s="69"/>
      <c r="P416" s="70"/>
      <c r="R416" s="0"/>
    </row>
    <row r="417" customFormat="false" ht="12.75" hidden="false" customHeight="false" outlineLevel="0" collapsed="false">
      <c r="M417" s="68"/>
      <c r="O417" s="69"/>
      <c r="P417" s="70"/>
      <c r="R417" s="0"/>
    </row>
    <row r="418" customFormat="false" ht="12.75" hidden="false" customHeight="false" outlineLevel="0" collapsed="false">
      <c r="M418" s="68"/>
      <c r="O418" s="69"/>
      <c r="P418" s="70"/>
      <c r="R418" s="0"/>
    </row>
    <row r="419" customFormat="false" ht="12.75" hidden="false" customHeight="false" outlineLevel="0" collapsed="false">
      <c r="M419" s="68"/>
      <c r="O419" s="69"/>
      <c r="P419" s="70"/>
      <c r="R419" s="0"/>
    </row>
    <row r="420" customFormat="false" ht="12.75" hidden="false" customHeight="false" outlineLevel="0" collapsed="false">
      <c r="M420" s="68"/>
      <c r="O420" s="69"/>
      <c r="P420" s="70"/>
      <c r="R420" s="0"/>
    </row>
    <row r="421" customFormat="false" ht="12.75" hidden="false" customHeight="false" outlineLevel="0" collapsed="false">
      <c r="M421" s="68"/>
      <c r="O421" s="69"/>
      <c r="P421" s="70"/>
      <c r="R421" s="0"/>
    </row>
    <row r="422" customFormat="false" ht="12.75" hidden="false" customHeight="false" outlineLevel="0" collapsed="false">
      <c r="M422" s="68"/>
      <c r="O422" s="69"/>
      <c r="P422" s="70"/>
      <c r="R422" s="0"/>
    </row>
    <row r="423" customFormat="false" ht="12.75" hidden="false" customHeight="false" outlineLevel="0" collapsed="false">
      <c r="M423" s="68"/>
      <c r="O423" s="69"/>
      <c r="P423" s="70"/>
      <c r="R423" s="0"/>
    </row>
    <row r="424" customFormat="false" ht="12.75" hidden="false" customHeight="false" outlineLevel="0" collapsed="false">
      <c r="M424" s="68"/>
      <c r="O424" s="69"/>
      <c r="P424" s="70"/>
      <c r="R424" s="0"/>
    </row>
    <row r="425" customFormat="false" ht="12.75" hidden="false" customHeight="false" outlineLevel="0" collapsed="false">
      <c r="M425" s="68"/>
      <c r="O425" s="69"/>
      <c r="P425" s="70"/>
      <c r="R425" s="0"/>
    </row>
    <row r="426" customFormat="false" ht="12.75" hidden="false" customHeight="false" outlineLevel="0" collapsed="false">
      <c r="M426" s="68"/>
      <c r="O426" s="69"/>
      <c r="P426" s="70"/>
      <c r="R426" s="0"/>
    </row>
  </sheetData>
  <printOptions headings="false" gridLines="false" gridLinesSet="true" horizontalCentered="true" verticalCentered="false"/>
  <pageMargins left="0.354166666666667" right="0.354166666666667" top="0.7875" bottom="0.59027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74">
              <controlPr defaultSize="0" print="false" autoFill="0" autoPict="0" macro="Module1.GetHedgeRatio">
                <anchor moveWithCells="true" sizeWithCells="false">
                  <from>
                    <xdr:col>5</xdr:col>
                    <xdr:colOff>171360</xdr:colOff>
                    <xdr:row>14</xdr:row>
                    <xdr:rowOff>66600</xdr:rowOff>
                  </from>
                  <to>
                    <xdr:col>6</xdr:col>
                    <xdr:colOff>503640</xdr:colOff>
                    <xdr:row>20</xdr:row>
                    <xdr:rowOff>114480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I525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6" activeCellId="0" sqref="C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2" style="0" width="9.7"/>
    <col collapsed="false" customWidth="true" hidden="false" outlineLevel="0" max="5" min="5" style="0" width="10.13"/>
    <col collapsed="false" customWidth="true" hidden="false" outlineLevel="0" max="7" min="7" style="0" width="11.13"/>
    <col collapsed="false" customWidth="true" hidden="false" outlineLevel="0" max="9" min="9" style="0" width="11.42"/>
  </cols>
  <sheetData>
    <row r="1" customFormat="false" ht="13.5" hidden="false" customHeight="false" outlineLevel="0" collapsed="false">
      <c r="B1" s="120"/>
      <c r="C1" s="152"/>
      <c r="D1" s="152"/>
      <c r="E1" s="152"/>
      <c r="F1" s="152"/>
      <c r="G1" s="152"/>
      <c r="H1" s="152"/>
      <c r="I1" s="120"/>
    </row>
    <row r="2" customFormat="false" ht="15.75" hidden="false" customHeight="false" outlineLevel="0" collapsed="false">
      <c r="B2" s="153"/>
      <c r="C2" s="154"/>
      <c r="D2" s="123" t="s">
        <v>12</v>
      </c>
      <c r="E2" s="154"/>
      <c r="F2" s="152"/>
      <c r="G2" s="155" t="s">
        <v>13</v>
      </c>
      <c r="H2" s="152"/>
      <c r="I2" s="156" t="s">
        <v>53</v>
      </c>
    </row>
    <row r="3" customFormat="false" ht="12.75" hidden="false" customHeight="false" outlineLevel="0" collapsed="false">
      <c r="B3" s="157"/>
      <c r="C3" s="73" t="s">
        <v>64</v>
      </c>
      <c r="D3" s="73" t="s">
        <v>65</v>
      </c>
      <c r="E3" s="158" t="s">
        <v>66</v>
      </c>
      <c r="F3" s="120"/>
      <c r="G3" s="120"/>
      <c r="H3" s="120"/>
      <c r="I3" s="159"/>
    </row>
    <row r="4" customFormat="false" ht="12.75" hidden="false" customHeight="false" outlineLevel="0" collapsed="false">
      <c r="B4" s="157"/>
      <c r="C4" s="120"/>
      <c r="D4" s="120"/>
      <c r="E4" s="120"/>
      <c r="F4" s="120"/>
      <c r="G4" s="120"/>
      <c r="H4" s="120"/>
      <c r="I4" s="159"/>
    </row>
    <row r="5" customFormat="false" ht="12.75" hidden="false" customHeight="false" outlineLevel="0" collapsed="false">
      <c r="B5" s="160" t="n">
        <v>32878</v>
      </c>
      <c r="C5" s="161" t="n">
        <v>415</v>
      </c>
      <c r="D5" s="161" t="n">
        <v>400</v>
      </c>
      <c r="E5" s="161" t="n">
        <v>407.5</v>
      </c>
      <c r="F5" s="161"/>
      <c r="G5" s="161" t="n">
        <v>183.5</v>
      </c>
      <c r="H5" s="161"/>
      <c r="I5" s="162" t="e">
        <f aca="false">NA()</f>
        <v>#N/A</v>
      </c>
    </row>
    <row r="6" customFormat="false" ht="12.75" hidden="false" customHeight="false" outlineLevel="0" collapsed="false">
      <c r="B6" s="160" t="n">
        <v>32885</v>
      </c>
      <c r="C6" s="161" t="n">
        <v>407.5</v>
      </c>
      <c r="D6" s="161" t="n">
        <v>404.5</v>
      </c>
      <c r="E6" s="161" t="n">
        <v>406</v>
      </c>
      <c r="F6" s="161"/>
      <c r="G6" s="161" t="n">
        <v>184.5</v>
      </c>
      <c r="H6" s="161"/>
      <c r="I6" s="162" t="e">
        <f aca="false">NA()</f>
        <v>#N/A</v>
      </c>
    </row>
    <row r="7" customFormat="false" ht="12.75" hidden="false" customHeight="false" outlineLevel="0" collapsed="false">
      <c r="B7" s="160" t="n">
        <v>32892</v>
      </c>
      <c r="C7" s="161" t="n">
        <v>402.5</v>
      </c>
      <c r="D7" s="161" t="n">
        <v>405</v>
      </c>
      <c r="E7" s="161" t="n">
        <v>403.75</v>
      </c>
      <c r="F7" s="161"/>
      <c r="G7" s="161" t="n">
        <v>189</v>
      </c>
      <c r="H7" s="161"/>
      <c r="I7" s="162" t="e">
        <f aca="false">NA()</f>
        <v>#N/A</v>
      </c>
    </row>
    <row r="8" customFormat="false" ht="12.75" hidden="false" customHeight="false" outlineLevel="0" collapsed="false">
      <c r="B8" s="160" t="n">
        <v>32899</v>
      </c>
      <c r="C8" s="161" t="n">
        <v>390</v>
      </c>
      <c r="D8" s="161" t="n">
        <v>395.5</v>
      </c>
      <c r="E8" s="161" t="n">
        <v>392.75</v>
      </c>
      <c r="F8" s="161"/>
      <c r="G8" s="161" t="n">
        <v>193</v>
      </c>
      <c r="H8" s="161"/>
      <c r="I8" s="162" t="e">
        <f aca="false">NA()</f>
        <v>#N/A</v>
      </c>
    </row>
    <row r="9" customFormat="false" ht="12.75" hidden="false" customHeight="false" outlineLevel="0" collapsed="false">
      <c r="B9" s="160" t="n">
        <v>32906</v>
      </c>
      <c r="C9" s="161" t="n">
        <v>402.5</v>
      </c>
      <c r="D9" s="161" t="n">
        <v>395.5</v>
      </c>
      <c r="E9" s="161" t="n">
        <v>399</v>
      </c>
      <c r="F9" s="161"/>
      <c r="G9" s="161" t="n">
        <v>194</v>
      </c>
      <c r="H9" s="161"/>
      <c r="I9" s="162" t="e">
        <f aca="false">NA()</f>
        <v>#N/A</v>
      </c>
    </row>
    <row r="10" customFormat="false" ht="12.75" hidden="false" customHeight="false" outlineLevel="0" collapsed="false">
      <c r="B10" s="160" t="n">
        <v>32913</v>
      </c>
      <c r="C10" s="161" t="n">
        <v>405</v>
      </c>
      <c r="D10" s="161" t="n">
        <v>401.5</v>
      </c>
      <c r="E10" s="161" t="n">
        <v>403.25</v>
      </c>
      <c r="F10" s="161"/>
      <c r="G10" s="161" t="n">
        <v>194.5</v>
      </c>
      <c r="H10" s="161"/>
      <c r="I10" s="162" t="e">
        <f aca="false">NA()</f>
        <v>#N/A</v>
      </c>
    </row>
    <row r="11" customFormat="false" ht="12.75" hidden="false" customHeight="false" outlineLevel="0" collapsed="false">
      <c r="B11" s="160" t="n">
        <v>32920</v>
      </c>
      <c r="C11" s="161" t="n">
        <v>392.5</v>
      </c>
      <c r="D11" s="161" t="n">
        <v>393</v>
      </c>
      <c r="E11" s="161" t="n">
        <v>392.75</v>
      </c>
      <c r="F11" s="161"/>
      <c r="G11" s="161" t="n">
        <v>190</v>
      </c>
      <c r="H11" s="161"/>
      <c r="I11" s="162" t="e">
        <f aca="false">NA()</f>
        <v>#N/A</v>
      </c>
    </row>
    <row r="12" customFormat="false" ht="12.75" hidden="false" customHeight="false" outlineLevel="0" collapsed="false">
      <c r="B12" s="160" t="n">
        <v>32927</v>
      </c>
      <c r="C12" s="161" t="n">
        <v>385</v>
      </c>
      <c r="D12" s="161" t="n">
        <v>379.5</v>
      </c>
      <c r="E12" s="161" t="n">
        <v>382.25</v>
      </c>
      <c r="F12" s="161"/>
      <c r="G12" s="161" t="n">
        <v>185</v>
      </c>
      <c r="H12" s="161"/>
      <c r="I12" s="162" t="e">
        <f aca="false">NA()</f>
        <v>#N/A</v>
      </c>
    </row>
    <row r="13" customFormat="false" ht="12.75" hidden="false" customHeight="false" outlineLevel="0" collapsed="false">
      <c r="B13" s="160" t="n">
        <v>32934</v>
      </c>
      <c r="C13" s="161" t="n">
        <v>422.5</v>
      </c>
      <c r="D13" s="161" t="n">
        <v>416.5</v>
      </c>
      <c r="E13" s="161" t="n">
        <v>419.5</v>
      </c>
      <c r="F13" s="161"/>
      <c r="G13" s="161" t="n">
        <v>179.5</v>
      </c>
      <c r="H13" s="161"/>
      <c r="I13" s="162" t="e">
        <f aca="false">NA()</f>
        <v>#N/A</v>
      </c>
    </row>
    <row r="14" customFormat="false" ht="12.75" hidden="false" customHeight="false" outlineLevel="0" collapsed="false">
      <c r="B14" s="160" t="n">
        <v>32941</v>
      </c>
      <c r="C14" s="161" t="n">
        <v>432.5</v>
      </c>
      <c r="D14" s="161" t="n">
        <v>437.5</v>
      </c>
      <c r="E14" s="161" t="n">
        <v>435</v>
      </c>
      <c r="F14" s="161"/>
      <c r="G14" s="161" t="n">
        <v>174.5</v>
      </c>
      <c r="H14" s="161"/>
      <c r="I14" s="162" t="e">
        <f aca="false">NA()</f>
        <v>#N/A</v>
      </c>
    </row>
    <row r="15" customFormat="false" ht="12.75" hidden="false" customHeight="false" outlineLevel="0" collapsed="false">
      <c r="B15" s="160" t="n">
        <v>32948</v>
      </c>
      <c r="C15" s="161" t="n">
        <v>432.5</v>
      </c>
      <c r="D15" s="161" t="n">
        <v>431.5</v>
      </c>
      <c r="E15" s="161" t="n">
        <v>432</v>
      </c>
      <c r="F15" s="161"/>
      <c r="G15" s="161" t="n">
        <v>172</v>
      </c>
      <c r="H15" s="161"/>
      <c r="I15" s="162" t="e">
        <f aca="false">NA()</f>
        <v>#N/A</v>
      </c>
    </row>
    <row r="16" customFormat="false" ht="12.75" hidden="false" customHeight="false" outlineLevel="0" collapsed="false">
      <c r="B16" s="160" t="n">
        <v>32955</v>
      </c>
      <c r="C16" s="161" t="n">
        <v>412.5</v>
      </c>
      <c r="D16" s="161" t="n">
        <v>407.5</v>
      </c>
      <c r="E16" s="161" t="n">
        <v>410</v>
      </c>
      <c r="F16" s="161"/>
      <c r="G16" s="161" t="n">
        <v>169</v>
      </c>
      <c r="H16" s="161"/>
      <c r="I16" s="162" t="e">
        <f aca="false">NA()</f>
        <v>#N/A</v>
      </c>
    </row>
    <row r="17" customFormat="false" ht="12.75" hidden="false" customHeight="false" outlineLevel="0" collapsed="false">
      <c r="B17" s="160" t="n">
        <v>32962</v>
      </c>
      <c r="C17" s="161" t="n">
        <v>390</v>
      </c>
      <c r="D17" s="161" t="e">
        <f aca="false">NA()</f>
        <v>#N/A</v>
      </c>
      <c r="E17" s="161" t="n">
        <v>390</v>
      </c>
      <c r="F17" s="161"/>
      <c r="G17" s="161" t="n">
        <v>171</v>
      </c>
      <c r="H17" s="161"/>
      <c r="I17" s="162" t="e">
        <f aca="false">NA()</f>
        <v>#N/A</v>
      </c>
    </row>
    <row r="18" customFormat="false" ht="12.75" hidden="false" customHeight="false" outlineLevel="0" collapsed="false">
      <c r="B18" s="160" t="n">
        <v>32969</v>
      </c>
      <c r="C18" s="161" t="n">
        <v>398.5</v>
      </c>
      <c r="D18" s="161" t="n">
        <v>390</v>
      </c>
      <c r="E18" s="161" t="n">
        <v>394.25</v>
      </c>
      <c r="F18" s="161"/>
      <c r="G18" s="161" t="n">
        <v>170.5</v>
      </c>
      <c r="H18" s="161"/>
      <c r="I18" s="162" t="e">
        <f aca="false">NA()</f>
        <v>#N/A</v>
      </c>
    </row>
    <row r="19" customFormat="false" ht="12.75" hidden="false" customHeight="false" outlineLevel="0" collapsed="false">
      <c r="B19" s="160" t="n">
        <v>32976</v>
      </c>
      <c r="C19" s="161" t="n">
        <v>398.5</v>
      </c>
      <c r="D19" s="161" t="n">
        <v>382.5</v>
      </c>
      <c r="E19" s="161" t="n">
        <v>390.5</v>
      </c>
      <c r="F19" s="161"/>
      <c r="G19" s="161" t="n">
        <v>162</v>
      </c>
      <c r="H19" s="161"/>
      <c r="I19" s="162" t="e">
        <f aca="false">NA()</f>
        <v>#N/A</v>
      </c>
    </row>
    <row r="20" customFormat="false" ht="12.75" hidden="false" customHeight="false" outlineLevel="0" collapsed="false">
      <c r="B20" s="160" t="n">
        <v>32983</v>
      </c>
      <c r="C20" s="161" t="n">
        <v>390</v>
      </c>
      <c r="D20" s="161" t="n">
        <v>367.5</v>
      </c>
      <c r="E20" s="161" t="n">
        <v>378.75</v>
      </c>
      <c r="F20" s="161"/>
      <c r="G20" s="161" t="n">
        <v>160</v>
      </c>
      <c r="H20" s="161"/>
      <c r="I20" s="162" t="e">
        <f aca="false">NA()</f>
        <v>#N/A</v>
      </c>
    </row>
    <row r="21" customFormat="false" ht="12.75" hidden="false" customHeight="false" outlineLevel="0" collapsed="false">
      <c r="B21" s="160" t="n">
        <v>32990</v>
      </c>
      <c r="C21" s="161" t="n">
        <v>392.5</v>
      </c>
      <c r="D21" s="161" t="n">
        <v>401.5</v>
      </c>
      <c r="E21" s="161" t="n">
        <v>397</v>
      </c>
      <c r="F21" s="161"/>
      <c r="G21" s="161" t="n">
        <v>161.5</v>
      </c>
      <c r="H21" s="161"/>
      <c r="I21" s="162" t="e">
        <f aca="false">NA()</f>
        <v>#N/A</v>
      </c>
    </row>
    <row r="22" customFormat="false" ht="12.75" hidden="false" customHeight="false" outlineLevel="0" collapsed="false">
      <c r="B22" s="160" t="n">
        <v>32997</v>
      </c>
      <c r="C22" s="161" t="n">
        <v>414.5</v>
      </c>
      <c r="D22" s="161" t="n">
        <v>414.5</v>
      </c>
      <c r="E22" s="161" t="n">
        <v>414.5</v>
      </c>
      <c r="F22" s="161"/>
      <c r="G22" s="161" t="n">
        <v>156.5</v>
      </c>
      <c r="H22" s="161"/>
      <c r="I22" s="162" t="e">
        <f aca="false">NA()</f>
        <v>#N/A</v>
      </c>
    </row>
    <row r="23" customFormat="false" ht="12.75" hidden="false" customHeight="false" outlineLevel="0" collapsed="false">
      <c r="B23" s="160" t="n">
        <v>33004</v>
      </c>
      <c r="C23" s="161" t="n">
        <v>425</v>
      </c>
      <c r="D23" s="161" t="n">
        <v>420</v>
      </c>
      <c r="E23" s="161" t="n">
        <v>422.5</v>
      </c>
      <c r="F23" s="161"/>
      <c r="G23" s="161" t="n">
        <v>152</v>
      </c>
      <c r="H23" s="161"/>
      <c r="I23" s="162" t="e">
        <f aca="false">NA()</f>
        <v>#N/A</v>
      </c>
    </row>
    <row r="24" customFormat="false" ht="12.75" hidden="false" customHeight="false" outlineLevel="0" collapsed="false">
      <c r="B24" s="160" t="n">
        <v>33011</v>
      </c>
      <c r="C24" s="161" t="n">
        <v>440</v>
      </c>
      <c r="D24" s="161" t="n">
        <v>438.5</v>
      </c>
      <c r="E24" s="161" t="n">
        <v>439.25</v>
      </c>
      <c r="F24" s="161"/>
      <c r="G24" s="161" t="n">
        <v>154</v>
      </c>
      <c r="H24" s="161"/>
      <c r="I24" s="162" t="e">
        <f aca="false">NA()</f>
        <v>#N/A</v>
      </c>
    </row>
    <row r="25" customFormat="false" ht="12.75" hidden="false" customHeight="false" outlineLevel="0" collapsed="false">
      <c r="B25" s="160" t="n">
        <v>33018</v>
      </c>
      <c r="C25" s="161" t="n">
        <v>437.5</v>
      </c>
      <c r="D25" s="161" t="n">
        <v>427.5</v>
      </c>
      <c r="E25" s="161" t="n">
        <v>432.5</v>
      </c>
      <c r="F25" s="161"/>
      <c r="G25" s="161" t="n">
        <v>151.5</v>
      </c>
      <c r="H25" s="161"/>
      <c r="I25" s="162" t="e">
        <f aca="false">NA()</f>
        <v>#N/A</v>
      </c>
    </row>
    <row r="26" customFormat="false" ht="12.75" hidden="false" customHeight="false" outlineLevel="0" collapsed="false">
      <c r="B26" s="160" t="n">
        <v>33025</v>
      </c>
      <c r="C26" s="161" t="n">
        <v>427.5</v>
      </c>
      <c r="D26" s="161" t="n">
        <v>432.5</v>
      </c>
      <c r="E26" s="161" t="n">
        <v>430</v>
      </c>
      <c r="F26" s="161"/>
      <c r="G26" s="161" t="n">
        <v>148.5</v>
      </c>
      <c r="H26" s="161"/>
      <c r="I26" s="162" t="e">
        <f aca="false">NA()</f>
        <v>#N/A</v>
      </c>
    </row>
    <row r="27" customFormat="false" ht="12.75" hidden="false" customHeight="false" outlineLevel="0" collapsed="false">
      <c r="B27" s="160" t="n">
        <v>33032</v>
      </c>
      <c r="C27" s="161" t="n">
        <v>425</v>
      </c>
      <c r="D27" s="161" t="n">
        <v>422.5</v>
      </c>
      <c r="E27" s="161" t="n">
        <v>423.75</v>
      </c>
      <c r="F27" s="161"/>
      <c r="G27" s="161" t="n">
        <v>147.5</v>
      </c>
      <c r="H27" s="161"/>
      <c r="I27" s="162" t="e">
        <f aca="false">NA()</f>
        <v>#N/A</v>
      </c>
    </row>
    <row r="28" customFormat="false" ht="12.75" hidden="false" customHeight="false" outlineLevel="0" collapsed="false">
      <c r="B28" s="160" t="n">
        <v>33039</v>
      </c>
      <c r="C28" s="161" t="n">
        <v>415</v>
      </c>
      <c r="D28" s="161" t="n">
        <v>408</v>
      </c>
      <c r="E28" s="161" t="n">
        <v>411.5</v>
      </c>
      <c r="F28" s="161"/>
      <c r="G28" s="161" t="n">
        <v>146</v>
      </c>
      <c r="H28" s="161"/>
      <c r="I28" s="162" t="e">
        <f aca="false">NA()</f>
        <v>#N/A</v>
      </c>
    </row>
    <row r="29" customFormat="false" ht="12.75" hidden="false" customHeight="false" outlineLevel="0" collapsed="false">
      <c r="B29" s="160" t="n">
        <v>33046</v>
      </c>
      <c r="C29" s="161" t="n">
        <v>402.5</v>
      </c>
      <c r="D29" s="161" t="n">
        <v>384</v>
      </c>
      <c r="E29" s="161" t="n">
        <v>393.25</v>
      </c>
      <c r="F29" s="161"/>
      <c r="G29" s="161" t="n">
        <v>141.5</v>
      </c>
      <c r="H29" s="161"/>
      <c r="I29" s="162" t="e">
        <f aca="false">NA()</f>
        <v>#N/A</v>
      </c>
    </row>
    <row r="30" customFormat="false" ht="12.75" hidden="false" customHeight="false" outlineLevel="0" collapsed="false">
      <c r="B30" s="160" t="n">
        <v>33053</v>
      </c>
      <c r="C30" s="161" t="n">
        <v>380</v>
      </c>
      <c r="D30" s="161" t="n">
        <v>380</v>
      </c>
      <c r="E30" s="161" t="n">
        <v>380</v>
      </c>
      <c r="F30" s="161"/>
      <c r="G30" s="161" t="n">
        <v>141.5</v>
      </c>
      <c r="H30" s="161"/>
      <c r="I30" s="162" t="e">
        <f aca="false">NA()</f>
        <v>#N/A</v>
      </c>
    </row>
    <row r="31" customFormat="false" ht="12.75" hidden="false" customHeight="false" outlineLevel="0" collapsed="false">
      <c r="B31" s="160" t="n">
        <v>33060</v>
      </c>
      <c r="C31" s="161" t="n">
        <v>372.5</v>
      </c>
      <c r="D31" s="161" t="n">
        <v>372.5</v>
      </c>
      <c r="E31" s="161" t="n">
        <v>372.5</v>
      </c>
      <c r="F31" s="161"/>
      <c r="G31" s="161" t="n">
        <v>143.5</v>
      </c>
      <c r="H31" s="161"/>
      <c r="I31" s="162" t="e">
        <f aca="false">NA()</f>
        <v>#N/A</v>
      </c>
    </row>
    <row r="32" customFormat="false" ht="12.75" hidden="false" customHeight="false" outlineLevel="0" collapsed="false">
      <c r="B32" s="160" t="n">
        <v>33067</v>
      </c>
      <c r="C32" s="161" t="n">
        <v>386.5</v>
      </c>
      <c r="D32" s="161" t="n">
        <v>370</v>
      </c>
      <c r="E32" s="161" t="n">
        <v>378.25</v>
      </c>
      <c r="F32" s="161"/>
      <c r="G32" s="161" t="n">
        <v>147.5</v>
      </c>
      <c r="H32" s="161"/>
      <c r="I32" s="162" t="e">
        <f aca="false">NA()</f>
        <v>#N/A</v>
      </c>
    </row>
    <row r="33" customFormat="false" ht="12.75" hidden="false" customHeight="false" outlineLevel="0" collapsed="false">
      <c r="B33" s="160" t="n">
        <v>33074</v>
      </c>
      <c r="C33" s="161" t="n">
        <v>410</v>
      </c>
      <c r="D33" s="161" t="n">
        <v>408</v>
      </c>
      <c r="E33" s="161" t="n">
        <v>409</v>
      </c>
      <c r="F33" s="161"/>
      <c r="G33" s="161" t="n">
        <v>156</v>
      </c>
      <c r="H33" s="161"/>
      <c r="I33" s="162" t="e">
        <f aca="false">NA()</f>
        <v>#N/A</v>
      </c>
    </row>
    <row r="34" customFormat="false" ht="12.75" hidden="false" customHeight="false" outlineLevel="0" collapsed="false">
      <c r="B34" s="160" t="n">
        <v>33081</v>
      </c>
      <c r="C34" s="161" t="n">
        <v>405</v>
      </c>
      <c r="D34" s="161" t="n">
        <v>406</v>
      </c>
      <c r="E34" s="161" t="n">
        <v>405.5</v>
      </c>
      <c r="F34" s="161"/>
      <c r="G34" s="161" t="n">
        <v>161</v>
      </c>
      <c r="H34" s="161"/>
      <c r="I34" s="162" t="e">
        <f aca="false">NA()</f>
        <v>#N/A</v>
      </c>
    </row>
    <row r="35" customFormat="false" ht="12.75" hidden="false" customHeight="false" outlineLevel="0" collapsed="false">
      <c r="B35" s="160" t="n">
        <v>33088</v>
      </c>
      <c r="C35" s="161" t="n">
        <v>437.5</v>
      </c>
      <c r="D35" s="161" t="n">
        <v>417.5</v>
      </c>
      <c r="E35" s="161" t="n">
        <v>427.5</v>
      </c>
      <c r="F35" s="161"/>
      <c r="G35" s="161" t="n">
        <v>186</v>
      </c>
      <c r="H35" s="161"/>
      <c r="I35" s="162" t="e">
        <f aca="false">NA()</f>
        <v>#N/A</v>
      </c>
    </row>
    <row r="36" customFormat="false" ht="12.75" hidden="false" customHeight="false" outlineLevel="0" collapsed="false">
      <c r="B36" s="160" t="n">
        <v>33095</v>
      </c>
      <c r="C36" s="161" t="n">
        <v>467.5</v>
      </c>
      <c r="D36" s="161" t="n">
        <v>470</v>
      </c>
      <c r="E36" s="161" t="n">
        <v>468.75</v>
      </c>
      <c r="F36" s="161"/>
      <c r="G36" s="161" t="n">
        <v>249</v>
      </c>
      <c r="H36" s="161"/>
      <c r="I36" s="162" t="e">
        <f aca="false">NA()</f>
        <v>#N/A</v>
      </c>
    </row>
    <row r="37" customFormat="false" ht="12.75" hidden="false" customHeight="false" outlineLevel="0" collapsed="false">
      <c r="B37" s="160" t="n">
        <v>33102</v>
      </c>
      <c r="C37" s="161" t="n">
        <v>505</v>
      </c>
      <c r="D37" s="161" t="n">
        <v>480</v>
      </c>
      <c r="E37" s="161" t="n">
        <v>492.5</v>
      </c>
      <c r="F37" s="161"/>
      <c r="G37" s="161" t="n">
        <v>266</v>
      </c>
      <c r="H37" s="161"/>
      <c r="I37" s="162" t="e">
        <f aca="false">NA()</f>
        <v>#N/A</v>
      </c>
    </row>
    <row r="38" customFormat="false" ht="12.75" hidden="false" customHeight="false" outlineLevel="0" collapsed="false">
      <c r="B38" s="160" t="n">
        <v>33109</v>
      </c>
      <c r="C38" s="161" t="n">
        <v>672.5</v>
      </c>
      <c r="D38" s="161" t="n">
        <v>635</v>
      </c>
      <c r="E38" s="161" t="n">
        <v>653.75</v>
      </c>
      <c r="F38" s="161"/>
      <c r="G38" s="161" t="n">
        <v>321.5</v>
      </c>
      <c r="H38" s="161"/>
      <c r="I38" s="162" t="e">
        <f aca="false">NA()</f>
        <v>#N/A</v>
      </c>
    </row>
    <row r="39" customFormat="false" ht="12.75" hidden="false" customHeight="false" outlineLevel="0" collapsed="false">
      <c r="B39" s="160" t="n">
        <v>33116</v>
      </c>
      <c r="C39" s="161" t="n">
        <v>587.5</v>
      </c>
      <c r="D39" s="161" t="n">
        <v>525</v>
      </c>
      <c r="E39" s="161" t="n">
        <v>556.25</v>
      </c>
      <c r="F39" s="161"/>
      <c r="G39" s="161" t="n">
        <v>289.5</v>
      </c>
      <c r="H39" s="161"/>
      <c r="I39" s="162" t="e">
        <f aca="false">NA()</f>
        <v>#N/A</v>
      </c>
    </row>
    <row r="40" customFormat="false" ht="12.75" hidden="false" customHeight="false" outlineLevel="0" collapsed="false">
      <c r="B40" s="160" t="n">
        <v>33123</v>
      </c>
      <c r="C40" s="161" t="n">
        <v>575</v>
      </c>
      <c r="D40" s="161" t="n">
        <v>577.5</v>
      </c>
      <c r="E40" s="161" t="n">
        <v>576.25</v>
      </c>
      <c r="F40" s="161"/>
      <c r="G40" s="161" t="n">
        <v>295</v>
      </c>
      <c r="H40" s="161"/>
      <c r="I40" s="162" t="e">
        <f aca="false">NA()</f>
        <v>#N/A</v>
      </c>
    </row>
    <row r="41" customFormat="false" ht="12.75" hidden="false" customHeight="false" outlineLevel="0" collapsed="false">
      <c r="B41" s="160" t="n">
        <v>33130</v>
      </c>
      <c r="C41" s="161" t="n">
        <v>547.5</v>
      </c>
      <c r="D41" s="161" t="n">
        <v>555</v>
      </c>
      <c r="E41" s="161" t="n">
        <v>551.25</v>
      </c>
      <c r="F41" s="161"/>
      <c r="G41" s="161" t="n">
        <v>299</v>
      </c>
      <c r="H41" s="161"/>
      <c r="I41" s="162" t="e">
        <f aca="false">NA()</f>
        <v>#N/A</v>
      </c>
    </row>
    <row r="42" customFormat="false" ht="12.75" hidden="false" customHeight="false" outlineLevel="0" collapsed="false">
      <c r="B42" s="160" t="n">
        <v>33137</v>
      </c>
      <c r="C42" s="161" t="n">
        <v>602.5</v>
      </c>
      <c r="D42" s="161" t="n">
        <v>602.5</v>
      </c>
      <c r="E42" s="161" t="n">
        <v>602.5</v>
      </c>
      <c r="F42" s="161"/>
      <c r="G42" s="161" t="n">
        <v>334</v>
      </c>
      <c r="H42" s="161"/>
      <c r="I42" s="162" t="e">
        <f aca="false">NA()</f>
        <v>#N/A</v>
      </c>
    </row>
    <row r="43" customFormat="false" ht="12.75" hidden="false" customHeight="false" outlineLevel="0" collapsed="false">
      <c r="B43" s="160" t="n">
        <v>33144</v>
      </c>
      <c r="C43" s="161" t="n">
        <v>685</v>
      </c>
      <c r="D43" s="161" t="n">
        <v>655</v>
      </c>
      <c r="E43" s="161" t="n">
        <v>670</v>
      </c>
      <c r="F43" s="161"/>
      <c r="G43" s="161" t="n">
        <v>376</v>
      </c>
      <c r="H43" s="161"/>
      <c r="I43" s="162" t="e">
        <f aca="false">NA()</f>
        <v>#N/A</v>
      </c>
    </row>
    <row r="44" customFormat="false" ht="12.75" hidden="false" customHeight="false" outlineLevel="0" collapsed="false">
      <c r="B44" s="160" t="n">
        <v>33151</v>
      </c>
      <c r="C44" s="161" t="n">
        <v>695</v>
      </c>
      <c r="D44" s="161" t="n">
        <v>684.5</v>
      </c>
      <c r="E44" s="161" t="n">
        <v>689.75</v>
      </c>
      <c r="F44" s="161"/>
      <c r="G44" s="161" t="n">
        <v>378.5</v>
      </c>
      <c r="H44" s="161"/>
      <c r="I44" s="162" t="e">
        <f aca="false">NA()</f>
        <v>#N/A</v>
      </c>
    </row>
    <row r="45" customFormat="false" ht="12.75" hidden="false" customHeight="false" outlineLevel="0" collapsed="false">
      <c r="B45" s="160" t="n">
        <v>33158</v>
      </c>
      <c r="C45" s="161" t="n">
        <v>687.5</v>
      </c>
      <c r="D45" s="161" t="n">
        <v>687.5</v>
      </c>
      <c r="E45" s="161" t="n">
        <v>687.5</v>
      </c>
      <c r="F45" s="161"/>
      <c r="G45" s="161" t="n">
        <v>385</v>
      </c>
      <c r="H45" s="161"/>
      <c r="I45" s="162" t="e">
        <f aca="false">NA()</f>
        <v>#N/A</v>
      </c>
    </row>
    <row r="46" customFormat="false" ht="12.75" hidden="false" customHeight="false" outlineLevel="0" collapsed="false">
      <c r="B46" s="160" t="n">
        <v>33165</v>
      </c>
      <c r="C46" s="161" t="n">
        <v>645</v>
      </c>
      <c r="D46" s="161" t="n">
        <v>650</v>
      </c>
      <c r="E46" s="161" t="n">
        <v>647.5</v>
      </c>
      <c r="F46" s="161"/>
      <c r="G46" s="161" t="n">
        <v>345.5</v>
      </c>
      <c r="H46" s="161"/>
      <c r="I46" s="162" t="e">
        <f aca="false">NA()</f>
        <v>#N/A</v>
      </c>
    </row>
    <row r="47" customFormat="false" ht="12.75" hidden="false" customHeight="false" outlineLevel="0" collapsed="false">
      <c r="B47" s="160" t="n">
        <v>33172</v>
      </c>
      <c r="C47" s="161" t="n">
        <v>580</v>
      </c>
      <c r="D47" s="161" t="n">
        <v>610</v>
      </c>
      <c r="E47" s="161" t="n">
        <v>595</v>
      </c>
      <c r="F47" s="161"/>
      <c r="G47" s="161" t="n">
        <v>300.5</v>
      </c>
      <c r="H47" s="161"/>
      <c r="I47" s="162" t="e">
        <f aca="false">NA()</f>
        <v>#N/A</v>
      </c>
    </row>
    <row r="48" customFormat="false" ht="12.75" hidden="false" customHeight="false" outlineLevel="0" collapsed="false">
      <c r="B48" s="160" t="n">
        <v>33179</v>
      </c>
      <c r="C48" s="161" t="n">
        <v>575</v>
      </c>
      <c r="D48" s="161" t="n">
        <v>585</v>
      </c>
      <c r="E48" s="161" t="n">
        <v>580</v>
      </c>
      <c r="F48" s="161"/>
      <c r="G48" s="161" t="n">
        <v>331.5</v>
      </c>
      <c r="H48" s="161"/>
      <c r="I48" s="162" t="e">
        <f aca="false">NA()</f>
        <v>#N/A</v>
      </c>
    </row>
    <row r="49" customFormat="false" ht="12.75" hidden="false" customHeight="false" outlineLevel="0" collapsed="false">
      <c r="B49" s="160" t="n">
        <v>33186</v>
      </c>
      <c r="C49" s="161" t="n">
        <v>505</v>
      </c>
      <c r="D49" s="161" t="n">
        <v>505</v>
      </c>
      <c r="E49" s="161" t="n">
        <v>505</v>
      </c>
      <c r="F49" s="161"/>
      <c r="G49" s="161" t="n">
        <v>312.5</v>
      </c>
      <c r="H49" s="161"/>
      <c r="I49" s="162" t="e">
        <f aca="false">NA()</f>
        <v>#N/A</v>
      </c>
    </row>
    <row r="50" customFormat="false" ht="12.75" hidden="false" customHeight="false" outlineLevel="0" collapsed="false">
      <c r="B50" s="160" t="n">
        <v>33193</v>
      </c>
      <c r="C50" s="161" t="n">
        <v>442.5</v>
      </c>
      <c r="D50" s="161" t="n">
        <v>450</v>
      </c>
      <c r="E50" s="161" t="n">
        <v>446.25</v>
      </c>
      <c r="F50" s="161"/>
      <c r="G50" s="161" t="n">
        <v>310.5</v>
      </c>
      <c r="H50" s="161"/>
      <c r="I50" s="162" t="e">
        <f aca="false">NA()</f>
        <v>#N/A</v>
      </c>
    </row>
    <row r="51" customFormat="false" ht="12.75" hidden="false" customHeight="false" outlineLevel="0" collapsed="false">
      <c r="B51" s="160" t="n">
        <v>33200</v>
      </c>
      <c r="C51" s="161" t="n">
        <v>407.5</v>
      </c>
      <c r="D51" s="161" t="n">
        <v>410</v>
      </c>
      <c r="E51" s="161" t="n">
        <v>408.75</v>
      </c>
      <c r="F51" s="161"/>
      <c r="G51" s="161" t="n">
        <v>299</v>
      </c>
      <c r="H51" s="161"/>
      <c r="I51" s="162" t="e">
        <f aca="false">NA()</f>
        <v>#N/A</v>
      </c>
    </row>
    <row r="52" customFormat="false" ht="12.75" hidden="false" customHeight="false" outlineLevel="0" collapsed="false">
      <c r="B52" s="160" t="n">
        <v>33207</v>
      </c>
      <c r="C52" s="161" t="n">
        <v>437.5</v>
      </c>
      <c r="D52" s="161" t="n">
        <v>436</v>
      </c>
      <c r="E52" s="161" t="n">
        <v>436.75</v>
      </c>
      <c r="F52" s="161"/>
      <c r="G52" s="161" t="n">
        <v>298.5</v>
      </c>
      <c r="H52" s="161"/>
      <c r="I52" s="162" t="e">
        <f aca="false">NA()</f>
        <v>#N/A</v>
      </c>
    </row>
    <row r="53" customFormat="false" ht="12.75" hidden="false" customHeight="false" outlineLevel="0" collapsed="false">
      <c r="B53" s="160" t="n">
        <v>33214</v>
      </c>
      <c r="C53" s="161" t="n">
        <v>445</v>
      </c>
      <c r="D53" s="161" t="n">
        <v>437.5</v>
      </c>
      <c r="E53" s="161" t="n">
        <v>441.25</v>
      </c>
      <c r="F53" s="161"/>
      <c r="G53" s="161" t="n">
        <v>265</v>
      </c>
      <c r="H53" s="161"/>
      <c r="I53" s="162" t="e">
        <f aca="false">NA()</f>
        <v>#N/A</v>
      </c>
    </row>
    <row r="54" customFormat="false" ht="12.75" hidden="false" customHeight="false" outlineLevel="0" collapsed="false">
      <c r="B54" s="160" t="n">
        <v>33221</v>
      </c>
      <c r="C54" s="161" t="n">
        <v>450</v>
      </c>
      <c r="D54" s="161" t="n">
        <v>452.5</v>
      </c>
      <c r="E54" s="161" t="n">
        <v>451.25</v>
      </c>
      <c r="F54" s="161"/>
      <c r="G54" s="161" t="n">
        <v>258</v>
      </c>
      <c r="H54" s="161"/>
      <c r="I54" s="162" t="e">
        <f aca="false">NA()</f>
        <v>#N/A</v>
      </c>
    </row>
    <row r="55" customFormat="false" ht="12.75" hidden="false" customHeight="false" outlineLevel="0" collapsed="false">
      <c r="B55" s="160" t="n">
        <v>33228</v>
      </c>
      <c r="C55" s="161" t="e">
        <f aca="false">NA()</f>
        <v>#N/A</v>
      </c>
      <c r="D55" s="161" t="n">
        <v>429</v>
      </c>
      <c r="E55" s="161" t="n">
        <v>429</v>
      </c>
      <c r="F55" s="161"/>
      <c r="G55" s="161" t="n">
        <v>266</v>
      </c>
      <c r="H55" s="161"/>
      <c r="I55" s="162" t="e">
        <f aca="false">NA()</f>
        <v>#N/A</v>
      </c>
    </row>
    <row r="56" customFormat="false" ht="12.75" hidden="false" customHeight="false" outlineLevel="0" collapsed="false">
      <c r="B56" s="160" t="n">
        <v>33242</v>
      </c>
      <c r="C56" s="161" t="n">
        <v>435</v>
      </c>
      <c r="D56" s="161" t="n">
        <v>437.5</v>
      </c>
      <c r="E56" s="161" t="n">
        <v>436.25</v>
      </c>
      <c r="F56" s="161"/>
      <c r="G56" s="161" t="n">
        <v>271.5</v>
      </c>
      <c r="H56" s="161"/>
      <c r="I56" s="162" t="e">
        <f aca="false">NA()</f>
        <v>#N/A</v>
      </c>
    </row>
    <row r="57" customFormat="false" ht="12.75" hidden="false" customHeight="false" outlineLevel="0" collapsed="false">
      <c r="B57" s="160" t="n">
        <v>33249</v>
      </c>
      <c r="C57" s="161" t="n">
        <v>445.5</v>
      </c>
      <c r="D57" s="161" t="n">
        <v>446</v>
      </c>
      <c r="E57" s="161" t="n">
        <v>445.75</v>
      </c>
      <c r="F57" s="161"/>
      <c r="G57" s="161" t="n">
        <v>277.5</v>
      </c>
      <c r="H57" s="161"/>
      <c r="I57" s="162" t="e">
        <f aca="false">NA()</f>
        <v>#N/A</v>
      </c>
    </row>
    <row r="58" customFormat="false" ht="12.75" hidden="false" customHeight="false" outlineLevel="0" collapsed="false">
      <c r="B58" s="160" t="n">
        <v>33256</v>
      </c>
      <c r="C58" s="161" t="n">
        <v>450</v>
      </c>
      <c r="D58" s="161" t="n">
        <v>450</v>
      </c>
      <c r="E58" s="161" t="n">
        <v>450</v>
      </c>
      <c r="F58" s="161"/>
      <c r="G58" s="161" t="n">
        <v>293.5</v>
      </c>
      <c r="H58" s="161"/>
      <c r="I58" s="162" t="e">
        <f aca="false">NA()</f>
        <v>#N/A</v>
      </c>
    </row>
    <row r="59" customFormat="false" ht="12.75" hidden="false" customHeight="false" outlineLevel="0" collapsed="false">
      <c r="B59" s="160" t="n">
        <v>33263</v>
      </c>
      <c r="C59" s="161" t="n">
        <v>412.5</v>
      </c>
      <c r="D59" s="161" t="n">
        <v>395</v>
      </c>
      <c r="E59" s="161" t="n">
        <v>403.75</v>
      </c>
      <c r="F59" s="161"/>
      <c r="G59" s="161" t="n">
        <v>261.5</v>
      </c>
      <c r="H59" s="161"/>
      <c r="I59" s="162" t="e">
        <f aca="false">NA()</f>
        <v>#N/A</v>
      </c>
    </row>
    <row r="60" customFormat="false" ht="12.75" hidden="false" customHeight="false" outlineLevel="0" collapsed="false">
      <c r="B60" s="160" t="n">
        <v>33270</v>
      </c>
      <c r="C60" s="161" t="n">
        <v>405</v>
      </c>
      <c r="D60" s="161" t="n">
        <v>406.5</v>
      </c>
      <c r="E60" s="161" t="n">
        <v>405.75</v>
      </c>
      <c r="F60" s="161"/>
      <c r="G60" s="161" t="n">
        <v>249.5</v>
      </c>
      <c r="H60" s="161"/>
      <c r="I60" s="162" t="e">
        <f aca="false">NA()</f>
        <v>#N/A</v>
      </c>
    </row>
    <row r="61" customFormat="false" ht="12.75" hidden="false" customHeight="false" outlineLevel="0" collapsed="false">
      <c r="B61" s="160" t="n">
        <v>33277</v>
      </c>
      <c r="C61" s="161" t="n">
        <v>375</v>
      </c>
      <c r="D61" s="161" t="n">
        <v>382.5</v>
      </c>
      <c r="E61" s="161" t="n">
        <v>378.75</v>
      </c>
      <c r="F61" s="161"/>
      <c r="G61" s="161" t="n">
        <v>226</v>
      </c>
      <c r="H61" s="161"/>
      <c r="I61" s="162" t="e">
        <f aca="false">NA()</f>
        <v>#N/A</v>
      </c>
    </row>
    <row r="62" customFormat="false" ht="12.75" hidden="false" customHeight="false" outlineLevel="0" collapsed="false">
      <c r="B62" s="160" t="n">
        <v>33284</v>
      </c>
      <c r="C62" s="161" t="n">
        <v>362.5</v>
      </c>
      <c r="D62" s="161" t="n">
        <v>357.5</v>
      </c>
      <c r="E62" s="161" t="n">
        <v>360</v>
      </c>
      <c r="F62" s="161"/>
      <c r="G62" s="161" t="n">
        <v>226.5</v>
      </c>
      <c r="H62" s="161"/>
      <c r="I62" s="162" t="e">
        <f aca="false">NA()</f>
        <v>#N/A</v>
      </c>
    </row>
    <row r="63" customFormat="false" ht="12.75" hidden="false" customHeight="false" outlineLevel="0" collapsed="false">
      <c r="B63" s="160" t="n">
        <v>33291</v>
      </c>
      <c r="C63" s="161" t="n">
        <v>335</v>
      </c>
      <c r="D63" s="161" t="n">
        <v>322.5</v>
      </c>
      <c r="E63" s="161" t="n">
        <v>328.75</v>
      </c>
      <c r="F63" s="161"/>
      <c r="G63" s="161" t="n">
        <v>206.5</v>
      </c>
      <c r="H63" s="161"/>
      <c r="I63" s="162" t="e">
        <f aca="false">NA()</f>
        <v>#N/A</v>
      </c>
    </row>
    <row r="64" customFormat="false" ht="12.75" hidden="false" customHeight="false" outlineLevel="0" collapsed="false">
      <c r="B64" s="160" t="n">
        <v>33298</v>
      </c>
      <c r="C64" s="161" t="n">
        <v>295</v>
      </c>
      <c r="D64" s="161" t="n">
        <v>292</v>
      </c>
      <c r="E64" s="161" t="n">
        <v>293.5</v>
      </c>
      <c r="F64" s="161"/>
      <c r="G64" s="161" t="n">
        <v>214</v>
      </c>
      <c r="H64" s="161"/>
      <c r="I64" s="162" t="e">
        <f aca="false">NA()</f>
        <v>#N/A</v>
      </c>
    </row>
    <row r="65" customFormat="false" ht="12.75" hidden="false" customHeight="false" outlineLevel="0" collapsed="false">
      <c r="B65" s="160" t="n">
        <v>33305</v>
      </c>
      <c r="C65" s="161" t="n">
        <v>297.5</v>
      </c>
      <c r="D65" s="161" t="n">
        <v>294</v>
      </c>
      <c r="E65" s="161" t="n">
        <v>295.75</v>
      </c>
      <c r="F65" s="161"/>
      <c r="G65" s="161" t="n">
        <v>217</v>
      </c>
      <c r="H65" s="161"/>
      <c r="I65" s="162" t="e">
        <f aca="false">NA()</f>
        <v>#N/A</v>
      </c>
    </row>
    <row r="66" customFormat="false" ht="12.75" hidden="false" customHeight="false" outlineLevel="0" collapsed="false">
      <c r="B66" s="160" t="n">
        <v>33312</v>
      </c>
      <c r="C66" s="161" t="n">
        <v>314</v>
      </c>
      <c r="D66" s="161" t="n">
        <v>317.5</v>
      </c>
      <c r="E66" s="161" t="n">
        <v>315.75</v>
      </c>
      <c r="F66" s="161"/>
      <c r="G66" s="161" t="n">
        <v>211.5</v>
      </c>
      <c r="H66" s="161"/>
      <c r="I66" s="162" t="e">
        <f aca="false">NA()</f>
        <v>#N/A</v>
      </c>
    </row>
    <row r="67" customFormat="false" ht="12.75" hidden="false" customHeight="false" outlineLevel="0" collapsed="false">
      <c r="B67" s="160" t="n">
        <v>33319</v>
      </c>
      <c r="C67" s="161" t="n">
        <v>325</v>
      </c>
      <c r="D67" s="161" t="e">
        <f aca="false">NA()</f>
        <v>#N/A</v>
      </c>
      <c r="E67" s="161" t="n">
        <v>325</v>
      </c>
      <c r="F67" s="161"/>
      <c r="G67" s="161" t="n">
        <v>222</v>
      </c>
      <c r="H67" s="161"/>
      <c r="I67" s="162" t="e">
        <f aca="false">NA()</f>
        <v>#N/A</v>
      </c>
    </row>
    <row r="68" customFormat="false" ht="12.75" hidden="false" customHeight="false" outlineLevel="0" collapsed="false">
      <c r="B68" s="160" t="n">
        <v>33326</v>
      </c>
      <c r="C68" s="161" t="n">
        <v>325</v>
      </c>
      <c r="D68" s="161" t="n">
        <v>320</v>
      </c>
      <c r="E68" s="161" t="n">
        <v>322.5</v>
      </c>
      <c r="F68" s="161"/>
      <c r="G68" s="161" t="n">
        <v>194.5</v>
      </c>
      <c r="H68" s="161"/>
      <c r="I68" s="162" t="e">
        <f aca="false">NA()</f>
        <v>#N/A</v>
      </c>
    </row>
    <row r="69" customFormat="false" ht="12.75" hidden="false" customHeight="false" outlineLevel="0" collapsed="false">
      <c r="B69" s="160" t="n">
        <v>33333</v>
      </c>
      <c r="C69" s="161" t="n">
        <v>307.5</v>
      </c>
      <c r="D69" s="161" t="n">
        <v>310</v>
      </c>
      <c r="E69" s="161" t="n">
        <v>308.75</v>
      </c>
      <c r="F69" s="161"/>
      <c r="G69" s="161" t="n">
        <v>180.5</v>
      </c>
      <c r="H69" s="161"/>
      <c r="I69" s="162" t="e">
        <f aca="false">NA()</f>
        <v>#N/A</v>
      </c>
    </row>
    <row r="70" customFormat="false" ht="12.75" hidden="false" customHeight="false" outlineLevel="0" collapsed="false">
      <c r="B70" s="160" t="n">
        <v>33340</v>
      </c>
      <c r="C70" s="161" t="n">
        <v>313.5</v>
      </c>
      <c r="D70" s="161" t="n">
        <v>305</v>
      </c>
      <c r="E70" s="161" t="n">
        <v>309.25</v>
      </c>
      <c r="F70" s="161"/>
      <c r="G70" s="161" t="n">
        <v>190</v>
      </c>
      <c r="H70" s="161"/>
      <c r="I70" s="162" t="e">
        <f aca="false">NA()</f>
        <v>#N/A</v>
      </c>
    </row>
    <row r="71" customFormat="false" ht="12.75" hidden="false" customHeight="false" outlineLevel="0" collapsed="false">
      <c r="B71" s="160" t="n">
        <v>33347</v>
      </c>
      <c r="C71" s="161" t="n">
        <v>320</v>
      </c>
      <c r="D71" s="161" t="n">
        <v>325</v>
      </c>
      <c r="E71" s="161" t="n">
        <v>322.5</v>
      </c>
      <c r="F71" s="161"/>
      <c r="G71" s="161" t="n">
        <v>200.5</v>
      </c>
      <c r="H71" s="161"/>
      <c r="I71" s="162" t="e">
        <f aca="false">NA()</f>
        <v>#N/A</v>
      </c>
    </row>
    <row r="72" customFormat="false" ht="12.75" hidden="false" customHeight="false" outlineLevel="0" collapsed="false">
      <c r="B72" s="160" t="n">
        <v>33354</v>
      </c>
      <c r="C72" s="161" t="n">
        <v>309.5</v>
      </c>
      <c r="D72" s="161" t="n">
        <v>302</v>
      </c>
      <c r="E72" s="161" t="n">
        <v>305.75</v>
      </c>
      <c r="F72" s="161"/>
      <c r="G72" s="161" t="n">
        <v>203</v>
      </c>
      <c r="H72" s="161"/>
      <c r="I72" s="162" t="e">
        <f aca="false">NA()</f>
        <v>#N/A</v>
      </c>
    </row>
    <row r="73" customFormat="false" ht="12.75" hidden="false" customHeight="false" outlineLevel="0" collapsed="false">
      <c r="B73" s="160" t="n">
        <v>33361</v>
      </c>
      <c r="C73" s="161" t="n">
        <v>312.5</v>
      </c>
      <c r="D73" s="161" t="n">
        <v>309</v>
      </c>
      <c r="E73" s="161" t="n">
        <v>310.75</v>
      </c>
      <c r="F73" s="161"/>
      <c r="G73" s="161" t="n">
        <v>210</v>
      </c>
      <c r="H73" s="161"/>
      <c r="I73" s="162" t="e">
        <f aca="false">NA()</f>
        <v>#N/A</v>
      </c>
    </row>
    <row r="74" customFormat="false" ht="12.75" hidden="false" customHeight="false" outlineLevel="0" collapsed="false">
      <c r="B74" s="160" t="n">
        <v>33368</v>
      </c>
      <c r="C74" s="161" t="n">
        <v>312.5</v>
      </c>
      <c r="D74" s="161" t="n">
        <v>316.5</v>
      </c>
      <c r="E74" s="161" t="n">
        <v>314.5</v>
      </c>
      <c r="F74" s="161"/>
      <c r="G74" s="161" t="n">
        <v>211</v>
      </c>
      <c r="H74" s="161"/>
      <c r="I74" s="162" t="e">
        <f aca="false">NA()</f>
        <v>#N/A</v>
      </c>
    </row>
    <row r="75" customFormat="false" ht="12.75" hidden="false" customHeight="false" outlineLevel="0" collapsed="false">
      <c r="B75" s="160" t="n">
        <v>33375</v>
      </c>
      <c r="C75" s="161" t="n">
        <v>318.5</v>
      </c>
      <c r="D75" s="161" t="n">
        <v>316.5</v>
      </c>
      <c r="E75" s="161" t="n">
        <v>317.5</v>
      </c>
      <c r="F75" s="161"/>
      <c r="G75" s="161" t="n">
        <v>203</v>
      </c>
      <c r="H75" s="161"/>
      <c r="I75" s="162" t="e">
        <f aca="false">NA()</f>
        <v>#N/A</v>
      </c>
    </row>
    <row r="76" customFormat="false" ht="12.75" hidden="false" customHeight="false" outlineLevel="0" collapsed="false">
      <c r="B76" s="160" t="n">
        <v>33382</v>
      </c>
      <c r="C76" s="161" t="n">
        <v>315</v>
      </c>
      <c r="D76" s="161" t="n">
        <v>317</v>
      </c>
      <c r="E76" s="161" t="n">
        <v>316</v>
      </c>
      <c r="F76" s="161"/>
      <c r="G76" s="161" t="n">
        <v>207.5</v>
      </c>
      <c r="H76" s="161"/>
      <c r="I76" s="162" t="e">
        <f aca="false">NA()</f>
        <v>#N/A</v>
      </c>
    </row>
    <row r="77" customFormat="false" ht="12.75" hidden="false" customHeight="false" outlineLevel="0" collapsed="false">
      <c r="B77" s="160" t="n">
        <v>33389</v>
      </c>
      <c r="C77" s="161" t="n">
        <v>302.5</v>
      </c>
      <c r="D77" s="161" t="n">
        <v>305</v>
      </c>
      <c r="E77" s="161" t="n">
        <v>303.75</v>
      </c>
      <c r="F77" s="161"/>
      <c r="G77" s="161" t="n">
        <v>201.5</v>
      </c>
      <c r="H77" s="161"/>
      <c r="I77" s="162" t="e">
        <f aca="false">NA()</f>
        <v>#N/A</v>
      </c>
    </row>
    <row r="78" customFormat="false" ht="12.75" hidden="false" customHeight="false" outlineLevel="0" collapsed="false">
      <c r="B78" s="160" t="n">
        <v>33396</v>
      </c>
      <c r="C78" s="161" t="n">
        <v>303.5</v>
      </c>
      <c r="D78" s="161" t="n">
        <v>309</v>
      </c>
      <c r="E78" s="161" t="n">
        <v>306.25</v>
      </c>
      <c r="F78" s="161"/>
      <c r="G78" s="161" t="n">
        <v>193</v>
      </c>
      <c r="H78" s="161"/>
      <c r="I78" s="162" t="e">
        <f aca="false">NA()</f>
        <v>#N/A</v>
      </c>
    </row>
    <row r="79" customFormat="false" ht="12.75" hidden="false" customHeight="false" outlineLevel="0" collapsed="false">
      <c r="B79" s="160" t="n">
        <v>33403</v>
      </c>
      <c r="C79" s="161" t="n">
        <v>302.5</v>
      </c>
      <c r="D79" s="161" t="n">
        <v>302</v>
      </c>
      <c r="E79" s="161" t="n">
        <v>302.25</v>
      </c>
      <c r="F79" s="161"/>
      <c r="G79" s="161" t="n">
        <v>188.5</v>
      </c>
      <c r="H79" s="161"/>
      <c r="I79" s="162" t="e">
        <f aca="false">NA()</f>
        <v>#N/A</v>
      </c>
    </row>
    <row r="80" customFormat="false" ht="12.75" hidden="false" customHeight="false" outlineLevel="0" collapsed="false">
      <c r="B80" s="160" t="n">
        <v>33410</v>
      </c>
      <c r="C80" s="161" t="n">
        <v>302.5</v>
      </c>
      <c r="D80" s="161" t="n">
        <v>304</v>
      </c>
      <c r="E80" s="161" t="n">
        <v>303.25</v>
      </c>
      <c r="F80" s="161"/>
      <c r="G80" s="161" t="n">
        <v>185.5</v>
      </c>
      <c r="H80" s="161"/>
      <c r="I80" s="162" t="e">
        <f aca="false">NA()</f>
        <v>#N/A</v>
      </c>
    </row>
    <row r="81" customFormat="false" ht="12.75" hidden="false" customHeight="false" outlineLevel="0" collapsed="false">
      <c r="B81" s="160" t="n">
        <v>33417</v>
      </c>
      <c r="C81" s="161" t="n">
        <v>306</v>
      </c>
      <c r="D81" s="161" t="n">
        <v>304</v>
      </c>
      <c r="E81" s="161" t="n">
        <v>305</v>
      </c>
      <c r="F81" s="161"/>
      <c r="G81" s="161" t="n">
        <v>183.5</v>
      </c>
      <c r="H81" s="161"/>
      <c r="I81" s="162" t="e">
        <f aca="false">NA()</f>
        <v>#N/A</v>
      </c>
    </row>
    <row r="82" customFormat="false" ht="12.75" hidden="false" customHeight="false" outlineLevel="0" collapsed="false">
      <c r="B82" s="160" t="n">
        <v>33424</v>
      </c>
      <c r="C82" s="161" t="n">
        <v>314</v>
      </c>
      <c r="D82" s="161" t="n">
        <v>313</v>
      </c>
      <c r="E82" s="161" t="n">
        <v>313.5</v>
      </c>
      <c r="F82" s="161"/>
      <c r="G82" s="161" t="n">
        <v>186</v>
      </c>
      <c r="H82" s="161"/>
      <c r="I82" s="162" t="e">
        <f aca="false">NA()</f>
        <v>#N/A</v>
      </c>
    </row>
    <row r="83" customFormat="false" ht="12.75" hidden="false" customHeight="false" outlineLevel="0" collapsed="false">
      <c r="B83" s="160" t="n">
        <v>33431</v>
      </c>
      <c r="C83" s="161" t="n">
        <v>331.5</v>
      </c>
      <c r="D83" s="161" t="n">
        <v>337.5</v>
      </c>
      <c r="E83" s="161" t="n">
        <v>334.5</v>
      </c>
      <c r="F83" s="161"/>
      <c r="G83" s="161" t="n">
        <v>183.5</v>
      </c>
      <c r="H83" s="161"/>
      <c r="I83" s="162" t="e">
        <f aca="false">NA()</f>
        <v>#N/A</v>
      </c>
    </row>
    <row r="84" customFormat="false" ht="12.75" hidden="false" customHeight="false" outlineLevel="0" collapsed="false">
      <c r="B84" s="160" t="n">
        <v>33438</v>
      </c>
      <c r="C84" s="161" t="n">
        <v>337.5</v>
      </c>
      <c r="D84" s="161" t="n">
        <v>339</v>
      </c>
      <c r="E84" s="161" t="n">
        <v>338.25</v>
      </c>
      <c r="F84" s="161"/>
      <c r="G84" s="161" t="n">
        <v>190</v>
      </c>
      <c r="H84" s="161"/>
      <c r="I84" s="162" t="e">
        <f aca="false">NA()</f>
        <v>#N/A</v>
      </c>
    </row>
    <row r="85" customFormat="false" ht="12.75" hidden="false" customHeight="false" outlineLevel="0" collapsed="false">
      <c r="B85" s="160" t="n">
        <v>33445</v>
      </c>
      <c r="C85" s="161" t="n">
        <v>340</v>
      </c>
      <c r="D85" s="161" t="n">
        <v>332</v>
      </c>
      <c r="E85" s="161" t="n">
        <v>336</v>
      </c>
      <c r="F85" s="161"/>
      <c r="G85" s="161" t="n">
        <v>193.5</v>
      </c>
      <c r="H85" s="161"/>
      <c r="I85" s="162" t="e">
        <f aca="false">NA()</f>
        <v>#N/A</v>
      </c>
    </row>
    <row r="86" customFormat="false" ht="12.75" hidden="false" customHeight="false" outlineLevel="0" collapsed="false">
      <c r="B86" s="160" t="n">
        <v>33452</v>
      </c>
      <c r="C86" s="161" t="n">
        <v>352.5</v>
      </c>
      <c r="D86" s="161" t="n">
        <v>348.5</v>
      </c>
      <c r="E86" s="161" t="n">
        <v>350.5</v>
      </c>
      <c r="F86" s="161"/>
      <c r="G86" s="161" t="n">
        <v>196</v>
      </c>
      <c r="H86" s="161"/>
      <c r="I86" s="162" t="e">
        <f aca="false">NA()</f>
        <v>#N/A</v>
      </c>
    </row>
    <row r="87" customFormat="false" ht="12.75" hidden="false" customHeight="false" outlineLevel="0" collapsed="false">
      <c r="B87" s="160" t="n">
        <v>33459</v>
      </c>
      <c r="C87" s="161" t="n">
        <v>385</v>
      </c>
      <c r="D87" s="161" t="n">
        <v>381</v>
      </c>
      <c r="E87" s="161" t="n">
        <v>383</v>
      </c>
      <c r="F87" s="161"/>
      <c r="G87" s="161" t="n">
        <v>200</v>
      </c>
      <c r="H87" s="161"/>
      <c r="I87" s="162" t="e">
        <f aca="false">NA()</f>
        <v>#N/A</v>
      </c>
    </row>
    <row r="88" customFormat="false" ht="12.75" hidden="false" customHeight="false" outlineLevel="0" collapsed="false">
      <c r="B88" s="160" t="n">
        <v>33466</v>
      </c>
      <c r="C88" s="161" t="n">
        <v>400</v>
      </c>
      <c r="D88" s="161" t="n">
        <v>406.5</v>
      </c>
      <c r="E88" s="161" t="n">
        <v>403.25</v>
      </c>
      <c r="F88" s="161"/>
      <c r="G88" s="161" t="n">
        <v>203.5</v>
      </c>
      <c r="H88" s="161"/>
      <c r="I88" s="162" t="e">
        <f aca="false">NA()</f>
        <v>#N/A</v>
      </c>
    </row>
    <row r="89" customFormat="false" ht="12.75" hidden="false" customHeight="false" outlineLevel="0" collapsed="false">
      <c r="B89" s="160" t="n">
        <v>33473</v>
      </c>
      <c r="C89" s="161" t="n">
        <v>400</v>
      </c>
      <c r="D89" s="161" t="n">
        <v>371</v>
      </c>
      <c r="E89" s="161" t="n">
        <v>385.5</v>
      </c>
      <c r="F89" s="161"/>
      <c r="G89" s="161" t="n">
        <v>214.5</v>
      </c>
      <c r="H89" s="161"/>
      <c r="I89" s="162" t="e">
        <f aca="false">NA()</f>
        <v>#N/A</v>
      </c>
    </row>
    <row r="90" customFormat="false" ht="12.75" hidden="false" customHeight="false" outlineLevel="0" collapsed="false">
      <c r="B90" s="160" t="n">
        <v>33480</v>
      </c>
      <c r="C90" s="161" t="n">
        <v>375</v>
      </c>
      <c r="D90" s="161" t="n">
        <v>371</v>
      </c>
      <c r="E90" s="161" t="n">
        <v>373</v>
      </c>
      <c r="F90" s="161"/>
      <c r="G90" s="161" t="n">
        <v>208</v>
      </c>
      <c r="H90" s="161"/>
      <c r="I90" s="162" t="e">
        <f aca="false">NA()</f>
        <v>#N/A</v>
      </c>
    </row>
    <row r="91" customFormat="false" ht="12.75" hidden="false" customHeight="false" outlineLevel="0" collapsed="false">
      <c r="B91" s="160" t="n">
        <v>33487</v>
      </c>
      <c r="C91" s="161" t="n">
        <v>375</v>
      </c>
      <c r="D91" s="161" t="n">
        <v>365.5</v>
      </c>
      <c r="E91" s="161" t="n">
        <v>370.25</v>
      </c>
      <c r="F91" s="161"/>
      <c r="G91" s="161" t="n">
        <v>208</v>
      </c>
      <c r="H91" s="161"/>
      <c r="I91" s="162" t="e">
        <f aca="false">NA()</f>
        <v>#N/A</v>
      </c>
    </row>
    <row r="92" customFormat="false" ht="12.75" hidden="false" customHeight="false" outlineLevel="0" collapsed="false">
      <c r="B92" s="160" t="n">
        <v>33494</v>
      </c>
      <c r="C92" s="161" t="n">
        <v>366.5</v>
      </c>
      <c r="D92" s="161" t="n">
        <v>365</v>
      </c>
      <c r="E92" s="161" t="n">
        <v>365.75</v>
      </c>
      <c r="F92" s="161"/>
      <c r="G92" s="161" t="n">
        <v>203.5</v>
      </c>
      <c r="H92" s="161"/>
      <c r="I92" s="162" t="e">
        <f aca="false">NA()</f>
        <v>#N/A</v>
      </c>
    </row>
    <row r="93" customFormat="false" ht="12.75" hidden="false" customHeight="false" outlineLevel="0" collapsed="false">
      <c r="B93" s="160" t="n">
        <v>33501</v>
      </c>
      <c r="C93" s="161" t="n">
        <v>375</v>
      </c>
      <c r="D93" s="161" t="n">
        <v>366.5</v>
      </c>
      <c r="E93" s="161" t="n">
        <v>370.75</v>
      </c>
      <c r="F93" s="161"/>
      <c r="G93" s="161" t="n">
        <v>203.5</v>
      </c>
      <c r="H93" s="161"/>
      <c r="I93" s="162" t="e">
        <f aca="false">NA()</f>
        <v>#N/A</v>
      </c>
    </row>
    <row r="94" customFormat="false" ht="12.75" hidden="false" customHeight="false" outlineLevel="0" collapsed="false">
      <c r="B94" s="160" t="n">
        <v>33508</v>
      </c>
      <c r="C94" s="161" t="n">
        <v>375</v>
      </c>
      <c r="D94" s="161" t="n">
        <v>375</v>
      </c>
      <c r="E94" s="161" t="n">
        <v>375</v>
      </c>
      <c r="F94" s="161"/>
      <c r="G94" s="161" t="n">
        <v>203.5</v>
      </c>
      <c r="H94" s="161"/>
      <c r="I94" s="162" t="e">
        <f aca="false">NA()</f>
        <v>#N/A</v>
      </c>
    </row>
    <row r="95" customFormat="false" ht="12.75" hidden="false" customHeight="false" outlineLevel="0" collapsed="false">
      <c r="B95" s="160" t="n">
        <v>33515</v>
      </c>
      <c r="C95" s="161" t="n">
        <v>367.5</v>
      </c>
      <c r="D95" s="161" t="n">
        <v>372</v>
      </c>
      <c r="E95" s="161" t="n">
        <v>369.75</v>
      </c>
      <c r="F95" s="161"/>
      <c r="G95" s="161" t="n">
        <v>212</v>
      </c>
      <c r="H95" s="161"/>
      <c r="I95" s="162" t="e">
        <f aca="false">NA()</f>
        <v>#N/A</v>
      </c>
    </row>
    <row r="96" customFormat="false" ht="12.75" hidden="false" customHeight="false" outlineLevel="0" collapsed="false">
      <c r="B96" s="160" t="n">
        <v>33522</v>
      </c>
      <c r="C96" s="161" t="n">
        <v>365</v>
      </c>
      <c r="D96" s="161" t="n">
        <v>366</v>
      </c>
      <c r="E96" s="161" t="n">
        <v>365.5</v>
      </c>
      <c r="F96" s="161"/>
      <c r="G96" s="161" t="n">
        <v>218.5</v>
      </c>
      <c r="H96" s="161"/>
      <c r="I96" s="162" t="e">
        <f aca="false">NA()</f>
        <v>#N/A</v>
      </c>
    </row>
    <row r="97" customFormat="false" ht="12.75" hidden="false" customHeight="false" outlineLevel="0" collapsed="false">
      <c r="B97" s="160" t="n">
        <v>33529</v>
      </c>
      <c r="C97" s="161" t="n">
        <v>368</v>
      </c>
      <c r="D97" s="161" t="n">
        <v>366.5</v>
      </c>
      <c r="E97" s="161" t="n">
        <v>367.25</v>
      </c>
      <c r="F97" s="161"/>
      <c r="G97" s="161" t="n">
        <v>220.5</v>
      </c>
      <c r="H97" s="161"/>
      <c r="I97" s="162" t="e">
        <f aca="false">NA()</f>
        <v>#N/A</v>
      </c>
    </row>
    <row r="98" customFormat="false" ht="12.75" hidden="false" customHeight="false" outlineLevel="0" collapsed="false">
      <c r="B98" s="160" t="n">
        <v>33536</v>
      </c>
      <c r="C98" s="161" t="n">
        <v>372</v>
      </c>
      <c r="D98" s="161" t="n">
        <v>374</v>
      </c>
      <c r="E98" s="161" t="n">
        <v>373</v>
      </c>
      <c r="F98" s="161"/>
      <c r="G98" s="161" t="n">
        <v>214.5</v>
      </c>
      <c r="H98" s="161"/>
      <c r="I98" s="162" t="e">
        <f aca="false">NA()</f>
        <v>#N/A</v>
      </c>
    </row>
    <row r="99" customFormat="false" ht="12.75" hidden="false" customHeight="false" outlineLevel="0" collapsed="false">
      <c r="B99" s="160" t="n">
        <v>33543</v>
      </c>
      <c r="C99" s="161" t="n">
        <v>372.5</v>
      </c>
      <c r="D99" s="161" t="n">
        <v>373</v>
      </c>
      <c r="E99" s="161" t="n">
        <v>372.75</v>
      </c>
      <c r="F99" s="161"/>
      <c r="G99" s="161" t="n">
        <v>212.5</v>
      </c>
      <c r="H99" s="161"/>
      <c r="I99" s="162" t="e">
        <f aca="false">NA()</f>
        <v>#N/A</v>
      </c>
    </row>
    <row r="100" customFormat="false" ht="12.75" hidden="false" customHeight="false" outlineLevel="0" collapsed="false">
      <c r="B100" s="160" t="n">
        <v>33550</v>
      </c>
      <c r="C100" s="161" t="n">
        <v>387.5</v>
      </c>
      <c r="D100" s="161" t="n">
        <v>388.5</v>
      </c>
      <c r="E100" s="161" t="n">
        <v>388</v>
      </c>
      <c r="F100" s="161"/>
      <c r="G100" s="161" t="n">
        <v>220.5</v>
      </c>
      <c r="H100" s="161"/>
      <c r="I100" s="162" t="e">
        <f aca="false">NA()</f>
        <v>#N/A</v>
      </c>
    </row>
    <row r="101" customFormat="false" ht="12.75" hidden="false" customHeight="false" outlineLevel="0" collapsed="false">
      <c r="B101" s="160" t="n">
        <v>33557</v>
      </c>
      <c r="C101" s="161" t="n">
        <v>385</v>
      </c>
      <c r="D101" s="161" t="n">
        <v>384.5</v>
      </c>
      <c r="E101" s="161" t="n">
        <v>384.75</v>
      </c>
      <c r="F101" s="161"/>
      <c r="G101" s="161" t="n">
        <v>219</v>
      </c>
      <c r="H101" s="161"/>
      <c r="I101" s="162" t="e">
        <f aca="false">NA()</f>
        <v>#N/A</v>
      </c>
    </row>
    <row r="102" customFormat="false" ht="12.75" hidden="false" customHeight="false" outlineLevel="0" collapsed="false">
      <c r="B102" s="160" t="n">
        <v>33564</v>
      </c>
      <c r="C102" s="161" t="n">
        <v>385</v>
      </c>
      <c r="D102" s="161" t="n">
        <v>385</v>
      </c>
      <c r="E102" s="161" t="n">
        <v>385</v>
      </c>
      <c r="F102" s="161"/>
      <c r="G102" s="161" t="n">
        <v>210.5</v>
      </c>
      <c r="H102" s="161"/>
      <c r="I102" s="162" t="e">
        <f aca="false">NA()</f>
        <v>#N/A</v>
      </c>
    </row>
    <row r="103" customFormat="false" ht="12.75" hidden="false" customHeight="false" outlineLevel="0" collapsed="false">
      <c r="B103" s="160" t="n">
        <v>33571</v>
      </c>
      <c r="C103" s="161" t="n">
        <v>380</v>
      </c>
      <c r="D103" s="161" t="n">
        <v>377.5</v>
      </c>
      <c r="E103" s="161" t="n">
        <v>378.75</v>
      </c>
      <c r="F103" s="161"/>
      <c r="G103" s="161" t="n">
        <v>200.5</v>
      </c>
      <c r="H103" s="161"/>
      <c r="I103" s="162" t="e">
        <f aca="false">NA()</f>
        <v>#N/A</v>
      </c>
    </row>
    <row r="104" customFormat="false" ht="12.75" hidden="false" customHeight="false" outlineLevel="0" collapsed="false">
      <c r="B104" s="160" t="n">
        <v>33578</v>
      </c>
      <c r="C104" s="161" t="n">
        <v>375</v>
      </c>
      <c r="D104" s="161" t="n">
        <v>377.5</v>
      </c>
      <c r="E104" s="161" t="n">
        <v>376.25</v>
      </c>
      <c r="F104" s="161"/>
      <c r="G104" s="161" t="n">
        <v>189</v>
      </c>
      <c r="H104" s="161"/>
      <c r="I104" s="162" t="e">
        <f aca="false">NA()</f>
        <v>#N/A</v>
      </c>
    </row>
    <row r="105" customFormat="false" ht="12.75" hidden="false" customHeight="false" outlineLevel="0" collapsed="false">
      <c r="B105" s="160" t="n">
        <v>33585</v>
      </c>
      <c r="C105" s="161" t="n">
        <v>361</v>
      </c>
      <c r="D105" s="161" t="n">
        <v>359.5</v>
      </c>
      <c r="E105" s="161" t="n">
        <v>360.25</v>
      </c>
      <c r="F105" s="161"/>
      <c r="G105" s="161" t="n">
        <v>184.5</v>
      </c>
      <c r="H105" s="161"/>
      <c r="I105" s="162" t="e">
        <f aca="false">NA()</f>
        <v>#N/A</v>
      </c>
    </row>
    <row r="106" customFormat="false" ht="12.75" hidden="false" customHeight="false" outlineLevel="0" collapsed="false">
      <c r="B106" s="160" t="n">
        <v>33592</v>
      </c>
      <c r="C106" s="161" t="n">
        <v>347.5</v>
      </c>
      <c r="D106" s="161" t="n">
        <v>352.5</v>
      </c>
      <c r="E106" s="161" t="n">
        <v>350</v>
      </c>
      <c r="F106" s="161"/>
      <c r="G106" s="161" t="n">
        <v>184.5</v>
      </c>
      <c r="H106" s="161"/>
      <c r="I106" s="162" t="e">
        <f aca="false">NA()</f>
        <v>#N/A</v>
      </c>
    </row>
    <row r="107" customFormat="false" ht="12.75" hidden="false" customHeight="false" outlineLevel="0" collapsed="false">
      <c r="B107" s="160" t="n">
        <v>33599</v>
      </c>
      <c r="C107" s="161" t="e">
        <f aca="false">NA()</f>
        <v>#N/A</v>
      </c>
      <c r="D107" s="161" t="n">
        <v>340</v>
      </c>
      <c r="E107" s="161" t="n">
        <v>340</v>
      </c>
      <c r="F107" s="161"/>
      <c r="G107" s="161" t="n">
        <v>182</v>
      </c>
      <c r="H107" s="161"/>
      <c r="I107" s="162" t="e">
        <f aca="false">NA()</f>
        <v>#N/A</v>
      </c>
    </row>
    <row r="108" customFormat="false" ht="12.75" hidden="false" customHeight="false" outlineLevel="0" collapsed="false">
      <c r="B108" s="160" t="n">
        <v>33606</v>
      </c>
      <c r="C108" s="161" t="e">
        <f aca="false">NA()</f>
        <v>#N/A</v>
      </c>
      <c r="D108" s="161" t="n">
        <v>327.5</v>
      </c>
      <c r="E108" s="161" t="n">
        <v>327.5</v>
      </c>
      <c r="F108" s="161"/>
      <c r="G108" s="161" t="n">
        <v>181.5</v>
      </c>
      <c r="H108" s="161"/>
      <c r="I108" s="162" t="e">
        <f aca="false">NA()</f>
        <v>#N/A</v>
      </c>
    </row>
    <row r="109" customFormat="false" ht="12.75" hidden="false" customHeight="false" outlineLevel="0" collapsed="false">
      <c r="B109" s="160" t="n">
        <v>33613</v>
      </c>
      <c r="C109" s="161" t="n">
        <v>325</v>
      </c>
      <c r="D109" s="161" t="n">
        <v>311</v>
      </c>
      <c r="E109" s="161" t="n">
        <v>318</v>
      </c>
      <c r="F109" s="161"/>
      <c r="G109" s="161" t="n">
        <v>181</v>
      </c>
      <c r="H109" s="161"/>
      <c r="I109" s="162" t="e">
        <f aca="false">NA()</f>
        <v>#N/A</v>
      </c>
    </row>
    <row r="110" customFormat="false" ht="12.75" hidden="false" customHeight="false" outlineLevel="0" collapsed="false">
      <c r="B110" s="160" t="n">
        <v>33620</v>
      </c>
      <c r="C110" s="161" t="n">
        <v>314.5</v>
      </c>
      <c r="D110" s="161" t="n">
        <v>317.5</v>
      </c>
      <c r="E110" s="161" t="n">
        <v>316</v>
      </c>
      <c r="F110" s="161"/>
      <c r="G110" s="161" t="n">
        <v>187</v>
      </c>
      <c r="H110" s="161"/>
      <c r="I110" s="162" t="e">
        <f aca="false">NA()</f>
        <v>#N/A</v>
      </c>
    </row>
    <row r="111" customFormat="false" ht="12.75" hidden="false" customHeight="false" outlineLevel="0" collapsed="false">
      <c r="B111" s="160" t="n">
        <v>33627</v>
      </c>
      <c r="C111" s="161" t="n">
        <v>322.5</v>
      </c>
      <c r="D111" s="161" t="n">
        <v>328</v>
      </c>
      <c r="E111" s="161" t="n">
        <v>325.25</v>
      </c>
      <c r="F111" s="161"/>
      <c r="G111" s="161" t="n">
        <v>181.5</v>
      </c>
      <c r="H111" s="161"/>
      <c r="I111" s="162" t="e">
        <f aca="false">NA()</f>
        <v>#N/A</v>
      </c>
    </row>
    <row r="112" customFormat="false" ht="12.75" hidden="false" customHeight="false" outlineLevel="0" collapsed="false">
      <c r="B112" s="160" t="n">
        <v>33634</v>
      </c>
      <c r="C112" s="161" t="n">
        <v>328</v>
      </c>
      <c r="D112" s="161" t="n">
        <v>339</v>
      </c>
      <c r="E112" s="161" t="n">
        <v>333.5</v>
      </c>
      <c r="F112" s="161"/>
      <c r="G112" s="161" t="n">
        <v>178.5</v>
      </c>
      <c r="H112" s="161"/>
      <c r="I112" s="162" t="e">
        <f aca="false">NA()</f>
        <v>#N/A</v>
      </c>
    </row>
    <row r="113" customFormat="false" ht="12.75" hidden="false" customHeight="false" outlineLevel="0" collapsed="false">
      <c r="B113" s="160" t="n">
        <v>33641</v>
      </c>
      <c r="C113" s="161" t="n">
        <v>339.5</v>
      </c>
      <c r="D113" s="161" t="n">
        <v>340.5</v>
      </c>
      <c r="E113" s="161" t="n">
        <v>340</v>
      </c>
      <c r="F113" s="161"/>
      <c r="G113" s="161" t="n">
        <v>181</v>
      </c>
      <c r="H113" s="161"/>
      <c r="I113" s="162" t="e">
        <f aca="false">NA()</f>
        <v>#N/A</v>
      </c>
    </row>
    <row r="114" customFormat="false" ht="12.75" hidden="false" customHeight="false" outlineLevel="0" collapsed="false">
      <c r="B114" s="160" t="n">
        <v>33648</v>
      </c>
      <c r="C114" s="161" t="n">
        <v>343</v>
      </c>
      <c r="D114" s="161" t="n">
        <v>343.5</v>
      </c>
      <c r="E114" s="161" t="n">
        <v>343.25</v>
      </c>
      <c r="F114" s="161"/>
      <c r="G114" s="161" t="n">
        <v>184.5</v>
      </c>
      <c r="H114" s="161"/>
      <c r="I114" s="162" t="e">
        <f aca="false">NA()</f>
        <v>#N/A</v>
      </c>
    </row>
    <row r="115" customFormat="false" ht="12.75" hidden="false" customHeight="false" outlineLevel="0" collapsed="false">
      <c r="B115" s="160" t="n">
        <v>33655</v>
      </c>
      <c r="C115" s="161" t="n">
        <v>336</v>
      </c>
      <c r="D115" s="161" t="n">
        <v>320</v>
      </c>
      <c r="E115" s="161" t="n">
        <v>328</v>
      </c>
      <c r="F115" s="161"/>
      <c r="G115" s="161" t="n">
        <v>178</v>
      </c>
      <c r="H115" s="161"/>
      <c r="I115" s="162" t="e">
        <f aca="false">NA()</f>
        <v>#N/A</v>
      </c>
    </row>
    <row r="116" customFormat="false" ht="12.75" hidden="false" customHeight="false" outlineLevel="0" collapsed="false">
      <c r="B116" s="160" t="n">
        <v>33662</v>
      </c>
      <c r="C116" s="161" t="n">
        <v>321.5</v>
      </c>
      <c r="D116" s="161" t="n">
        <v>320</v>
      </c>
      <c r="E116" s="161" t="n">
        <v>320.75</v>
      </c>
      <c r="F116" s="161"/>
      <c r="G116" s="161" t="n">
        <v>175.5</v>
      </c>
      <c r="H116" s="161"/>
      <c r="I116" s="162" t="e">
        <f aca="false">NA()</f>
        <v>#N/A</v>
      </c>
    </row>
    <row r="117" customFormat="false" ht="12.75" hidden="false" customHeight="false" outlineLevel="0" collapsed="false">
      <c r="B117" s="160" t="n">
        <v>33669</v>
      </c>
      <c r="C117" s="161" t="n">
        <v>325</v>
      </c>
      <c r="D117" s="161" t="n">
        <v>330</v>
      </c>
      <c r="E117" s="161" t="n">
        <v>327.5</v>
      </c>
      <c r="F117" s="161"/>
      <c r="G117" s="161" t="n">
        <v>176.5</v>
      </c>
      <c r="H117" s="161"/>
      <c r="I117" s="162" t="e">
        <f aca="false">NA()</f>
        <v>#N/A</v>
      </c>
    </row>
    <row r="118" customFormat="false" ht="12.75" hidden="false" customHeight="false" outlineLevel="0" collapsed="false">
      <c r="B118" s="160" t="n">
        <v>33676</v>
      </c>
      <c r="C118" s="161" t="n">
        <v>331.5</v>
      </c>
      <c r="D118" s="161" t="n">
        <v>340.5</v>
      </c>
      <c r="E118" s="161" t="n">
        <v>336</v>
      </c>
      <c r="F118" s="161"/>
      <c r="G118" s="161" t="n">
        <v>172.5</v>
      </c>
      <c r="H118" s="161"/>
      <c r="I118" s="162" t="e">
        <f aca="false">NA()</f>
        <v>#N/A</v>
      </c>
    </row>
    <row r="119" customFormat="false" ht="12.75" hidden="false" customHeight="false" outlineLevel="0" collapsed="false">
      <c r="B119" s="160" t="n">
        <v>33683</v>
      </c>
      <c r="C119" s="161" t="n">
        <v>339</v>
      </c>
      <c r="D119" s="161" t="e">
        <f aca="false">NA()</f>
        <v>#N/A</v>
      </c>
      <c r="E119" s="161" t="n">
        <v>339</v>
      </c>
      <c r="F119" s="161"/>
      <c r="G119" s="161" t="n">
        <v>166.5</v>
      </c>
      <c r="H119" s="161"/>
      <c r="I119" s="162" t="e">
        <f aca="false">NA()</f>
        <v>#N/A</v>
      </c>
    </row>
    <row r="120" customFormat="false" ht="12.75" hidden="false" customHeight="false" outlineLevel="0" collapsed="false">
      <c r="B120" s="160" t="n">
        <v>33690</v>
      </c>
      <c r="C120" s="161" t="n">
        <v>337.5</v>
      </c>
      <c r="D120" s="161" t="e">
        <f aca="false">NA()</f>
        <v>#N/A</v>
      </c>
      <c r="E120" s="161" t="n">
        <v>337.5</v>
      </c>
      <c r="F120" s="161"/>
      <c r="G120" s="161" t="n">
        <v>164</v>
      </c>
      <c r="H120" s="161"/>
      <c r="I120" s="162" t="e">
        <f aca="false">NA()</f>
        <v>#N/A</v>
      </c>
    </row>
    <row r="121" customFormat="false" ht="12.75" hidden="false" customHeight="false" outlineLevel="0" collapsed="false">
      <c r="B121" s="160" t="n">
        <v>33697</v>
      </c>
      <c r="C121" s="161" t="n">
        <v>340</v>
      </c>
      <c r="D121" s="161" t="n">
        <v>338</v>
      </c>
      <c r="E121" s="161" t="n">
        <v>339</v>
      </c>
      <c r="F121" s="161"/>
      <c r="G121" s="161" t="n">
        <v>167.5</v>
      </c>
      <c r="H121" s="161"/>
      <c r="I121" s="162" t="e">
        <f aca="false">NA()</f>
        <v>#N/A</v>
      </c>
    </row>
    <row r="122" customFormat="false" ht="12.75" hidden="false" customHeight="false" outlineLevel="0" collapsed="false">
      <c r="B122" s="160" t="n">
        <v>33704</v>
      </c>
      <c r="C122" s="161" t="n">
        <v>342.5</v>
      </c>
      <c r="D122" s="161" t="n">
        <v>343.5</v>
      </c>
      <c r="E122" s="161" t="n">
        <v>343</v>
      </c>
      <c r="F122" s="161"/>
      <c r="G122" s="161" t="n">
        <v>174.5</v>
      </c>
      <c r="H122" s="161"/>
      <c r="I122" s="162" t="e">
        <f aca="false">NA()</f>
        <v>#N/A</v>
      </c>
    </row>
    <row r="123" customFormat="false" ht="12.75" hidden="false" customHeight="false" outlineLevel="0" collapsed="false">
      <c r="B123" s="160" t="n">
        <v>33711</v>
      </c>
      <c r="C123" s="161" t="n">
        <v>339.5</v>
      </c>
      <c r="D123" s="161" t="n">
        <v>341</v>
      </c>
      <c r="E123" s="161" t="n">
        <v>340.25</v>
      </c>
      <c r="F123" s="161"/>
      <c r="G123" s="161" t="n">
        <v>176.5</v>
      </c>
      <c r="H123" s="161"/>
      <c r="I123" s="162" t="e">
        <f aca="false">NA()</f>
        <v>#N/A</v>
      </c>
    </row>
    <row r="124" customFormat="false" ht="12.75" hidden="false" customHeight="false" outlineLevel="0" collapsed="false">
      <c r="B124" s="160" t="n">
        <v>33718</v>
      </c>
      <c r="C124" s="161" t="n">
        <v>351.5</v>
      </c>
      <c r="D124" s="161" t="n">
        <v>342.5</v>
      </c>
      <c r="E124" s="161" t="n">
        <v>347</v>
      </c>
      <c r="F124" s="161"/>
      <c r="G124" s="161" t="n">
        <v>178</v>
      </c>
      <c r="H124" s="161"/>
      <c r="I124" s="162" t="e">
        <f aca="false">NA()</f>
        <v>#N/A</v>
      </c>
    </row>
    <row r="125" customFormat="false" ht="12.75" hidden="false" customHeight="false" outlineLevel="0" collapsed="false">
      <c r="B125" s="160" t="n">
        <v>33725</v>
      </c>
      <c r="C125" s="161" t="n">
        <v>352.5</v>
      </c>
      <c r="D125" s="161" t="n">
        <v>352.5</v>
      </c>
      <c r="E125" s="161" t="n">
        <v>352.5</v>
      </c>
      <c r="F125" s="161"/>
      <c r="G125" s="161" t="n">
        <v>181.5</v>
      </c>
      <c r="H125" s="161"/>
      <c r="I125" s="162" t="e">
        <f aca="false">NA()</f>
        <v>#N/A</v>
      </c>
    </row>
    <row r="126" customFormat="false" ht="12.75" hidden="false" customHeight="false" outlineLevel="0" collapsed="false">
      <c r="B126" s="160" t="n">
        <v>33732</v>
      </c>
      <c r="C126" s="161" t="n">
        <v>359</v>
      </c>
      <c r="D126" s="161" t="n">
        <v>361.5</v>
      </c>
      <c r="E126" s="161" t="n">
        <v>360.25</v>
      </c>
      <c r="F126" s="161"/>
      <c r="G126" s="161" t="n">
        <v>185.5</v>
      </c>
      <c r="H126" s="161"/>
      <c r="I126" s="162" t="e">
        <f aca="false">NA()</f>
        <v>#N/A</v>
      </c>
    </row>
    <row r="127" customFormat="false" ht="12.75" hidden="false" customHeight="false" outlineLevel="0" collapsed="false">
      <c r="B127" s="160" t="n">
        <v>33739</v>
      </c>
      <c r="C127" s="161" t="n">
        <v>358</v>
      </c>
      <c r="D127" s="161" t="n">
        <v>360</v>
      </c>
      <c r="E127" s="161" t="n">
        <v>359</v>
      </c>
      <c r="F127" s="161"/>
      <c r="G127" s="161" t="n">
        <v>186</v>
      </c>
      <c r="H127" s="161"/>
      <c r="I127" s="162" t="e">
        <f aca="false">NA()</f>
        <v>#N/A</v>
      </c>
    </row>
    <row r="128" customFormat="false" ht="12.75" hidden="false" customHeight="false" outlineLevel="0" collapsed="false">
      <c r="B128" s="160" t="n">
        <v>33746</v>
      </c>
      <c r="C128" s="161" t="n">
        <v>385</v>
      </c>
      <c r="D128" s="161" t="n">
        <v>377.5</v>
      </c>
      <c r="E128" s="161" t="n">
        <v>381.25</v>
      </c>
      <c r="F128" s="161"/>
      <c r="G128" s="161" t="n">
        <v>183.5</v>
      </c>
      <c r="H128" s="161"/>
      <c r="I128" s="162" t="e">
        <f aca="false">NA()</f>
        <v>#N/A</v>
      </c>
    </row>
    <row r="129" customFormat="false" ht="12.75" hidden="false" customHeight="false" outlineLevel="0" collapsed="false">
      <c r="B129" s="160" t="n">
        <v>33753</v>
      </c>
      <c r="C129" s="161" t="n">
        <v>428</v>
      </c>
      <c r="D129" s="161" t="n">
        <v>387.5</v>
      </c>
      <c r="E129" s="161" t="n">
        <v>407.75</v>
      </c>
      <c r="F129" s="161"/>
      <c r="G129" s="161" t="n">
        <v>190</v>
      </c>
      <c r="H129" s="161"/>
      <c r="I129" s="162" t="e">
        <f aca="false">NA()</f>
        <v>#N/A</v>
      </c>
    </row>
    <row r="130" customFormat="false" ht="12.75" hidden="false" customHeight="false" outlineLevel="0" collapsed="false">
      <c r="B130" s="160" t="n">
        <v>33760</v>
      </c>
      <c r="C130" s="161" t="n">
        <v>428.5</v>
      </c>
      <c r="D130" s="161" t="n">
        <v>423</v>
      </c>
      <c r="E130" s="161" t="n">
        <v>425.75</v>
      </c>
      <c r="F130" s="161"/>
      <c r="G130" s="161" t="n">
        <v>192.5</v>
      </c>
      <c r="H130" s="161"/>
      <c r="I130" s="162" t="e">
        <f aca="false">NA()</f>
        <v>#N/A</v>
      </c>
    </row>
    <row r="131" customFormat="false" ht="12.75" hidden="false" customHeight="false" outlineLevel="0" collapsed="false">
      <c r="B131" s="160" t="n">
        <v>33767</v>
      </c>
      <c r="C131" s="161" t="n">
        <v>422</v>
      </c>
      <c r="D131" s="161" t="n">
        <v>418.5</v>
      </c>
      <c r="E131" s="161" t="n">
        <v>420.25</v>
      </c>
      <c r="F131" s="161"/>
      <c r="G131" s="161" t="n">
        <v>198.5</v>
      </c>
      <c r="H131" s="161"/>
      <c r="I131" s="162" t="e">
        <f aca="false">NA()</f>
        <v>#N/A</v>
      </c>
    </row>
    <row r="132" customFormat="false" ht="12.75" hidden="false" customHeight="false" outlineLevel="0" collapsed="false">
      <c r="B132" s="160" t="n">
        <v>33774</v>
      </c>
      <c r="C132" s="161" t="n">
        <v>412.5</v>
      </c>
      <c r="D132" s="161" t="n">
        <v>411.5</v>
      </c>
      <c r="E132" s="161" t="n">
        <v>412</v>
      </c>
      <c r="F132" s="161"/>
      <c r="G132" s="161" t="n">
        <v>199.5</v>
      </c>
      <c r="H132" s="161"/>
      <c r="I132" s="162" t="e">
        <f aca="false">NA()</f>
        <v>#N/A</v>
      </c>
    </row>
    <row r="133" customFormat="false" ht="12.75" hidden="false" customHeight="false" outlineLevel="0" collapsed="false">
      <c r="B133" s="160" t="n">
        <v>33781</v>
      </c>
      <c r="C133" s="161" t="n">
        <v>416.5</v>
      </c>
      <c r="D133" s="161" t="n">
        <v>400</v>
      </c>
      <c r="E133" s="161" t="n">
        <v>408.25</v>
      </c>
      <c r="F133" s="161"/>
      <c r="G133" s="161" t="n">
        <v>201</v>
      </c>
      <c r="H133" s="161"/>
      <c r="I133" s="162" t="e">
        <f aca="false">NA()</f>
        <v>#N/A</v>
      </c>
    </row>
    <row r="134" customFormat="false" ht="12.75" hidden="false" customHeight="false" outlineLevel="0" collapsed="false">
      <c r="B134" s="160" t="n">
        <v>33788</v>
      </c>
      <c r="C134" s="161" t="n">
        <v>399</v>
      </c>
      <c r="D134" s="161" t="n">
        <v>400</v>
      </c>
      <c r="E134" s="161" t="n">
        <v>399.5</v>
      </c>
      <c r="F134" s="161"/>
      <c r="G134" s="161" t="n">
        <v>201.5</v>
      </c>
      <c r="H134" s="161"/>
      <c r="I134" s="162" t="e">
        <f aca="false">NA()</f>
        <v>#N/A</v>
      </c>
    </row>
    <row r="135" customFormat="false" ht="12.75" hidden="false" customHeight="false" outlineLevel="0" collapsed="false">
      <c r="B135" s="160" t="n">
        <v>33795</v>
      </c>
      <c r="C135" s="161" t="n">
        <v>379</v>
      </c>
      <c r="D135" s="161" t="n">
        <v>383</v>
      </c>
      <c r="E135" s="161" t="n">
        <v>381</v>
      </c>
      <c r="F135" s="161"/>
      <c r="G135" s="161" t="n">
        <v>193.5</v>
      </c>
      <c r="H135" s="161"/>
      <c r="I135" s="162" t="e">
        <f aca="false">NA()</f>
        <v>#N/A</v>
      </c>
    </row>
    <row r="136" customFormat="false" ht="12.75" hidden="false" customHeight="false" outlineLevel="0" collapsed="false">
      <c r="B136" s="160" t="n">
        <v>33802</v>
      </c>
      <c r="C136" s="161" t="n">
        <v>356.5</v>
      </c>
      <c r="D136" s="161" t="n">
        <v>357.5</v>
      </c>
      <c r="E136" s="161" t="n">
        <v>357</v>
      </c>
      <c r="F136" s="161"/>
      <c r="G136" s="161" t="n">
        <v>195</v>
      </c>
      <c r="H136" s="161"/>
      <c r="I136" s="162" t="e">
        <f aca="false">NA()</f>
        <v>#N/A</v>
      </c>
    </row>
    <row r="137" customFormat="false" ht="12.75" hidden="false" customHeight="false" outlineLevel="0" collapsed="false">
      <c r="B137" s="160" t="n">
        <v>33809</v>
      </c>
      <c r="C137" s="161" t="n">
        <v>372.5</v>
      </c>
      <c r="D137" s="161" t="n">
        <v>364.5</v>
      </c>
      <c r="E137" s="161" t="n">
        <v>368.5</v>
      </c>
      <c r="F137" s="161"/>
      <c r="G137" s="161" t="n">
        <v>196</v>
      </c>
      <c r="H137" s="161"/>
      <c r="I137" s="162" t="e">
        <f aca="false">NA()</f>
        <v>#N/A</v>
      </c>
    </row>
    <row r="138" customFormat="false" ht="12.75" hidden="false" customHeight="false" outlineLevel="0" collapsed="false">
      <c r="B138" s="160" t="n">
        <v>33816</v>
      </c>
      <c r="C138" s="161" t="n">
        <v>365</v>
      </c>
      <c r="D138" s="161" t="n">
        <v>380</v>
      </c>
      <c r="E138" s="161" t="n">
        <v>372.5</v>
      </c>
      <c r="F138" s="161"/>
      <c r="G138" s="161" t="n">
        <v>192</v>
      </c>
      <c r="H138" s="161"/>
      <c r="I138" s="162" t="e">
        <f aca="false">NA()</f>
        <v>#N/A</v>
      </c>
    </row>
    <row r="139" customFormat="false" ht="12.75" hidden="false" customHeight="false" outlineLevel="0" collapsed="false">
      <c r="B139" s="160" t="n">
        <v>33823</v>
      </c>
      <c r="C139" s="161" t="n">
        <v>352.5</v>
      </c>
      <c r="D139" s="161" t="n">
        <v>357.5</v>
      </c>
      <c r="E139" s="161" t="n">
        <v>355</v>
      </c>
      <c r="F139" s="161"/>
      <c r="G139" s="161" t="n">
        <v>188.5</v>
      </c>
      <c r="H139" s="161"/>
      <c r="I139" s="162" t="e">
        <f aca="false">NA()</f>
        <v>#N/A</v>
      </c>
    </row>
    <row r="140" customFormat="false" ht="12.75" hidden="false" customHeight="false" outlineLevel="0" collapsed="false">
      <c r="B140" s="160" t="n">
        <v>33830</v>
      </c>
      <c r="C140" s="161" t="n">
        <v>336</v>
      </c>
      <c r="D140" s="161" t="n">
        <v>337</v>
      </c>
      <c r="E140" s="161" t="n">
        <v>336.5</v>
      </c>
      <c r="F140" s="161"/>
      <c r="G140" s="161" t="n">
        <v>189</v>
      </c>
      <c r="H140" s="161"/>
      <c r="I140" s="162" t="e">
        <f aca="false">NA()</f>
        <v>#N/A</v>
      </c>
    </row>
    <row r="141" customFormat="false" ht="12.75" hidden="false" customHeight="false" outlineLevel="0" collapsed="false">
      <c r="B141" s="160" t="n">
        <v>33837</v>
      </c>
      <c r="C141" s="161" t="n">
        <v>325</v>
      </c>
      <c r="D141" s="161" t="n">
        <v>321.5</v>
      </c>
      <c r="E141" s="161" t="n">
        <v>323.25</v>
      </c>
      <c r="F141" s="161"/>
      <c r="G141" s="161" t="n">
        <v>190</v>
      </c>
      <c r="H141" s="161"/>
      <c r="I141" s="162" t="e">
        <f aca="false">NA()</f>
        <v>#N/A</v>
      </c>
    </row>
    <row r="142" customFormat="false" ht="12.75" hidden="false" customHeight="false" outlineLevel="0" collapsed="false">
      <c r="B142" s="160" t="n">
        <v>33844</v>
      </c>
      <c r="C142" s="161" t="n">
        <v>327</v>
      </c>
      <c r="D142" s="161" t="n">
        <v>326</v>
      </c>
      <c r="E142" s="161" t="n">
        <v>326.5</v>
      </c>
      <c r="F142" s="161"/>
      <c r="G142" s="161" t="n">
        <v>191.5</v>
      </c>
      <c r="H142" s="161"/>
      <c r="I142" s="162" t="e">
        <f aca="false">NA()</f>
        <v>#N/A</v>
      </c>
    </row>
    <row r="143" customFormat="false" ht="12.75" hidden="false" customHeight="false" outlineLevel="0" collapsed="false">
      <c r="B143" s="160" t="n">
        <v>33851</v>
      </c>
      <c r="C143" s="161" t="n">
        <v>325.5</v>
      </c>
      <c r="D143" s="161" t="n">
        <v>321</v>
      </c>
      <c r="E143" s="161" t="n">
        <v>323.25</v>
      </c>
      <c r="F143" s="161"/>
      <c r="G143" s="161" t="n">
        <v>193</v>
      </c>
      <c r="H143" s="161"/>
      <c r="I143" s="162" t="e">
        <f aca="false">NA()</f>
        <v>#N/A</v>
      </c>
    </row>
    <row r="144" customFormat="false" ht="12.75" hidden="false" customHeight="false" outlineLevel="0" collapsed="false">
      <c r="B144" s="160" t="n">
        <v>33858</v>
      </c>
      <c r="C144" s="161" t="n">
        <v>303</v>
      </c>
      <c r="D144" s="161" t="n">
        <v>307.5</v>
      </c>
      <c r="E144" s="161" t="n">
        <v>305.25</v>
      </c>
      <c r="F144" s="161"/>
      <c r="G144" s="161" t="n">
        <v>191</v>
      </c>
      <c r="H144" s="161"/>
      <c r="I144" s="162" t="e">
        <f aca="false">NA()</f>
        <v>#N/A</v>
      </c>
    </row>
    <row r="145" customFormat="false" ht="12.75" hidden="false" customHeight="false" outlineLevel="0" collapsed="false">
      <c r="B145" s="160" t="n">
        <v>33865</v>
      </c>
      <c r="C145" s="161" t="n">
        <v>282.5</v>
      </c>
      <c r="D145" s="161" t="n">
        <v>280</v>
      </c>
      <c r="E145" s="161" t="n">
        <v>281.25</v>
      </c>
      <c r="F145" s="161"/>
      <c r="G145" s="161" t="n">
        <v>191.5</v>
      </c>
      <c r="H145" s="161"/>
      <c r="I145" s="162" t="e">
        <f aca="false">NA()</f>
        <v>#N/A</v>
      </c>
    </row>
    <row r="146" customFormat="false" ht="12.75" hidden="false" customHeight="false" outlineLevel="0" collapsed="false">
      <c r="B146" s="160" t="n">
        <v>33872</v>
      </c>
      <c r="C146" s="161" t="n">
        <v>275</v>
      </c>
      <c r="D146" s="161" t="n">
        <v>280</v>
      </c>
      <c r="E146" s="161" t="n">
        <v>277.5</v>
      </c>
      <c r="F146" s="161"/>
      <c r="G146" s="161" t="n">
        <v>190.5</v>
      </c>
      <c r="H146" s="161"/>
      <c r="I146" s="162" t="e">
        <f aca="false">NA()</f>
        <v>#N/A</v>
      </c>
    </row>
    <row r="147" customFormat="false" ht="12.75" hidden="false" customHeight="false" outlineLevel="0" collapsed="false">
      <c r="B147" s="160" t="n">
        <v>33879</v>
      </c>
      <c r="C147" s="161" t="n">
        <v>275</v>
      </c>
      <c r="D147" s="161" t="n">
        <v>272.5</v>
      </c>
      <c r="E147" s="161" t="n">
        <v>273.75</v>
      </c>
      <c r="F147" s="161"/>
      <c r="G147" s="161" t="n">
        <v>191.5</v>
      </c>
      <c r="H147" s="161"/>
      <c r="I147" s="162" t="e">
        <f aca="false">NA()</f>
        <v>#N/A</v>
      </c>
    </row>
    <row r="148" customFormat="false" ht="12.75" hidden="false" customHeight="false" outlineLevel="0" collapsed="false">
      <c r="B148" s="160" t="n">
        <v>33886</v>
      </c>
      <c r="C148" s="161" t="n">
        <v>280</v>
      </c>
      <c r="D148" s="161" t="n">
        <v>274.5</v>
      </c>
      <c r="E148" s="161" t="n">
        <v>277.25</v>
      </c>
      <c r="F148" s="161"/>
      <c r="G148" s="161" t="n">
        <v>192</v>
      </c>
      <c r="H148" s="161"/>
      <c r="I148" s="162" t="e">
        <f aca="false">NA()</f>
        <v>#N/A</v>
      </c>
    </row>
    <row r="149" customFormat="false" ht="12.75" hidden="false" customHeight="false" outlineLevel="0" collapsed="false">
      <c r="B149" s="160" t="n">
        <v>33893</v>
      </c>
      <c r="C149" s="161" t="n">
        <v>285</v>
      </c>
      <c r="D149" s="161" t="n">
        <v>285</v>
      </c>
      <c r="E149" s="161" t="n">
        <v>285</v>
      </c>
      <c r="F149" s="161"/>
      <c r="G149" s="161" t="n">
        <v>194.5</v>
      </c>
      <c r="H149" s="161"/>
      <c r="I149" s="162" t="e">
        <f aca="false">NA()</f>
        <v>#N/A</v>
      </c>
    </row>
    <row r="150" customFormat="false" ht="12.75" hidden="false" customHeight="false" outlineLevel="0" collapsed="false">
      <c r="B150" s="160" t="n">
        <v>33900</v>
      </c>
      <c r="C150" s="161" t="n">
        <v>292.5</v>
      </c>
      <c r="D150" s="161" t="n">
        <v>297</v>
      </c>
      <c r="E150" s="161" t="n">
        <v>294.75</v>
      </c>
      <c r="F150" s="161"/>
      <c r="G150" s="161" t="n">
        <v>193.5</v>
      </c>
      <c r="H150" s="161"/>
      <c r="I150" s="162" t="e">
        <f aca="false">NA()</f>
        <v>#N/A</v>
      </c>
    </row>
    <row r="151" customFormat="false" ht="12.75" hidden="false" customHeight="false" outlineLevel="0" collapsed="false">
      <c r="B151" s="160" t="n">
        <v>33907</v>
      </c>
      <c r="C151" s="161" t="n">
        <v>295</v>
      </c>
      <c r="D151" s="161" t="n">
        <v>294</v>
      </c>
      <c r="E151" s="161" t="n">
        <v>294.5</v>
      </c>
      <c r="F151" s="161"/>
      <c r="G151" s="161" t="n">
        <v>190.5</v>
      </c>
      <c r="H151" s="161"/>
      <c r="I151" s="162" t="e">
        <f aca="false">NA()</f>
        <v>#N/A</v>
      </c>
    </row>
    <row r="152" customFormat="false" ht="12.75" hidden="false" customHeight="false" outlineLevel="0" collapsed="false">
      <c r="B152" s="160" t="n">
        <v>33914</v>
      </c>
      <c r="C152" s="161" t="n">
        <v>291</v>
      </c>
      <c r="D152" s="161" t="n">
        <v>295</v>
      </c>
      <c r="E152" s="161" t="n">
        <v>293</v>
      </c>
      <c r="F152" s="161"/>
      <c r="G152" s="161" t="n">
        <v>188</v>
      </c>
      <c r="H152" s="161"/>
      <c r="I152" s="162" t="e">
        <f aca="false">NA()</f>
        <v>#N/A</v>
      </c>
    </row>
    <row r="153" customFormat="false" ht="12.75" hidden="false" customHeight="false" outlineLevel="0" collapsed="false">
      <c r="B153" s="160" t="n">
        <v>33921</v>
      </c>
      <c r="C153" s="161" t="n">
        <v>280</v>
      </c>
      <c r="D153" s="161" t="n">
        <v>280</v>
      </c>
      <c r="E153" s="161" t="n">
        <v>280</v>
      </c>
      <c r="F153" s="161"/>
      <c r="G153" s="161" t="n">
        <v>190.5</v>
      </c>
      <c r="H153" s="161"/>
      <c r="I153" s="162" t="e">
        <f aca="false">NA()</f>
        <v>#N/A</v>
      </c>
    </row>
    <row r="154" customFormat="false" ht="12.75" hidden="false" customHeight="false" outlineLevel="0" collapsed="false">
      <c r="B154" s="160" t="n">
        <v>33928</v>
      </c>
      <c r="C154" s="161" t="n">
        <v>272.5</v>
      </c>
      <c r="D154" s="161" t="n">
        <v>273.5</v>
      </c>
      <c r="E154" s="161" t="n">
        <v>273</v>
      </c>
      <c r="F154" s="161"/>
      <c r="G154" s="161" t="n">
        <v>186</v>
      </c>
      <c r="H154" s="161"/>
      <c r="I154" s="162" t="e">
        <f aca="false">NA()</f>
        <v>#N/A</v>
      </c>
    </row>
    <row r="155" customFormat="false" ht="12.75" hidden="false" customHeight="false" outlineLevel="0" collapsed="false">
      <c r="B155" s="160" t="n">
        <v>33935</v>
      </c>
      <c r="C155" s="161" t="n">
        <v>274</v>
      </c>
      <c r="D155" s="161" t="n">
        <v>271</v>
      </c>
      <c r="E155" s="161" t="n">
        <v>272.5</v>
      </c>
      <c r="F155" s="161"/>
      <c r="G155" s="161" t="n">
        <v>179</v>
      </c>
      <c r="H155" s="161"/>
      <c r="I155" s="162" t="e">
        <f aca="false">NA()</f>
        <v>#N/A</v>
      </c>
    </row>
    <row r="156" customFormat="false" ht="12.75" hidden="false" customHeight="false" outlineLevel="0" collapsed="false">
      <c r="B156" s="160" t="n">
        <v>33942</v>
      </c>
      <c r="C156" s="161" t="n">
        <v>282.5</v>
      </c>
      <c r="D156" s="161" t="n">
        <v>279.5</v>
      </c>
      <c r="E156" s="161" t="n">
        <v>281</v>
      </c>
      <c r="F156" s="161"/>
      <c r="G156" s="161" t="n">
        <v>174</v>
      </c>
      <c r="H156" s="161"/>
      <c r="I156" s="162" t="e">
        <f aca="false">NA()</f>
        <v>#N/A</v>
      </c>
    </row>
    <row r="157" customFormat="false" ht="12.75" hidden="false" customHeight="false" outlineLevel="0" collapsed="false">
      <c r="B157" s="160" t="n">
        <v>33949</v>
      </c>
      <c r="C157" s="161" t="n">
        <v>282.5</v>
      </c>
      <c r="D157" s="161" t="n">
        <v>281</v>
      </c>
      <c r="E157" s="161" t="n">
        <v>281.75</v>
      </c>
      <c r="F157" s="161"/>
      <c r="G157" s="161" t="n">
        <v>173</v>
      </c>
      <c r="H157" s="161"/>
      <c r="I157" s="162" t="e">
        <f aca="false">NA()</f>
        <v>#N/A</v>
      </c>
    </row>
    <row r="158" customFormat="false" ht="12.75" hidden="false" customHeight="false" outlineLevel="0" collapsed="false">
      <c r="B158" s="160" t="n">
        <v>33956</v>
      </c>
      <c r="C158" s="161" t="n">
        <v>282.5</v>
      </c>
      <c r="D158" s="161" t="n">
        <v>285</v>
      </c>
      <c r="E158" s="161" t="n">
        <v>283.75</v>
      </c>
      <c r="F158" s="161"/>
      <c r="G158" s="161" t="n">
        <v>175.5</v>
      </c>
      <c r="H158" s="161"/>
      <c r="I158" s="162" t="e">
        <f aca="false">NA()</f>
        <v>#N/A</v>
      </c>
    </row>
    <row r="159" customFormat="false" ht="12.75" hidden="false" customHeight="false" outlineLevel="0" collapsed="false">
      <c r="B159" s="160" t="n">
        <v>33970</v>
      </c>
      <c r="C159" s="161" t="e">
        <f aca="false">NA()</f>
        <v>#N/A</v>
      </c>
      <c r="D159" s="161" t="n">
        <v>285</v>
      </c>
      <c r="E159" s="161" t="n">
        <v>285</v>
      </c>
      <c r="F159" s="161"/>
      <c r="G159" s="161" t="n">
        <v>175.5</v>
      </c>
      <c r="H159" s="161"/>
      <c r="I159" s="162" t="e">
        <f aca="false">NA()</f>
        <v>#N/A</v>
      </c>
    </row>
    <row r="160" customFormat="false" ht="12.75" hidden="false" customHeight="false" outlineLevel="0" collapsed="false">
      <c r="B160" s="160" t="n">
        <v>33977</v>
      </c>
      <c r="C160" s="161" t="n">
        <v>292</v>
      </c>
      <c r="D160" s="161" t="n">
        <v>292.5</v>
      </c>
      <c r="E160" s="161" t="n">
        <v>292.25</v>
      </c>
      <c r="F160" s="161"/>
      <c r="G160" s="161" t="n">
        <v>177</v>
      </c>
      <c r="H160" s="161"/>
      <c r="I160" s="162" t="n">
        <v>242</v>
      </c>
    </row>
    <row r="161" customFormat="false" ht="12.75" hidden="false" customHeight="false" outlineLevel="0" collapsed="false">
      <c r="B161" s="160" t="n">
        <v>33984</v>
      </c>
      <c r="C161" s="161" t="n">
        <v>291.5</v>
      </c>
      <c r="D161" s="161" t="n">
        <v>290.5</v>
      </c>
      <c r="E161" s="161" t="n">
        <v>291</v>
      </c>
      <c r="F161" s="161"/>
      <c r="G161" s="161" t="n">
        <v>177.5</v>
      </c>
      <c r="H161" s="161"/>
      <c r="I161" s="162" t="n">
        <v>242</v>
      </c>
    </row>
    <row r="162" customFormat="false" ht="12.75" hidden="false" customHeight="false" outlineLevel="0" collapsed="false">
      <c r="B162" s="160" t="n">
        <v>33991</v>
      </c>
      <c r="C162" s="161" t="n">
        <v>295.5</v>
      </c>
      <c r="D162" s="161" t="n">
        <v>295</v>
      </c>
      <c r="E162" s="161" t="n">
        <v>295.25</v>
      </c>
      <c r="F162" s="161"/>
      <c r="G162" s="161" t="n">
        <v>174.5</v>
      </c>
      <c r="H162" s="161"/>
      <c r="I162" s="162" t="n">
        <v>244</v>
      </c>
    </row>
    <row r="163" customFormat="false" ht="12.75" hidden="false" customHeight="false" outlineLevel="0" collapsed="false">
      <c r="B163" s="160" t="n">
        <v>33998</v>
      </c>
      <c r="C163" s="161" t="n">
        <v>313</v>
      </c>
      <c r="D163" s="161" t="n">
        <v>311</v>
      </c>
      <c r="E163" s="161" t="n">
        <v>312</v>
      </c>
      <c r="F163" s="161"/>
      <c r="G163" s="161" t="n">
        <v>176</v>
      </c>
      <c r="H163" s="161"/>
      <c r="I163" s="162" t="n">
        <v>247</v>
      </c>
    </row>
    <row r="164" customFormat="false" ht="12.75" hidden="false" customHeight="false" outlineLevel="0" collapsed="false">
      <c r="B164" s="160" t="n">
        <v>34005</v>
      </c>
      <c r="C164" s="161" t="n">
        <v>327</v>
      </c>
      <c r="D164" s="161" t="n">
        <v>328</v>
      </c>
      <c r="E164" s="161" t="n">
        <v>327.5</v>
      </c>
      <c r="F164" s="161"/>
      <c r="G164" s="161" t="n">
        <v>179</v>
      </c>
      <c r="H164" s="161"/>
      <c r="I164" s="162" t="n">
        <v>261</v>
      </c>
    </row>
    <row r="165" customFormat="false" ht="12.75" hidden="false" customHeight="false" outlineLevel="0" collapsed="false">
      <c r="B165" s="160" t="n">
        <v>34012</v>
      </c>
      <c r="C165" s="161" t="n">
        <v>324</v>
      </c>
      <c r="D165" s="161" t="n">
        <v>324.5</v>
      </c>
      <c r="E165" s="161" t="n">
        <v>324.25</v>
      </c>
      <c r="F165" s="161"/>
      <c r="G165" s="161" t="n">
        <v>178</v>
      </c>
      <c r="H165" s="161"/>
      <c r="I165" s="162" t="n">
        <v>261</v>
      </c>
    </row>
    <row r="166" customFormat="false" ht="12.75" hidden="false" customHeight="false" outlineLevel="0" collapsed="false">
      <c r="B166" s="160" t="n">
        <v>34019</v>
      </c>
      <c r="C166" s="161" t="n">
        <v>326.5</v>
      </c>
      <c r="D166" s="161" t="n">
        <v>326</v>
      </c>
      <c r="E166" s="161" t="n">
        <v>326.25</v>
      </c>
      <c r="F166" s="161"/>
      <c r="G166" s="161" t="n">
        <v>171</v>
      </c>
      <c r="H166" s="161"/>
      <c r="I166" s="162" t="n">
        <v>258</v>
      </c>
    </row>
    <row r="167" customFormat="false" ht="12.75" hidden="false" customHeight="false" outlineLevel="0" collapsed="false">
      <c r="B167" s="160" t="n">
        <v>34026</v>
      </c>
      <c r="C167" s="161" t="n">
        <v>328.5</v>
      </c>
      <c r="D167" s="161" t="n">
        <v>327</v>
      </c>
      <c r="E167" s="161" t="n">
        <v>327.75</v>
      </c>
      <c r="F167" s="161"/>
      <c r="G167" s="161" t="n">
        <v>173.5</v>
      </c>
      <c r="H167" s="161"/>
      <c r="I167" s="162" t="n">
        <v>258</v>
      </c>
    </row>
    <row r="168" customFormat="false" ht="12.75" hidden="false" customHeight="false" outlineLevel="0" collapsed="false">
      <c r="B168" s="160" t="n">
        <v>34033</v>
      </c>
      <c r="C168" s="161" t="n">
        <v>329.5</v>
      </c>
      <c r="D168" s="161" t="n">
        <v>329.5</v>
      </c>
      <c r="E168" s="161" t="n">
        <v>329.5</v>
      </c>
      <c r="F168" s="161"/>
      <c r="G168" s="161" t="n">
        <v>174</v>
      </c>
      <c r="H168" s="161"/>
      <c r="I168" s="162" t="n">
        <v>253</v>
      </c>
    </row>
    <row r="169" customFormat="false" ht="12.75" hidden="false" customHeight="false" outlineLevel="0" collapsed="false">
      <c r="B169" s="160" t="n">
        <v>34040</v>
      </c>
      <c r="C169" s="161" t="n">
        <v>332.5</v>
      </c>
      <c r="D169" s="161" t="n">
        <v>333</v>
      </c>
      <c r="E169" s="161" t="n">
        <v>332.75</v>
      </c>
      <c r="F169" s="161"/>
      <c r="G169" s="161" t="n">
        <v>172</v>
      </c>
      <c r="H169" s="161"/>
      <c r="I169" s="162" t="n">
        <v>253</v>
      </c>
    </row>
    <row r="170" customFormat="false" ht="12.75" hidden="false" customHeight="false" outlineLevel="0" collapsed="false">
      <c r="B170" s="160" t="n">
        <v>34047</v>
      </c>
      <c r="C170" s="161" t="n">
        <v>328</v>
      </c>
      <c r="D170" s="161" t="n">
        <v>330</v>
      </c>
      <c r="E170" s="161" t="n">
        <v>329</v>
      </c>
      <c r="F170" s="161"/>
      <c r="G170" s="161" t="n">
        <v>171</v>
      </c>
      <c r="H170" s="161"/>
      <c r="I170" s="162" t="n">
        <v>243</v>
      </c>
    </row>
    <row r="171" customFormat="false" ht="12.75" hidden="false" customHeight="false" outlineLevel="0" collapsed="false">
      <c r="B171" s="160" t="n">
        <v>34054</v>
      </c>
      <c r="C171" s="161" t="n">
        <v>324</v>
      </c>
      <c r="D171" s="161" t="e">
        <f aca="false">NA()</f>
        <v>#N/A</v>
      </c>
      <c r="E171" s="161" t="n">
        <v>324</v>
      </c>
      <c r="F171" s="161"/>
      <c r="G171" s="161" t="n">
        <v>169.5</v>
      </c>
      <c r="H171" s="161"/>
      <c r="I171" s="162" t="n">
        <v>241</v>
      </c>
    </row>
    <row r="172" customFormat="false" ht="12.75" hidden="false" customHeight="false" outlineLevel="0" collapsed="false">
      <c r="B172" s="160" t="n">
        <v>34061</v>
      </c>
      <c r="C172" s="161" t="n">
        <v>311.5</v>
      </c>
      <c r="D172" s="161" t="n">
        <v>309</v>
      </c>
      <c r="E172" s="161" t="n">
        <v>310.25</v>
      </c>
      <c r="F172" s="161"/>
      <c r="G172" s="161" t="n">
        <v>173</v>
      </c>
      <c r="H172" s="161"/>
      <c r="I172" s="162" t="n">
        <v>241</v>
      </c>
    </row>
    <row r="173" customFormat="false" ht="12.75" hidden="false" customHeight="false" outlineLevel="0" collapsed="false">
      <c r="B173" s="160" t="n">
        <v>34068</v>
      </c>
      <c r="C173" s="161" t="n">
        <v>307</v>
      </c>
      <c r="D173" s="161" t="n">
        <v>306</v>
      </c>
      <c r="E173" s="161" t="n">
        <v>306.5</v>
      </c>
      <c r="F173" s="161"/>
      <c r="G173" s="161" t="n">
        <v>173.5</v>
      </c>
      <c r="H173" s="161"/>
      <c r="I173" s="162" t="n">
        <v>248</v>
      </c>
    </row>
    <row r="174" customFormat="false" ht="12.75" hidden="false" customHeight="false" outlineLevel="0" collapsed="false">
      <c r="B174" s="160" t="n">
        <v>34075</v>
      </c>
      <c r="C174" s="161" t="n">
        <v>307.5</v>
      </c>
      <c r="D174" s="161" t="n">
        <v>307.5</v>
      </c>
      <c r="E174" s="161" t="n">
        <v>307.5</v>
      </c>
      <c r="F174" s="161"/>
      <c r="G174" s="161" t="n">
        <v>175.5</v>
      </c>
      <c r="H174" s="161"/>
      <c r="I174" s="162" t="n">
        <v>248</v>
      </c>
    </row>
    <row r="175" customFormat="false" ht="12.75" hidden="false" customHeight="false" outlineLevel="0" collapsed="false">
      <c r="B175" s="160" t="n">
        <v>34082</v>
      </c>
      <c r="C175" s="161" t="n">
        <v>310</v>
      </c>
      <c r="D175" s="161" t="n">
        <v>308.5</v>
      </c>
      <c r="E175" s="161" t="n">
        <v>309.25</v>
      </c>
      <c r="F175" s="161"/>
      <c r="G175" s="161" t="n">
        <v>177.5</v>
      </c>
      <c r="H175" s="161"/>
      <c r="I175" s="162" t="n">
        <v>243</v>
      </c>
    </row>
    <row r="176" customFormat="false" ht="12.75" hidden="false" customHeight="false" outlineLevel="0" collapsed="false">
      <c r="B176" s="160" t="n">
        <v>34089</v>
      </c>
      <c r="C176" s="161" t="n">
        <v>307.5</v>
      </c>
      <c r="D176" s="161" t="n">
        <v>308</v>
      </c>
      <c r="E176" s="161" t="n">
        <v>307.75</v>
      </c>
      <c r="F176" s="161"/>
      <c r="G176" s="161" t="n">
        <v>180</v>
      </c>
      <c r="H176" s="161"/>
      <c r="I176" s="162" t="n">
        <v>243</v>
      </c>
    </row>
    <row r="177" customFormat="false" ht="12.75" hidden="false" customHeight="false" outlineLevel="0" collapsed="false">
      <c r="B177" s="160" t="n">
        <v>34096</v>
      </c>
      <c r="C177" s="161" t="n">
        <v>302.5</v>
      </c>
      <c r="D177" s="161" t="n">
        <v>301.5</v>
      </c>
      <c r="E177" s="161" t="n">
        <v>302</v>
      </c>
      <c r="F177" s="161"/>
      <c r="G177" s="161" t="n">
        <v>182.5</v>
      </c>
      <c r="H177" s="161"/>
      <c r="I177" s="162" t="n">
        <v>243</v>
      </c>
    </row>
    <row r="178" customFormat="false" ht="12.75" hidden="false" customHeight="false" outlineLevel="0" collapsed="false">
      <c r="B178" s="160" t="n">
        <v>34103</v>
      </c>
      <c r="C178" s="161" t="n">
        <v>303.5</v>
      </c>
      <c r="D178" s="161" t="n">
        <v>304.5</v>
      </c>
      <c r="E178" s="161" t="n">
        <v>304</v>
      </c>
      <c r="F178" s="161"/>
      <c r="G178" s="161" t="n">
        <v>183.5</v>
      </c>
      <c r="H178" s="161"/>
      <c r="I178" s="162" t="n">
        <v>248</v>
      </c>
    </row>
    <row r="179" customFormat="false" ht="12.75" hidden="false" customHeight="false" outlineLevel="0" collapsed="false">
      <c r="B179" s="160" t="n">
        <v>34110</v>
      </c>
      <c r="C179" s="161" t="n">
        <v>298</v>
      </c>
      <c r="D179" s="161" t="n">
        <v>297.5</v>
      </c>
      <c r="E179" s="161" t="n">
        <v>297.75</v>
      </c>
      <c r="F179" s="161"/>
      <c r="G179" s="161" t="n">
        <v>182.5</v>
      </c>
      <c r="H179" s="161"/>
      <c r="I179" s="162" t="n">
        <v>253</v>
      </c>
    </row>
    <row r="180" customFormat="false" ht="12.75" hidden="false" customHeight="false" outlineLevel="0" collapsed="false">
      <c r="B180" s="160" t="n">
        <v>34117</v>
      </c>
      <c r="C180" s="161" t="n">
        <v>290.5</v>
      </c>
      <c r="D180" s="161" t="n">
        <v>294</v>
      </c>
      <c r="E180" s="161" t="n">
        <v>292.25</v>
      </c>
      <c r="F180" s="161"/>
      <c r="G180" s="161" t="n">
        <v>182.5</v>
      </c>
      <c r="H180" s="161"/>
      <c r="I180" s="162" t="n">
        <v>253</v>
      </c>
    </row>
    <row r="181" customFormat="false" ht="12.75" hidden="false" customHeight="false" outlineLevel="0" collapsed="false">
      <c r="B181" s="160" t="n">
        <v>34124</v>
      </c>
      <c r="C181" s="161" t="n">
        <v>291.5</v>
      </c>
      <c r="D181" s="161" t="n">
        <v>288.5</v>
      </c>
      <c r="E181" s="161" t="n">
        <v>290</v>
      </c>
      <c r="F181" s="161"/>
      <c r="G181" s="161" t="n">
        <v>180</v>
      </c>
      <c r="H181" s="161"/>
      <c r="I181" s="162" t="n">
        <v>243</v>
      </c>
    </row>
    <row r="182" customFormat="false" ht="12.75" hidden="false" customHeight="false" outlineLevel="0" collapsed="false">
      <c r="B182" s="160" t="n">
        <v>34131</v>
      </c>
      <c r="C182" s="161" t="n">
        <v>291.5</v>
      </c>
      <c r="D182" s="161" t="n">
        <v>292.5</v>
      </c>
      <c r="E182" s="161" t="n">
        <v>292</v>
      </c>
      <c r="F182" s="161"/>
      <c r="G182" s="161" t="n">
        <v>175.5</v>
      </c>
      <c r="H182" s="161"/>
      <c r="I182" s="162" t="n">
        <v>245</v>
      </c>
    </row>
    <row r="183" customFormat="false" ht="12.75" hidden="false" customHeight="false" outlineLevel="0" collapsed="false">
      <c r="B183" s="160" t="n">
        <v>34138</v>
      </c>
      <c r="C183" s="161" t="n">
        <v>290</v>
      </c>
      <c r="D183" s="161" t="e">
        <f aca="false">NA()</f>
        <v>#N/A</v>
      </c>
      <c r="E183" s="161" t="n">
        <v>290</v>
      </c>
      <c r="F183" s="161"/>
      <c r="G183" s="161" t="n">
        <v>171.75</v>
      </c>
      <c r="H183" s="161"/>
      <c r="I183" s="162" t="n">
        <v>241</v>
      </c>
    </row>
    <row r="184" customFormat="false" ht="12.75" hidden="false" customHeight="false" outlineLevel="0" collapsed="false">
      <c r="B184" s="160" t="n">
        <v>34145</v>
      </c>
      <c r="C184" s="161" t="n">
        <v>285</v>
      </c>
      <c r="D184" s="161" t="n">
        <v>282.5</v>
      </c>
      <c r="E184" s="161" t="n">
        <v>283.75</v>
      </c>
      <c r="F184" s="161"/>
      <c r="G184" s="161" t="n">
        <v>170.75</v>
      </c>
      <c r="H184" s="161"/>
      <c r="I184" s="162" t="n">
        <v>236</v>
      </c>
    </row>
    <row r="185" customFormat="false" ht="12.75" hidden="false" customHeight="false" outlineLevel="0" collapsed="false">
      <c r="B185" s="160" t="n">
        <v>34152</v>
      </c>
      <c r="C185" s="161" t="n">
        <v>278.5</v>
      </c>
      <c r="D185" s="161" t="n">
        <v>279.5</v>
      </c>
      <c r="E185" s="161" t="n">
        <v>279</v>
      </c>
      <c r="F185" s="161"/>
      <c r="G185" s="161" t="n">
        <v>168.5</v>
      </c>
      <c r="H185" s="161"/>
      <c r="I185" s="162" t="n">
        <v>238</v>
      </c>
    </row>
    <row r="186" customFormat="false" ht="12.75" hidden="false" customHeight="false" outlineLevel="0" collapsed="false">
      <c r="B186" s="160" t="n">
        <v>34159</v>
      </c>
      <c r="C186" s="161" t="n">
        <v>277.5</v>
      </c>
      <c r="D186" s="161" t="n">
        <v>280.5</v>
      </c>
      <c r="E186" s="161" t="n">
        <v>279</v>
      </c>
      <c r="F186" s="161"/>
      <c r="G186" s="161" t="n">
        <v>168</v>
      </c>
      <c r="H186" s="161"/>
      <c r="I186" s="162" t="n">
        <v>238</v>
      </c>
    </row>
    <row r="187" customFormat="false" ht="12.75" hidden="false" customHeight="false" outlineLevel="0" collapsed="false">
      <c r="B187" s="160" t="n">
        <v>34166</v>
      </c>
      <c r="C187" s="161" t="n">
        <v>277.5</v>
      </c>
      <c r="D187" s="161" t="n">
        <v>277</v>
      </c>
      <c r="E187" s="161" t="n">
        <v>277.25</v>
      </c>
      <c r="F187" s="161"/>
      <c r="G187" s="161" t="n">
        <v>162</v>
      </c>
      <c r="H187" s="161"/>
      <c r="I187" s="162" t="n">
        <v>238</v>
      </c>
    </row>
    <row r="188" customFormat="false" ht="12.75" hidden="false" customHeight="false" outlineLevel="0" collapsed="false">
      <c r="B188" s="160" t="n">
        <v>34173</v>
      </c>
      <c r="C188" s="161" t="n">
        <v>278.5</v>
      </c>
      <c r="D188" s="161" t="n">
        <v>278.5</v>
      </c>
      <c r="E188" s="161" t="n">
        <v>278.5</v>
      </c>
      <c r="F188" s="161"/>
      <c r="G188" s="161" t="n">
        <v>157</v>
      </c>
      <c r="H188" s="161"/>
      <c r="I188" s="162" t="n">
        <v>238</v>
      </c>
    </row>
    <row r="189" customFormat="false" ht="12.75" hidden="false" customHeight="false" outlineLevel="0" collapsed="false">
      <c r="B189" s="160" t="n">
        <v>34180</v>
      </c>
      <c r="C189" s="161" t="n">
        <v>280</v>
      </c>
      <c r="D189" s="161" t="n">
        <v>279.5</v>
      </c>
      <c r="E189" s="161" t="n">
        <v>279.75</v>
      </c>
      <c r="F189" s="161"/>
      <c r="G189" s="161" t="n">
        <v>159.5</v>
      </c>
      <c r="H189" s="161"/>
      <c r="I189" s="162" t="n">
        <v>236</v>
      </c>
    </row>
    <row r="190" customFormat="false" ht="12.75" hidden="false" customHeight="false" outlineLevel="0" collapsed="false">
      <c r="B190" s="160" t="n">
        <v>34187</v>
      </c>
      <c r="C190" s="161" t="n">
        <v>282.5</v>
      </c>
      <c r="D190" s="161" t="n">
        <v>282.5</v>
      </c>
      <c r="E190" s="161" t="n">
        <v>282.5</v>
      </c>
      <c r="F190" s="161"/>
      <c r="G190" s="161" t="n">
        <v>159.25</v>
      </c>
      <c r="H190" s="161"/>
      <c r="I190" s="162" t="n">
        <v>236</v>
      </c>
    </row>
    <row r="191" customFormat="false" ht="12.75" hidden="false" customHeight="false" outlineLevel="0" collapsed="false">
      <c r="B191" s="160" t="n">
        <v>34194</v>
      </c>
      <c r="C191" s="161" t="n">
        <v>282</v>
      </c>
      <c r="D191" s="161" t="n">
        <v>282.5</v>
      </c>
      <c r="E191" s="161" t="n">
        <v>282.25</v>
      </c>
      <c r="F191" s="161"/>
      <c r="G191" s="161" t="n">
        <v>155</v>
      </c>
      <c r="H191" s="161"/>
      <c r="I191" s="162" t="n">
        <v>236</v>
      </c>
    </row>
    <row r="192" customFormat="false" ht="12.75" hidden="false" customHeight="false" outlineLevel="0" collapsed="false">
      <c r="B192" s="160" t="n">
        <v>34201</v>
      </c>
      <c r="C192" s="161" t="n">
        <v>284.5</v>
      </c>
      <c r="D192" s="161" t="n">
        <v>285</v>
      </c>
      <c r="E192" s="161" t="n">
        <v>284.75</v>
      </c>
      <c r="F192" s="161"/>
      <c r="G192" s="161" t="n">
        <v>157</v>
      </c>
      <c r="H192" s="161"/>
      <c r="I192" s="162" t="n">
        <v>239</v>
      </c>
    </row>
    <row r="193" customFormat="false" ht="12.75" hidden="false" customHeight="false" outlineLevel="0" collapsed="false">
      <c r="B193" s="160" t="n">
        <v>34208</v>
      </c>
      <c r="C193" s="161" t="n">
        <v>284.5</v>
      </c>
      <c r="D193" s="161" t="n">
        <v>282</v>
      </c>
      <c r="E193" s="161" t="n">
        <v>283.25</v>
      </c>
      <c r="F193" s="161"/>
      <c r="G193" s="161" t="n">
        <v>156.5</v>
      </c>
      <c r="H193" s="161"/>
      <c r="I193" s="162" t="n">
        <v>235</v>
      </c>
    </row>
    <row r="194" customFormat="false" ht="12.75" hidden="false" customHeight="false" outlineLevel="0" collapsed="false">
      <c r="B194" s="160" t="n">
        <v>34215</v>
      </c>
      <c r="C194" s="161" t="n">
        <v>281</v>
      </c>
      <c r="D194" s="161" t="n">
        <v>283.5</v>
      </c>
      <c r="E194" s="161" t="n">
        <v>282.25</v>
      </c>
      <c r="F194" s="161"/>
      <c r="G194" s="161" t="n">
        <v>154.5</v>
      </c>
      <c r="H194" s="161"/>
      <c r="I194" s="162" t="n">
        <v>235</v>
      </c>
    </row>
    <row r="195" customFormat="false" ht="12.75" hidden="false" customHeight="false" outlineLevel="0" collapsed="false">
      <c r="B195" s="160" t="n">
        <v>34222</v>
      </c>
      <c r="C195" s="161" t="n">
        <v>279</v>
      </c>
      <c r="D195" s="161" t="n">
        <v>282</v>
      </c>
      <c r="E195" s="161" t="n">
        <v>280.5</v>
      </c>
      <c r="F195" s="161"/>
      <c r="G195" s="161" t="n">
        <v>149.5</v>
      </c>
      <c r="H195" s="161"/>
      <c r="I195" s="162" t="n">
        <v>236</v>
      </c>
    </row>
    <row r="196" customFormat="false" ht="12.75" hidden="false" customHeight="false" outlineLevel="0" collapsed="false">
      <c r="B196" s="160" t="n">
        <v>34229</v>
      </c>
      <c r="C196" s="161" t="n">
        <v>273.5</v>
      </c>
      <c r="D196" s="161" t="n">
        <v>282</v>
      </c>
      <c r="E196" s="161" t="n">
        <v>277.75</v>
      </c>
      <c r="F196" s="161"/>
      <c r="G196" s="161" t="n">
        <v>144.5</v>
      </c>
      <c r="H196" s="161"/>
      <c r="I196" s="162" t="n">
        <v>232</v>
      </c>
    </row>
    <row r="197" customFormat="false" ht="12.75" hidden="false" customHeight="false" outlineLevel="0" collapsed="false">
      <c r="B197" s="160" t="n">
        <v>34236</v>
      </c>
      <c r="C197" s="161" t="n">
        <v>266</v>
      </c>
      <c r="D197" s="161" t="n">
        <v>267.5</v>
      </c>
      <c r="E197" s="161" t="n">
        <v>266.75</v>
      </c>
      <c r="F197" s="161"/>
      <c r="G197" s="161" t="n">
        <v>148</v>
      </c>
      <c r="H197" s="161"/>
      <c r="I197" s="162" t="n">
        <v>231</v>
      </c>
    </row>
    <row r="198" customFormat="false" ht="12.75" hidden="false" customHeight="false" outlineLevel="0" collapsed="false">
      <c r="B198" s="160" t="n">
        <v>34243</v>
      </c>
      <c r="C198" s="161" t="n">
        <v>273.5</v>
      </c>
      <c r="D198" s="161" t="n">
        <v>275</v>
      </c>
      <c r="E198" s="161" t="n">
        <v>274.25</v>
      </c>
      <c r="F198" s="161"/>
      <c r="G198" s="161" t="n">
        <v>152.5</v>
      </c>
      <c r="H198" s="161"/>
      <c r="I198" s="162" t="n">
        <v>237</v>
      </c>
    </row>
    <row r="199" customFormat="false" ht="12.75" hidden="false" customHeight="false" outlineLevel="0" collapsed="false">
      <c r="B199" s="160" t="n">
        <v>34250</v>
      </c>
      <c r="C199" s="161" t="n">
        <v>272.5</v>
      </c>
      <c r="D199" s="161" t="n">
        <v>272.5</v>
      </c>
      <c r="E199" s="161" t="n">
        <v>272.5</v>
      </c>
      <c r="F199" s="161"/>
      <c r="G199" s="161" t="n">
        <v>156</v>
      </c>
      <c r="H199" s="161"/>
      <c r="I199" s="162" t="n">
        <v>244</v>
      </c>
    </row>
    <row r="200" customFormat="false" ht="12.75" hidden="false" customHeight="false" outlineLevel="0" collapsed="false">
      <c r="B200" s="160" t="n">
        <v>34257</v>
      </c>
      <c r="C200" s="161" t="n">
        <v>272</v>
      </c>
      <c r="D200" s="161" t="n">
        <v>273</v>
      </c>
      <c r="E200" s="161" t="n">
        <v>272.5</v>
      </c>
      <c r="F200" s="161"/>
      <c r="G200" s="161" t="n">
        <v>158.5</v>
      </c>
      <c r="H200" s="161"/>
      <c r="I200" s="162" t="n">
        <v>246</v>
      </c>
    </row>
    <row r="201" customFormat="false" ht="12.75" hidden="false" customHeight="false" outlineLevel="0" collapsed="false">
      <c r="B201" s="160" t="n">
        <v>34264</v>
      </c>
      <c r="C201" s="161" t="n">
        <v>272</v>
      </c>
      <c r="D201" s="161" t="n">
        <v>272</v>
      </c>
      <c r="E201" s="161" t="n">
        <v>272</v>
      </c>
      <c r="F201" s="161"/>
      <c r="G201" s="161" t="n">
        <v>158.5</v>
      </c>
      <c r="H201" s="161"/>
      <c r="I201" s="162" t="n">
        <v>246</v>
      </c>
    </row>
    <row r="202" customFormat="false" ht="12.75" hidden="false" customHeight="false" outlineLevel="0" collapsed="false">
      <c r="B202" s="160" t="n">
        <v>34271</v>
      </c>
      <c r="C202" s="161" t="n">
        <v>275</v>
      </c>
      <c r="D202" s="161" t="n">
        <v>274.5</v>
      </c>
      <c r="E202" s="161" t="n">
        <v>274.75</v>
      </c>
      <c r="F202" s="161"/>
      <c r="G202" s="161" t="n">
        <v>151</v>
      </c>
      <c r="H202" s="161"/>
      <c r="I202" s="162" t="n">
        <v>240</v>
      </c>
    </row>
    <row r="203" customFormat="false" ht="12.75" hidden="false" customHeight="false" outlineLevel="0" collapsed="false">
      <c r="B203" s="160" t="n">
        <v>34278</v>
      </c>
      <c r="C203" s="161" t="n">
        <v>275</v>
      </c>
      <c r="D203" s="161" t="n">
        <v>273.5</v>
      </c>
      <c r="E203" s="161" t="n">
        <v>274.25</v>
      </c>
      <c r="F203" s="161"/>
      <c r="G203" s="161" t="n">
        <v>149</v>
      </c>
      <c r="H203" s="161"/>
      <c r="I203" s="162" t="n">
        <v>243</v>
      </c>
    </row>
    <row r="204" customFormat="false" ht="12.75" hidden="false" customHeight="false" outlineLevel="0" collapsed="false">
      <c r="B204" s="160" t="n">
        <v>34285</v>
      </c>
      <c r="C204" s="161" t="n">
        <v>270.5</v>
      </c>
      <c r="D204" s="161" t="n">
        <v>261</v>
      </c>
      <c r="E204" s="161" t="n">
        <v>265.75</v>
      </c>
      <c r="F204" s="161"/>
      <c r="G204" s="161" t="n">
        <v>147</v>
      </c>
      <c r="H204" s="161"/>
      <c r="I204" s="162" t="n">
        <v>239</v>
      </c>
    </row>
    <row r="205" customFormat="false" ht="12.75" hidden="false" customHeight="false" outlineLevel="0" collapsed="false">
      <c r="B205" s="160" t="n">
        <v>34292</v>
      </c>
      <c r="C205" s="161" t="n">
        <v>257</v>
      </c>
      <c r="D205" s="161" t="n">
        <v>257.5</v>
      </c>
      <c r="E205" s="161" t="n">
        <v>257.25</v>
      </c>
      <c r="F205" s="161"/>
      <c r="G205" s="161" t="n">
        <v>147</v>
      </c>
      <c r="H205" s="161"/>
      <c r="I205" s="162" t="n">
        <v>233</v>
      </c>
    </row>
    <row r="206" customFormat="false" ht="12.75" hidden="false" customHeight="false" outlineLevel="0" collapsed="false">
      <c r="B206" s="160" t="n">
        <v>34299</v>
      </c>
      <c r="C206" s="161" t="n">
        <v>250</v>
      </c>
      <c r="D206" s="161" t="n">
        <v>252</v>
      </c>
      <c r="E206" s="161" t="n">
        <v>251</v>
      </c>
      <c r="F206" s="161"/>
      <c r="G206" s="161" t="n">
        <v>145.5</v>
      </c>
      <c r="H206" s="161"/>
      <c r="I206" s="162" t="n">
        <v>223</v>
      </c>
    </row>
    <row r="207" customFormat="false" ht="12.75" hidden="false" customHeight="false" outlineLevel="0" collapsed="false">
      <c r="B207" s="160" t="n">
        <v>34306</v>
      </c>
      <c r="C207" s="161" t="n">
        <v>245</v>
      </c>
      <c r="D207" s="161" t="n">
        <v>245.5</v>
      </c>
      <c r="E207" s="161" t="n">
        <v>245.25</v>
      </c>
      <c r="F207" s="161"/>
      <c r="G207" s="161" t="n">
        <v>137</v>
      </c>
      <c r="H207" s="161"/>
      <c r="I207" s="162" t="n">
        <v>214</v>
      </c>
    </row>
    <row r="208" customFormat="false" ht="12.75" hidden="false" customHeight="false" outlineLevel="0" collapsed="false">
      <c r="B208" s="160" t="n">
        <v>34313</v>
      </c>
      <c r="C208" s="161" t="n">
        <v>243</v>
      </c>
      <c r="D208" s="161" t="n">
        <v>245</v>
      </c>
      <c r="E208" s="161" t="n">
        <v>244</v>
      </c>
      <c r="F208" s="161"/>
      <c r="G208" s="161" t="n">
        <v>129.5</v>
      </c>
      <c r="H208" s="161"/>
      <c r="I208" s="162" t="n">
        <v>206</v>
      </c>
    </row>
    <row r="209" customFormat="false" ht="12.75" hidden="false" customHeight="false" outlineLevel="0" collapsed="false">
      <c r="B209" s="160" t="n">
        <v>34320</v>
      </c>
      <c r="C209" s="161" t="n">
        <v>243.5</v>
      </c>
      <c r="D209" s="161" t="n">
        <v>242</v>
      </c>
      <c r="E209" s="161" t="n">
        <v>242.75</v>
      </c>
      <c r="F209" s="161"/>
      <c r="G209" s="161" t="n">
        <v>126.5</v>
      </c>
      <c r="H209" s="161"/>
      <c r="I209" s="162" t="n">
        <v>187</v>
      </c>
    </row>
    <row r="210" customFormat="false" ht="12.75" hidden="false" customHeight="false" outlineLevel="0" collapsed="false">
      <c r="B210" s="160" t="n">
        <v>34334</v>
      </c>
      <c r="C210" s="161" t="e">
        <f aca="false">NA()</f>
        <v>#N/A</v>
      </c>
      <c r="D210" s="161" t="n">
        <v>247.5</v>
      </c>
      <c r="E210" s="161" t="n">
        <v>247.5</v>
      </c>
      <c r="F210" s="161"/>
      <c r="G210" s="161" t="n">
        <v>126.5</v>
      </c>
      <c r="H210" s="161"/>
      <c r="I210" s="162" t="n">
        <v>183</v>
      </c>
    </row>
    <row r="211" customFormat="false" ht="12.75" hidden="false" customHeight="false" outlineLevel="0" collapsed="false">
      <c r="B211" s="160" t="n">
        <v>34341</v>
      </c>
      <c r="C211" s="161" t="n">
        <v>252.5</v>
      </c>
      <c r="D211" s="161" t="n">
        <v>251.5</v>
      </c>
      <c r="E211" s="161" t="n">
        <v>252</v>
      </c>
      <c r="F211" s="161"/>
      <c r="G211" s="161" t="n">
        <v>128</v>
      </c>
      <c r="H211" s="161"/>
      <c r="I211" s="162" t="n">
        <v>182</v>
      </c>
    </row>
    <row r="212" customFormat="false" ht="12.75" hidden="false" customHeight="false" outlineLevel="0" collapsed="false">
      <c r="B212" s="160" t="n">
        <v>34348</v>
      </c>
      <c r="C212" s="161" t="n">
        <v>256.5</v>
      </c>
      <c r="D212" s="161" t="n">
        <v>251.5</v>
      </c>
      <c r="E212" s="161" t="n">
        <v>254</v>
      </c>
      <c r="F212" s="161"/>
      <c r="G212" s="161" t="n">
        <v>127</v>
      </c>
      <c r="H212" s="161"/>
      <c r="I212" s="162" t="n">
        <v>185</v>
      </c>
    </row>
    <row r="213" customFormat="false" ht="12.75" hidden="false" customHeight="false" outlineLevel="0" collapsed="false">
      <c r="B213" s="160" t="n">
        <v>34355</v>
      </c>
      <c r="C213" s="161" t="n">
        <v>256.5</v>
      </c>
      <c r="D213" s="161" t="n">
        <v>257.5</v>
      </c>
      <c r="E213" s="161" t="n">
        <v>257</v>
      </c>
      <c r="F213" s="161"/>
      <c r="G213" s="161" t="n">
        <v>128</v>
      </c>
      <c r="H213" s="161"/>
      <c r="I213" s="162" t="n">
        <v>188</v>
      </c>
    </row>
    <row r="214" customFormat="false" ht="12.75" hidden="false" customHeight="false" outlineLevel="0" collapsed="false">
      <c r="B214" s="160" t="n">
        <v>34362</v>
      </c>
      <c r="C214" s="161" t="n">
        <v>260</v>
      </c>
      <c r="D214" s="161" t="n">
        <v>260.5</v>
      </c>
      <c r="E214" s="161" t="n">
        <v>260.25</v>
      </c>
      <c r="F214" s="161"/>
      <c r="G214" s="161" t="n">
        <v>129.5</v>
      </c>
      <c r="H214" s="161"/>
      <c r="I214" s="162" t="n">
        <v>193</v>
      </c>
    </row>
    <row r="215" customFormat="false" ht="12.75" hidden="false" customHeight="false" outlineLevel="0" collapsed="false">
      <c r="B215" s="160" t="n">
        <v>34369</v>
      </c>
      <c r="C215" s="161" t="n">
        <v>271.5</v>
      </c>
      <c r="D215" s="161" t="n">
        <v>270.5</v>
      </c>
      <c r="E215" s="161" t="n">
        <v>271</v>
      </c>
      <c r="F215" s="161"/>
      <c r="G215" s="161" t="n">
        <v>136</v>
      </c>
      <c r="H215" s="161"/>
      <c r="I215" s="162" t="n">
        <v>199</v>
      </c>
    </row>
    <row r="216" customFormat="false" ht="12.75" hidden="false" customHeight="false" outlineLevel="0" collapsed="false">
      <c r="B216" s="160" t="n">
        <v>34376</v>
      </c>
      <c r="C216" s="161" t="n">
        <v>281</v>
      </c>
      <c r="D216" s="161" t="n">
        <v>279.5</v>
      </c>
      <c r="E216" s="161" t="n">
        <v>280.25</v>
      </c>
      <c r="F216" s="161"/>
      <c r="G216" s="161" t="n">
        <v>139</v>
      </c>
      <c r="H216" s="161"/>
      <c r="I216" s="162" t="n">
        <v>206</v>
      </c>
    </row>
    <row r="217" customFormat="false" ht="12.75" hidden="false" customHeight="false" outlineLevel="0" collapsed="false">
      <c r="B217" s="160" t="n">
        <v>34383</v>
      </c>
      <c r="C217" s="161" t="n">
        <v>286.5</v>
      </c>
      <c r="D217" s="161" t="n">
        <v>281</v>
      </c>
      <c r="E217" s="161" t="n">
        <v>283.75</v>
      </c>
      <c r="F217" s="161"/>
      <c r="G217" s="161" t="n">
        <v>133.5</v>
      </c>
      <c r="H217" s="161"/>
      <c r="I217" s="162" t="n">
        <v>207</v>
      </c>
    </row>
    <row r="218" customFormat="false" ht="12.75" hidden="false" customHeight="false" outlineLevel="0" collapsed="false">
      <c r="B218" s="160" t="n">
        <v>34390</v>
      </c>
      <c r="C218" s="161" t="n">
        <v>296.5</v>
      </c>
      <c r="D218" s="161" t="n">
        <v>296.5</v>
      </c>
      <c r="E218" s="161" t="n">
        <v>296.5</v>
      </c>
      <c r="F218" s="161"/>
      <c r="G218" s="161" t="n">
        <v>133</v>
      </c>
      <c r="H218" s="161"/>
      <c r="I218" s="162" t="n">
        <v>212</v>
      </c>
    </row>
    <row r="219" customFormat="false" ht="12.75" hidden="false" customHeight="false" outlineLevel="0" collapsed="false">
      <c r="B219" s="160" t="n">
        <v>34397</v>
      </c>
      <c r="C219" s="161" t="n">
        <v>321</v>
      </c>
      <c r="D219" s="161" t="n">
        <v>312.5</v>
      </c>
      <c r="E219" s="161" t="n">
        <v>316.75</v>
      </c>
      <c r="F219" s="161"/>
      <c r="G219" s="161" t="n">
        <v>136</v>
      </c>
      <c r="H219" s="161"/>
      <c r="I219" s="162" t="n">
        <v>224</v>
      </c>
    </row>
    <row r="220" customFormat="false" ht="12.75" hidden="false" customHeight="false" outlineLevel="0" collapsed="false">
      <c r="B220" s="160" t="n">
        <v>34404</v>
      </c>
      <c r="C220" s="161" t="n">
        <v>322.5</v>
      </c>
      <c r="D220" s="161" t="n">
        <v>322.5</v>
      </c>
      <c r="E220" s="161" t="n">
        <v>322.5</v>
      </c>
      <c r="F220" s="161"/>
      <c r="G220" s="161" t="n">
        <v>131.75</v>
      </c>
      <c r="H220" s="161"/>
      <c r="I220" s="162" t="n">
        <v>237</v>
      </c>
    </row>
    <row r="221" customFormat="false" ht="12.75" hidden="false" customHeight="false" outlineLevel="0" collapsed="false">
      <c r="B221" s="160" t="n">
        <v>34411</v>
      </c>
      <c r="C221" s="161" t="n">
        <v>339</v>
      </c>
      <c r="D221" s="161" t="n">
        <v>342.5</v>
      </c>
      <c r="E221" s="161" t="n">
        <v>340.75</v>
      </c>
      <c r="F221" s="161"/>
      <c r="G221" s="161" t="n">
        <v>132</v>
      </c>
      <c r="H221" s="161"/>
      <c r="I221" s="162" t="n">
        <v>243</v>
      </c>
    </row>
    <row r="222" customFormat="false" ht="12.75" hidden="false" customHeight="false" outlineLevel="0" collapsed="false">
      <c r="B222" s="160" t="n">
        <v>34418</v>
      </c>
      <c r="C222" s="161" t="n">
        <v>361</v>
      </c>
      <c r="D222" s="161" t="e">
        <f aca="false">NA()</f>
        <v>#N/A</v>
      </c>
      <c r="E222" s="161" t="n">
        <v>361</v>
      </c>
      <c r="F222" s="161"/>
      <c r="G222" s="161" t="n">
        <v>132.5</v>
      </c>
      <c r="H222" s="161"/>
      <c r="I222" s="162" t="n">
        <v>252</v>
      </c>
    </row>
    <row r="223" customFormat="false" ht="12.75" hidden="false" customHeight="false" outlineLevel="0" collapsed="false">
      <c r="B223" s="160" t="n">
        <v>34425</v>
      </c>
      <c r="C223" s="161" t="n">
        <v>372.5</v>
      </c>
      <c r="D223" s="161" t="n">
        <v>367.5</v>
      </c>
      <c r="E223" s="161" t="n">
        <v>370</v>
      </c>
      <c r="F223" s="161"/>
      <c r="G223" s="161" t="n">
        <v>130.5</v>
      </c>
      <c r="H223" s="161"/>
      <c r="I223" s="162" t="n">
        <v>262</v>
      </c>
    </row>
    <row r="224" customFormat="false" ht="12.75" hidden="false" customHeight="false" outlineLevel="0" collapsed="false">
      <c r="B224" s="160" t="n">
        <v>34432</v>
      </c>
      <c r="C224" s="161" t="n">
        <v>372</v>
      </c>
      <c r="D224" s="161" t="n">
        <v>372.5</v>
      </c>
      <c r="E224" s="161" t="n">
        <v>372.25</v>
      </c>
      <c r="F224" s="161"/>
      <c r="G224" s="161" t="n">
        <v>133</v>
      </c>
      <c r="H224" s="161"/>
      <c r="I224" s="162" t="n">
        <v>273</v>
      </c>
    </row>
    <row r="225" customFormat="false" ht="12.75" hidden="false" customHeight="false" outlineLevel="0" collapsed="false">
      <c r="B225" s="160" t="n">
        <v>34439</v>
      </c>
      <c r="C225" s="161" t="n">
        <v>370</v>
      </c>
      <c r="D225" s="161" t="n">
        <v>356.5</v>
      </c>
      <c r="E225" s="161" t="n">
        <v>363.25</v>
      </c>
      <c r="F225" s="161"/>
      <c r="G225" s="161" t="n">
        <v>138.75</v>
      </c>
      <c r="H225" s="161"/>
      <c r="I225" s="162" t="n">
        <v>273</v>
      </c>
    </row>
    <row r="226" customFormat="false" ht="12.75" hidden="false" customHeight="false" outlineLevel="0" collapsed="false">
      <c r="B226" s="160" t="n">
        <v>34446</v>
      </c>
      <c r="C226" s="161" t="n">
        <v>352.5</v>
      </c>
      <c r="D226" s="161" t="n">
        <v>353.5</v>
      </c>
      <c r="E226" s="161" t="n">
        <v>353</v>
      </c>
      <c r="F226" s="161"/>
      <c r="G226" s="161" t="n">
        <v>142.5</v>
      </c>
      <c r="H226" s="161"/>
      <c r="I226" s="162" t="n">
        <v>268</v>
      </c>
    </row>
    <row r="227" customFormat="false" ht="12.75" hidden="false" customHeight="false" outlineLevel="0" collapsed="false">
      <c r="B227" s="160" t="n">
        <v>34453</v>
      </c>
      <c r="C227" s="161" t="n">
        <v>350</v>
      </c>
      <c r="D227" s="161" t="n">
        <v>350</v>
      </c>
      <c r="E227" s="161" t="n">
        <v>350</v>
      </c>
      <c r="F227" s="161"/>
      <c r="G227" s="161" t="n">
        <v>146.5</v>
      </c>
      <c r="H227" s="161"/>
      <c r="I227" s="162" t="n">
        <v>253</v>
      </c>
    </row>
    <row r="228" customFormat="false" ht="12.75" hidden="false" customHeight="false" outlineLevel="0" collapsed="false">
      <c r="B228" s="160" t="n">
        <v>34460</v>
      </c>
      <c r="C228" s="161" t="n">
        <v>324.5</v>
      </c>
      <c r="D228" s="161" t="n">
        <v>329</v>
      </c>
      <c r="E228" s="161" t="n">
        <v>326.75</v>
      </c>
      <c r="F228" s="161"/>
      <c r="G228" s="161" t="n">
        <v>148</v>
      </c>
      <c r="H228" s="161"/>
      <c r="I228" s="162" t="n">
        <v>250</v>
      </c>
    </row>
    <row r="229" customFormat="false" ht="12.75" hidden="false" customHeight="false" outlineLevel="0" collapsed="false">
      <c r="B229" s="160" t="n">
        <v>34467</v>
      </c>
      <c r="C229" s="161" t="n">
        <v>325</v>
      </c>
      <c r="D229" s="161" t="n">
        <v>320</v>
      </c>
      <c r="E229" s="161" t="n">
        <v>322.5</v>
      </c>
      <c r="F229" s="161"/>
      <c r="G229" s="161" t="n">
        <v>152.75</v>
      </c>
      <c r="H229" s="161"/>
      <c r="I229" s="162" t="n">
        <v>243</v>
      </c>
    </row>
    <row r="230" customFormat="false" ht="12.75" hidden="false" customHeight="false" outlineLevel="0" collapsed="false">
      <c r="B230" s="160" t="n">
        <v>34474</v>
      </c>
      <c r="C230" s="161" t="n">
        <v>324</v>
      </c>
      <c r="D230" s="161" t="n">
        <v>332</v>
      </c>
      <c r="E230" s="161" t="n">
        <v>328</v>
      </c>
      <c r="F230" s="161"/>
      <c r="G230" s="161" t="n">
        <v>153.75</v>
      </c>
      <c r="H230" s="161"/>
      <c r="I230" s="162" t="n">
        <v>240</v>
      </c>
    </row>
    <row r="231" customFormat="false" ht="12.75" hidden="false" customHeight="false" outlineLevel="0" collapsed="false">
      <c r="B231" s="160" t="n">
        <v>34481</v>
      </c>
      <c r="C231" s="161" t="n">
        <v>315</v>
      </c>
      <c r="D231" s="161" t="n">
        <v>320</v>
      </c>
      <c r="E231" s="161" t="n">
        <v>317.5</v>
      </c>
      <c r="F231" s="161"/>
      <c r="G231" s="161" t="n">
        <v>155</v>
      </c>
      <c r="H231" s="161"/>
      <c r="I231" s="162" t="n">
        <v>238</v>
      </c>
    </row>
    <row r="232" customFormat="false" ht="12.75" hidden="false" customHeight="false" outlineLevel="0" collapsed="false">
      <c r="B232" s="160" t="n">
        <v>34488</v>
      </c>
      <c r="C232" s="161" t="n">
        <v>309</v>
      </c>
      <c r="D232" s="161" t="n">
        <v>308</v>
      </c>
      <c r="E232" s="161" t="n">
        <v>308.5</v>
      </c>
      <c r="F232" s="161"/>
      <c r="G232" s="161" t="n">
        <v>155.5</v>
      </c>
      <c r="H232" s="161"/>
      <c r="I232" s="162" t="n">
        <v>235</v>
      </c>
    </row>
    <row r="233" customFormat="false" ht="12.75" hidden="false" customHeight="false" outlineLevel="0" collapsed="false">
      <c r="B233" s="160" t="n">
        <v>34495</v>
      </c>
      <c r="C233" s="161" t="n">
        <v>301</v>
      </c>
      <c r="D233" s="161" t="n">
        <v>302.5</v>
      </c>
      <c r="E233" s="161" t="n">
        <v>301.75</v>
      </c>
      <c r="F233" s="161"/>
      <c r="G233" s="161" t="n">
        <v>152.5</v>
      </c>
      <c r="H233" s="161"/>
      <c r="I233" s="162" t="n">
        <v>233</v>
      </c>
    </row>
    <row r="234" customFormat="false" ht="12.75" hidden="false" customHeight="false" outlineLevel="0" collapsed="false">
      <c r="B234" s="160" t="n">
        <v>34502</v>
      </c>
      <c r="C234" s="161" t="n">
        <v>308.5</v>
      </c>
      <c r="D234" s="161" t="n">
        <v>307.5</v>
      </c>
      <c r="E234" s="161" t="n">
        <v>308</v>
      </c>
      <c r="F234" s="161"/>
      <c r="G234" s="161" t="n">
        <v>156.25</v>
      </c>
      <c r="H234" s="161"/>
      <c r="I234" s="162" t="n">
        <v>233</v>
      </c>
    </row>
    <row r="235" customFormat="false" ht="12.75" hidden="false" customHeight="false" outlineLevel="0" collapsed="false">
      <c r="B235" s="160" t="n">
        <v>34509</v>
      </c>
      <c r="C235" s="161" t="n">
        <v>318.5</v>
      </c>
      <c r="D235" s="161" t="n">
        <v>312.5</v>
      </c>
      <c r="E235" s="161" t="n">
        <v>315.5</v>
      </c>
      <c r="F235" s="161"/>
      <c r="G235" s="161" t="n">
        <v>163.5</v>
      </c>
      <c r="H235" s="161"/>
      <c r="I235" s="162" t="n">
        <v>238</v>
      </c>
    </row>
    <row r="236" customFormat="false" ht="12.75" hidden="false" customHeight="false" outlineLevel="0" collapsed="false">
      <c r="B236" s="160" t="n">
        <v>34516</v>
      </c>
      <c r="C236" s="161" t="n">
        <v>320.5</v>
      </c>
      <c r="D236" s="161" t="n">
        <v>323</v>
      </c>
      <c r="E236" s="161" t="n">
        <v>321.75</v>
      </c>
      <c r="F236" s="161"/>
      <c r="G236" s="161" t="n">
        <v>162</v>
      </c>
      <c r="H236" s="161"/>
      <c r="I236" s="162" t="n">
        <v>247</v>
      </c>
    </row>
    <row r="237" customFormat="false" ht="12.75" hidden="false" customHeight="false" outlineLevel="0" collapsed="false">
      <c r="B237" s="160" t="n">
        <v>34523</v>
      </c>
      <c r="C237" s="161" t="n">
        <v>325.5</v>
      </c>
      <c r="D237" s="161" t="n">
        <v>320</v>
      </c>
      <c r="E237" s="161" t="n">
        <v>322.75</v>
      </c>
      <c r="F237" s="161"/>
      <c r="G237" s="161" t="n">
        <v>161.5</v>
      </c>
      <c r="H237" s="161"/>
      <c r="I237" s="162" t="n">
        <v>252</v>
      </c>
    </row>
    <row r="238" customFormat="false" ht="12.75" hidden="false" customHeight="false" outlineLevel="0" collapsed="false">
      <c r="B238" s="160" t="n">
        <v>34530</v>
      </c>
      <c r="C238" s="161" t="n">
        <v>340.5</v>
      </c>
      <c r="D238" s="161" t="n">
        <v>338</v>
      </c>
      <c r="E238" s="161" t="n">
        <v>339.25</v>
      </c>
      <c r="F238" s="161"/>
      <c r="G238" s="161" t="n">
        <v>162.5</v>
      </c>
      <c r="H238" s="161"/>
      <c r="I238" s="162" t="n">
        <v>266</v>
      </c>
    </row>
    <row r="239" customFormat="false" ht="12.75" hidden="false" customHeight="false" outlineLevel="0" collapsed="false">
      <c r="B239" s="160" t="n">
        <v>34537</v>
      </c>
      <c r="C239" s="161" t="n">
        <v>351</v>
      </c>
      <c r="D239" s="161" t="n">
        <v>345.5</v>
      </c>
      <c r="E239" s="161" t="n">
        <v>348.25</v>
      </c>
      <c r="F239" s="161"/>
      <c r="G239" s="161" t="n">
        <v>162.25</v>
      </c>
      <c r="H239" s="161"/>
      <c r="I239" s="162" t="n">
        <v>267</v>
      </c>
    </row>
    <row r="240" customFormat="false" ht="12.75" hidden="false" customHeight="false" outlineLevel="0" collapsed="false">
      <c r="B240" s="160" t="n">
        <v>34544</v>
      </c>
      <c r="C240" s="161" t="n">
        <v>360</v>
      </c>
      <c r="D240" s="161" t="n">
        <v>361</v>
      </c>
      <c r="E240" s="161" t="n">
        <v>360.5</v>
      </c>
      <c r="F240" s="161"/>
      <c r="G240" s="161" t="n">
        <v>162.5</v>
      </c>
      <c r="H240" s="161"/>
      <c r="I240" s="162" t="n">
        <v>272</v>
      </c>
    </row>
    <row r="241" customFormat="false" ht="12.75" hidden="false" customHeight="false" outlineLevel="0" collapsed="false">
      <c r="B241" s="160" t="n">
        <v>34551</v>
      </c>
      <c r="C241" s="161" t="n">
        <v>392.5</v>
      </c>
      <c r="D241" s="161" t="n">
        <v>383.5</v>
      </c>
      <c r="E241" s="161" t="n">
        <v>388</v>
      </c>
      <c r="F241" s="161"/>
      <c r="G241" s="161" t="n">
        <v>166</v>
      </c>
      <c r="H241" s="161"/>
      <c r="I241" s="162" t="n">
        <v>280</v>
      </c>
    </row>
    <row r="242" customFormat="false" ht="12.75" hidden="false" customHeight="false" outlineLevel="0" collapsed="false">
      <c r="B242" s="160" t="n">
        <v>34558</v>
      </c>
      <c r="C242" s="161" t="n">
        <v>432.5</v>
      </c>
      <c r="D242" s="161" t="n">
        <v>435</v>
      </c>
      <c r="E242" s="161" t="n">
        <v>433.75</v>
      </c>
      <c r="F242" s="161"/>
      <c r="G242" s="161" t="n">
        <v>162.5</v>
      </c>
      <c r="H242" s="161"/>
      <c r="I242" s="162" t="n">
        <v>298</v>
      </c>
    </row>
    <row r="243" customFormat="false" ht="12.75" hidden="false" customHeight="false" outlineLevel="0" collapsed="false">
      <c r="B243" s="160" t="n">
        <v>34565</v>
      </c>
      <c r="C243" s="161" t="n">
        <v>437.5</v>
      </c>
      <c r="D243" s="161" t="n">
        <v>451.5</v>
      </c>
      <c r="E243" s="161" t="n">
        <v>444.5</v>
      </c>
      <c r="F243" s="161"/>
      <c r="G243" s="161" t="n">
        <v>159</v>
      </c>
      <c r="H243" s="161"/>
      <c r="I243" s="162" t="n">
        <v>318</v>
      </c>
    </row>
    <row r="244" customFormat="false" ht="12.75" hidden="false" customHeight="false" outlineLevel="0" collapsed="false">
      <c r="B244" s="160" t="n">
        <v>34572</v>
      </c>
      <c r="C244" s="161" t="n">
        <v>397.5</v>
      </c>
      <c r="D244" s="161" t="n">
        <v>407.5</v>
      </c>
      <c r="E244" s="161" t="n">
        <v>402.5</v>
      </c>
      <c r="F244" s="161"/>
      <c r="G244" s="161" t="n">
        <v>152</v>
      </c>
      <c r="H244" s="161"/>
      <c r="I244" s="162" t="n">
        <v>313</v>
      </c>
    </row>
    <row r="245" customFormat="false" ht="12.75" hidden="false" customHeight="false" outlineLevel="0" collapsed="false">
      <c r="B245" s="160" t="n">
        <v>34579</v>
      </c>
      <c r="C245" s="161" t="n">
        <v>395</v>
      </c>
      <c r="D245" s="161" t="n">
        <v>390</v>
      </c>
      <c r="E245" s="161" t="n">
        <v>392.5</v>
      </c>
      <c r="F245" s="161"/>
      <c r="G245" s="161" t="n">
        <v>157</v>
      </c>
      <c r="H245" s="161"/>
      <c r="I245" s="162" t="n">
        <v>303</v>
      </c>
    </row>
    <row r="246" customFormat="false" ht="12.75" hidden="false" customHeight="false" outlineLevel="0" collapsed="false">
      <c r="B246" s="160" t="n">
        <v>34586</v>
      </c>
      <c r="C246" s="161" t="n">
        <v>387</v>
      </c>
      <c r="D246" s="161" t="n">
        <v>391</v>
      </c>
      <c r="E246" s="161" t="n">
        <v>389</v>
      </c>
      <c r="F246" s="161"/>
      <c r="G246" s="161" t="n">
        <v>157.25</v>
      </c>
      <c r="H246" s="161"/>
      <c r="I246" s="162" t="n">
        <v>285</v>
      </c>
    </row>
    <row r="247" customFormat="false" ht="12.75" hidden="false" customHeight="false" outlineLevel="0" collapsed="false">
      <c r="B247" s="160" t="n">
        <v>34593</v>
      </c>
      <c r="C247" s="161" t="n">
        <v>369.5</v>
      </c>
      <c r="D247" s="161" t="n">
        <v>379.5</v>
      </c>
      <c r="E247" s="161" t="n">
        <v>374.5</v>
      </c>
      <c r="F247" s="161"/>
      <c r="G247" s="161" t="n">
        <v>154.25</v>
      </c>
      <c r="H247" s="161"/>
      <c r="I247" s="162" t="n">
        <v>253</v>
      </c>
    </row>
    <row r="248" customFormat="false" ht="12.75" hidden="false" customHeight="false" outlineLevel="0" collapsed="false">
      <c r="B248" s="160" t="n">
        <v>34600</v>
      </c>
      <c r="C248" s="161" t="n">
        <v>366</v>
      </c>
      <c r="D248" s="161" t="n">
        <v>364</v>
      </c>
      <c r="E248" s="161" t="n">
        <v>365</v>
      </c>
      <c r="F248" s="161"/>
      <c r="G248" s="161" t="n">
        <v>155</v>
      </c>
      <c r="H248" s="161"/>
      <c r="I248" s="162" t="n">
        <v>255</v>
      </c>
    </row>
    <row r="249" customFormat="false" ht="12.75" hidden="false" customHeight="false" outlineLevel="0" collapsed="false">
      <c r="B249" s="160" t="n">
        <v>34607</v>
      </c>
      <c r="C249" s="161" t="n">
        <v>374.5</v>
      </c>
      <c r="D249" s="161" t="n">
        <v>374</v>
      </c>
      <c r="E249" s="161" t="n">
        <v>374.25</v>
      </c>
      <c r="F249" s="161"/>
      <c r="G249" s="161" t="n">
        <v>157.5</v>
      </c>
      <c r="H249" s="161"/>
      <c r="I249" s="162" t="n">
        <v>250</v>
      </c>
    </row>
    <row r="250" customFormat="false" ht="12.75" hidden="false" customHeight="false" outlineLevel="0" collapsed="false">
      <c r="B250" s="160" t="n">
        <v>34614</v>
      </c>
      <c r="C250" s="161" t="n">
        <v>358.5</v>
      </c>
      <c r="D250" s="161" t="n">
        <v>374</v>
      </c>
      <c r="E250" s="161" t="n">
        <v>366.25</v>
      </c>
      <c r="F250" s="161"/>
      <c r="G250" s="161" t="n">
        <v>166</v>
      </c>
      <c r="H250" s="161"/>
      <c r="I250" s="162" t="n">
        <v>258</v>
      </c>
    </row>
    <row r="251" customFormat="false" ht="12.75" hidden="false" customHeight="false" outlineLevel="0" collapsed="false">
      <c r="B251" s="160" t="n">
        <v>34621</v>
      </c>
      <c r="C251" s="161" t="n">
        <v>348.5</v>
      </c>
      <c r="D251" s="161" t="n">
        <v>347.5</v>
      </c>
      <c r="E251" s="161" t="n">
        <v>348</v>
      </c>
      <c r="F251" s="161"/>
      <c r="G251" s="161" t="n">
        <v>167.5</v>
      </c>
      <c r="H251" s="161"/>
      <c r="I251" s="162" t="n">
        <v>248</v>
      </c>
    </row>
    <row r="252" customFormat="false" ht="12.75" hidden="false" customHeight="false" outlineLevel="0" collapsed="false">
      <c r="B252" s="160" t="n">
        <v>34628</v>
      </c>
      <c r="C252" s="161" t="n">
        <v>312.5</v>
      </c>
      <c r="D252" s="161" t="n">
        <v>328</v>
      </c>
      <c r="E252" s="161" t="n">
        <v>320.25</v>
      </c>
      <c r="F252" s="161"/>
      <c r="G252" s="161" t="n">
        <v>167.5</v>
      </c>
      <c r="H252" s="161"/>
      <c r="I252" s="162" t="n">
        <v>243</v>
      </c>
    </row>
    <row r="253" customFormat="false" ht="12.75" hidden="false" customHeight="false" outlineLevel="0" collapsed="false">
      <c r="B253" s="160" t="n">
        <v>34635</v>
      </c>
      <c r="C253" s="161" t="n">
        <v>332.5</v>
      </c>
      <c r="D253" s="161" t="n">
        <v>325</v>
      </c>
      <c r="E253" s="161" t="n">
        <v>328.75</v>
      </c>
      <c r="F253" s="161"/>
      <c r="G253" s="161" t="n">
        <v>168.5</v>
      </c>
      <c r="H253" s="161"/>
      <c r="I253" s="162" t="n">
        <v>253</v>
      </c>
    </row>
    <row r="254" customFormat="false" ht="12.75" hidden="false" customHeight="false" outlineLevel="0" collapsed="false">
      <c r="B254" s="160" t="n">
        <v>34642</v>
      </c>
      <c r="C254" s="161" t="n">
        <v>337.5</v>
      </c>
      <c r="D254" s="161" t="n">
        <v>338.5</v>
      </c>
      <c r="E254" s="161" t="n">
        <v>338</v>
      </c>
      <c r="F254" s="161"/>
      <c r="G254" s="161" t="n">
        <v>168</v>
      </c>
      <c r="H254" s="161"/>
      <c r="I254" s="162" t="n">
        <v>269</v>
      </c>
    </row>
    <row r="255" customFormat="false" ht="12.75" hidden="false" customHeight="false" outlineLevel="0" collapsed="false">
      <c r="B255" s="160" t="n">
        <v>34649</v>
      </c>
      <c r="C255" s="161" t="n">
        <v>347.5</v>
      </c>
      <c r="D255" s="161" t="n">
        <v>346.5</v>
      </c>
      <c r="E255" s="161" t="n">
        <v>347</v>
      </c>
      <c r="F255" s="161"/>
      <c r="G255" s="161" t="n">
        <v>169.5</v>
      </c>
      <c r="H255" s="161"/>
      <c r="I255" s="162" t="n">
        <v>270</v>
      </c>
    </row>
    <row r="256" customFormat="false" ht="12.75" hidden="false" customHeight="false" outlineLevel="0" collapsed="false">
      <c r="B256" s="160" t="n">
        <v>34656</v>
      </c>
      <c r="C256" s="161" t="n">
        <v>347.5</v>
      </c>
      <c r="D256" s="161" t="n">
        <v>354</v>
      </c>
      <c r="E256" s="161" t="n">
        <v>350.75</v>
      </c>
      <c r="F256" s="161"/>
      <c r="G256" s="161" t="n">
        <v>173.5</v>
      </c>
      <c r="H256" s="161"/>
      <c r="I256" s="162" t="n">
        <v>273</v>
      </c>
    </row>
    <row r="257" customFormat="false" ht="12.75" hidden="false" customHeight="false" outlineLevel="0" collapsed="false">
      <c r="B257" s="160" t="n">
        <v>34663</v>
      </c>
      <c r="C257" s="161" t="n">
        <v>347.5</v>
      </c>
      <c r="D257" s="161" t="n">
        <v>349</v>
      </c>
      <c r="E257" s="161" t="n">
        <v>348.25</v>
      </c>
      <c r="F257" s="161"/>
      <c r="G257" s="161" t="n">
        <v>178.5</v>
      </c>
      <c r="H257" s="161"/>
      <c r="I257" s="162" t="n">
        <v>279</v>
      </c>
    </row>
    <row r="258" customFormat="false" ht="12.75" hidden="false" customHeight="false" outlineLevel="0" collapsed="false">
      <c r="B258" s="160" t="n">
        <v>34670</v>
      </c>
      <c r="C258" s="161" t="n">
        <v>335.5</v>
      </c>
      <c r="D258" s="161" t="n">
        <v>337.5</v>
      </c>
      <c r="E258" s="161" t="n">
        <v>336.5</v>
      </c>
      <c r="F258" s="161"/>
      <c r="G258" s="161" t="n">
        <v>176.5</v>
      </c>
      <c r="H258" s="161"/>
      <c r="I258" s="162" t="n">
        <v>273</v>
      </c>
    </row>
    <row r="259" customFormat="false" ht="12.75" hidden="false" customHeight="false" outlineLevel="0" collapsed="false">
      <c r="B259" s="160" t="n">
        <v>34677</v>
      </c>
      <c r="C259" s="161" t="n">
        <v>340</v>
      </c>
      <c r="D259" s="161" t="n">
        <v>342</v>
      </c>
      <c r="E259" s="161" t="n">
        <v>341</v>
      </c>
      <c r="F259" s="161"/>
      <c r="G259" s="161" t="n">
        <v>173</v>
      </c>
      <c r="H259" s="161"/>
      <c r="I259" s="162" t="n">
        <v>268</v>
      </c>
    </row>
    <row r="260" customFormat="false" ht="12.75" hidden="false" customHeight="false" outlineLevel="0" collapsed="false">
      <c r="B260" s="160" t="n">
        <v>34684</v>
      </c>
      <c r="C260" s="161" t="n">
        <v>355</v>
      </c>
      <c r="D260" s="161" t="n">
        <v>352.5</v>
      </c>
      <c r="E260" s="161" t="n">
        <v>353.75</v>
      </c>
      <c r="F260" s="161"/>
      <c r="G260" s="161" t="n">
        <v>164.5</v>
      </c>
      <c r="H260" s="161"/>
      <c r="I260" s="162" t="n">
        <v>270</v>
      </c>
    </row>
    <row r="261" customFormat="false" ht="12.75" hidden="false" customHeight="false" outlineLevel="0" collapsed="false">
      <c r="B261" s="160" t="n">
        <v>34691</v>
      </c>
      <c r="C261" s="161" t="e">
        <f aca="false">NA()</f>
        <v>#N/A</v>
      </c>
      <c r="D261" s="161" t="n">
        <v>356</v>
      </c>
      <c r="E261" s="161" t="n">
        <v>356</v>
      </c>
      <c r="F261" s="161"/>
      <c r="G261" s="161" t="n">
        <v>159</v>
      </c>
      <c r="H261" s="161"/>
      <c r="I261" s="162" t="n">
        <v>270</v>
      </c>
    </row>
    <row r="262" customFormat="false" ht="12.75" hidden="false" customHeight="false" outlineLevel="0" collapsed="false">
      <c r="B262" s="160" t="n">
        <v>34705</v>
      </c>
      <c r="C262" s="161" t="n">
        <v>376.5</v>
      </c>
      <c r="D262" s="161" t="n">
        <v>370</v>
      </c>
      <c r="E262" s="161" t="n">
        <v>373.25</v>
      </c>
      <c r="F262" s="161"/>
      <c r="G262" s="161" t="n">
        <v>156.5</v>
      </c>
      <c r="H262" s="161"/>
      <c r="I262" s="162" t="n">
        <v>283</v>
      </c>
    </row>
    <row r="263" customFormat="false" ht="12.75" hidden="false" customHeight="false" outlineLevel="0" collapsed="false">
      <c r="B263" s="160" t="n">
        <v>34712</v>
      </c>
      <c r="C263" s="161" t="n">
        <v>372.5</v>
      </c>
      <c r="D263" s="161" t="n">
        <v>379</v>
      </c>
      <c r="E263" s="161" t="n">
        <v>375.75</v>
      </c>
      <c r="F263" s="161"/>
      <c r="G263" s="161" t="n">
        <v>156</v>
      </c>
      <c r="H263" s="161"/>
      <c r="I263" s="162" t="n">
        <v>283</v>
      </c>
    </row>
    <row r="264" customFormat="false" ht="12.75" hidden="false" customHeight="false" outlineLevel="0" collapsed="false">
      <c r="B264" s="160" t="n">
        <v>34719</v>
      </c>
      <c r="C264" s="161" t="n">
        <v>372.5</v>
      </c>
      <c r="D264" s="161" t="n">
        <v>372</v>
      </c>
      <c r="E264" s="161" t="n">
        <v>372.25</v>
      </c>
      <c r="F264" s="161"/>
      <c r="G264" s="161" t="n">
        <v>158.5</v>
      </c>
      <c r="H264" s="161"/>
      <c r="I264" s="162" t="n">
        <v>273</v>
      </c>
    </row>
    <row r="265" customFormat="false" ht="12.75" hidden="false" customHeight="false" outlineLevel="0" collapsed="false">
      <c r="B265" s="160" t="n">
        <v>34726</v>
      </c>
      <c r="C265" s="161" t="n">
        <v>357.5</v>
      </c>
      <c r="D265" s="161" t="n">
        <v>369</v>
      </c>
      <c r="E265" s="161" t="n">
        <v>363.25</v>
      </c>
      <c r="F265" s="161"/>
      <c r="G265" s="161" t="n">
        <v>159</v>
      </c>
      <c r="H265" s="161"/>
      <c r="I265" s="162" t="n">
        <v>268</v>
      </c>
    </row>
    <row r="266" customFormat="false" ht="12.75" hidden="false" customHeight="false" outlineLevel="0" collapsed="false">
      <c r="B266" s="160" t="n">
        <v>34733</v>
      </c>
      <c r="C266" s="161" t="n">
        <v>355</v>
      </c>
      <c r="D266" s="161" t="n">
        <v>349.5</v>
      </c>
      <c r="E266" s="161" t="n">
        <v>352.25</v>
      </c>
      <c r="F266" s="161"/>
      <c r="G266" s="161" t="n">
        <v>158.5</v>
      </c>
      <c r="H266" s="161"/>
      <c r="I266" s="162" t="n">
        <v>268</v>
      </c>
    </row>
    <row r="267" customFormat="false" ht="12.75" hidden="false" customHeight="false" outlineLevel="0" collapsed="false">
      <c r="B267" s="160" t="n">
        <v>34740</v>
      </c>
      <c r="C267" s="161" t="n">
        <v>351</v>
      </c>
      <c r="D267" s="161" t="n">
        <v>363</v>
      </c>
      <c r="E267" s="161" t="n">
        <v>357</v>
      </c>
      <c r="F267" s="161"/>
      <c r="G267" s="161" t="n">
        <v>159.5</v>
      </c>
      <c r="H267" s="161"/>
      <c r="I267" s="162" t="n">
        <v>263</v>
      </c>
    </row>
    <row r="268" customFormat="false" ht="12.75" hidden="false" customHeight="false" outlineLevel="0" collapsed="false">
      <c r="B268" s="160" t="n">
        <v>34747</v>
      </c>
      <c r="C268" s="161" t="n">
        <v>337.5</v>
      </c>
      <c r="D268" s="161" t="n">
        <v>331</v>
      </c>
      <c r="E268" s="161" t="n">
        <v>334.25</v>
      </c>
      <c r="F268" s="161"/>
      <c r="G268" s="161" t="n">
        <v>161</v>
      </c>
      <c r="H268" s="161"/>
      <c r="I268" s="162" t="n">
        <v>240</v>
      </c>
    </row>
    <row r="269" customFormat="false" ht="12.75" hidden="false" customHeight="false" outlineLevel="0" collapsed="false">
      <c r="B269" s="160" t="n">
        <v>34754</v>
      </c>
      <c r="C269" s="161" t="n">
        <v>325</v>
      </c>
      <c r="D269" s="161" t="n">
        <v>336</v>
      </c>
      <c r="E269" s="161" t="n">
        <v>330.5</v>
      </c>
      <c r="F269" s="161"/>
      <c r="G269" s="161" t="n">
        <v>165.5</v>
      </c>
      <c r="H269" s="161"/>
      <c r="I269" s="162" t="n">
        <v>233</v>
      </c>
    </row>
    <row r="270" customFormat="false" ht="12.75" hidden="false" customHeight="false" outlineLevel="0" collapsed="false">
      <c r="B270" s="160" t="n">
        <v>34761</v>
      </c>
      <c r="C270" s="161" t="n">
        <v>325</v>
      </c>
      <c r="D270" s="161" t="n">
        <v>327.5</v>
      </c>
      <c r="E270" s="161" t="n">
        <v>326.25</v>
      </c>
      <c r="F270" s="161"/>
      <c r="G270" s="161" t="n">
        <v>166.5</v>
      </c>
      <c r="H270" s="161"/>
      <c r="I270" s="162" t="n">
        <v>233</v>
      </c>
    </row>
    <row r="271" customFormat="false" ht="12.75" hidden="false" customHeight="false" outlineLevel="0" collapsed="false">
      <c r="B271" s="160" t="n">
        <v>34768</v>
      </c>
      <c r="C271" s="161" t="n">
        <v>315.5</v>
      </c>
      <c r="D271" s="161" t="n">
        <v>313.5</v>
      </c>
      <c r="E271" s="161" t="n">
        <v>314.5</v>
      </c>
      <c r="F271" s="161"/>
      <c r="G271" s="161" t="n">
        <v>170</v>
      </c>
      <c r="H271" s="161"/>
      <c r="I271" s="162" t="n">
        <v>233</v>
      </c>
    </row>
    <row r="272" customFormat="false" ht="12.75" hidden="false" customHeight="false" outlineLevel="0" collapsed="false">
      <c r="B272" s="160" t="n">
        <v>34775</v>
      </c>
      <c r="C272" s="161" t="n">
        <v>336.5</v>
      </c>
      <c r="D272" s="161" t="n">
        <v>334</v>
      </c>
      <c r="E272" s="161" t="n">
        <v>335.25</v>
      </c>
      <c r="F272" s="161"/>
      <c r="G272" s="161" t="n">
        <v>169</v>
      </c>
      <c r="H272" s="161"/>
      <c r="I272" s="162" t="n">
        <v>238</v>
      </c>
    </row>
    <row r="273" customFormat="false" ht="12.75" hidden="false" customHeight="false" outlineLevel="0" collapsed="false">
      <c r="B273" s="160" t="n">
        <v>34782</v>
      </c>
      <c r="C273" s="161" t="n">
        <v>342.5</v>
      </c>
      <c r="D273" s="161" t="e">
        <f aca="false">NA()</f>
        <v>#N/A</v>
      </c>
      <c r="E273" s="161" t="n">
        <v>342.5</v>
      </c>
      <c r="F273" s="161"/>
      <c r="G273" s="161" t="n">
        <v>168</v>
      </c>
      <c r="H273" s="161"/>
      <c r="I273" s="162" t="n">
        <v>263</v>
      </c>
    </row>
    <row r="274" customFormat="false" ht="12.75" hidden="false" customHeight="false" outlineLevel="0" collapsed="false">
      <c r="B274" s="160" t="n">
        <v>34789</v>
      </c>
      <c r="C274" s="161" t="n">
        <v>343.5</v>
      </c>
      <c r="D274" s="161" t="n">
        <v>342.5</v>
      </c>
      <c r="E274" s="161" t="n">
        <v>343</v>
      </c>
      <c r="F274" s="161"/>
      <c r="G274" s="161" t="n">
        <v>166</v>
      </c>
      <c r="H274" s="161"/>
      <c r="I274" s="162" t="n">
        <v>273</v>
      </c>
    </row>
    <row r="275" customFormat="false" ht="12.75" hidden="false" customHeight="false" outlineLevel="0" collapsed="false">
      <c r="B275" s="160" t="n">
        <v>34796</v>
      </c>
      <c r="C275" s="161" t="n">
        <v>350</v>
      </c>
      <c r="D275" s="161" t="n">
        <v>345</v>
      </c>
      <c r="E275" s="161" t="n">
        <v>347.5</v>
      </c>
      <c r="F275" s="161"/>
      <c r="G275" s="161" t="n">
        <v>163.5</v>
      </c>
      <c r="H275" s="161"/>
      <c r="I275" s="162" t="n">
        <v>275</v>
      </c>
    </row>
    <row r="276" customFormat="false" ht="12.75" hidden="false" customHeight="false" outlineLevel="0" collapsed="false">
      <c r="B276" s="160" t="n">
        <v>34803</v>
      </c>
      <c r="C276" s="161" t="n">
        <v>350</v>
      </c>
      <c r="D276" s="161" t="n">
        <v>354</v>
      </c>
      <c r="E276" s="161" t="n">
        <v>352</v>
      </c>
      <c r="F276" s="161"/>
      <c r="G276" s="161" t="n">
        <v>162.5</v>
      </c>
      <c r="H276" s="161"/>
      <c r="I276" s="162" t="n">
        <v>275</v>
      </c>
    </row>
    <row r="277" customFormat="false" ht="12.75" hidden="false" customHeight="false" outlineLevel="0" collapsed="false">
      <c r="B277" s="160" t="n">
        <v>34810</v>
      </c>
      <c r="C277" s="161" t="n">
        <v>335</v>
      </c>
      <c r="D277" s="161" t="n">
        <v>332</v>
      </c>
      <c r="E277" s="161" t="n">
        <v>333.5</v>
      </c>
      <c r="F277" s="161"/>
      <c r="G277" s="161" t="n">
        <v>166</v>
      </c>
      <c r="H277" s="161"/>
      <c r="I277" s="162" t="n">
        <v>278</v>
      </c>
    </row>
    <row r="278" customFormat="false" ht="12.75" hidden="false" customHeight="false" outlineLevel="0" collapsed="false">
      <c r="B278" s="160" t="n">
        <v>34817</v>
      </c>
      <c r="C278" s="161" t="n">
        <v>322</v>
      </c>
      <c r="D278" s="161" t="n">
        <v>324</v>
      </c>
      <c r="E278" s="161" t="n">
        <v>323</v>
      </c>
      <c r="F278" s="161"/>
      <c r="G278" s="161" t="n">
        <v>168</v>
      </c>
      <c r="H278" s="161"/>
      <c r="I278" s="162" t="n">
        <v>268</v>
      </c>
    </row>
    <row r="279" customFormat="false" ht="12.75" hidden="false" customHeight="false" outlineLevel="0" collapsed="false">
      <c r="B279" s="160" t="n">
        <v>34824</v>
      </c>
      <c r="C279" s="161" t="n">
        <v>317.5</v>
      </c>
      <c r="D279" s="161" t="n">
        <v>321.5</v>
      </c>
      <c r="E279" s="161" t="n">
        <v>319.5</v>
      </c>
      <c r="F279" s="161"/>
      <c r="G279" s="161" t="n">
        <v>172</v>
      </c>
      <c r="H279" s="161"/>
      <c r="I279" s="162" t="n">
        <v>270</v>
      </c>
    </row>
    <row r="280" customFormat="false" ht="12.75" hidden="false" customHeight="false" outlineLevel="0" collapsed="false">
      <c r="B280" s="160" t="n">
        <v>34831</v>
      </c>
      <c r="C280" s="161" t="n">
        <v>305</v>
      </c>
      <c r="D280" s="161" t="n">
        <v>307</v>
      </c>
      <c r="E280" s="161" t="n">
        <v>306</v>
      </c>
      <c r="F280" s="161"/>
      <c r="G280" s="161" t="n">
        <v>179</v>
      </c>
      <c r="H280" s="161"/>
      <c r="I280" s="162" t="n">
        <v>273</v>
      </c>
    </row>
    <row r="281" customFormat="false" ht="12.75" hidden="false" customHeight="false" outlineLevel="0" collapsed="false">
      <c r="B281" s="160" t="n">
        <v>34838</v>
      </c>
      <c r="C281" s="161" t="n">
        <v>297.5</v>
      </c>
      <c r="D281" s="161" t="n">
        <v>295</v>
      </c>
      <c r="E281" s="161" t="n">
        <v>296.25</v>
      </c>
      <c r="F281" s="161"/>
      <c r="G281" s="161" t="n">
        <v>181</v>
      </c>
      <c r="H281" s="161"/>
      <c r="I281" s="162" t="n">
        <v>273</v>
      </c>
    </row>
    <row r="282" customFormat="false" ht="12.75" hidden="false" customHeight="false" outlineLevel="0" collapsed="false">
      <c r="B282" s="160" t="n">
        <v>34845</v>
      </c>
      <c r="C282" s="161" t="n">
        <v>294</v>
      </c>
      <c r="D282" s="161" t="n">
        <v>300</v>
      </c>
      <c r="E282" s="161" t="n">
        <v>297</v>
      </c>
      <c r="F282" s="161"/>
      <c r="G282" s="161" t="n">
        <v>182.5</v>
      </c>
      <c r="H282" s="161"/>
      <c r="I282" s="162" t="n">
        <v>273</v>
      </c>
    </row>
    <row r="283" customFormat="false" ht="12.75" hidden="false" customHeight="false" outlineLevel="0" collapsed="false">
      <c r="B283" s="160" t="n">
        <v>34852</v>
      </c>
      <c r="C283" s="161" t="n">
        <v>290</v>
      </c>
      <c r="D283" s="161" t="n">
        <v>297.5</v>
      </c>
      <c r="E283" s="161" t="n">
        <v>293.75</v>
      </c>
      <c r="F283" s="161"/>
      <c r="G283" s="161" t="n">
        <v>183.5</v>
      </c>
      <c r="H283" s="161"/>
      <c r="I283" s="162" t="n">
        <v>263</v>
      </c>
    </row>
    <row r="284" customFormat="false" ht="12.75" hidden="false" customHeight="false" outlineLevel="0" collapsed="false">
      <c r="B284" s="160" t="n">
        <v>34859</v>
      </c>
      <c r="C284" s="161" t="n">
        <v>295</v>
      </c>
      <c r="D284" s="161" t="n">
        <v>299</v>
      </c>
      <c r="E284" s="161" t="n">
        <v>297</v>
      </c>
      <c r="F284" s="161"/>
      <c r="G284" s="161" t="n">
        <v>183.75</v>
      </c>
      <c r="H284" s="161"/>
      <c r="I284" s="162" t="n">
        <v>260</v>
      </c>
    </row>
    <row r="285" customFormat="false" ht="12.75" hidden="false" customHeight="false" outlineLevel="0" collapsed="false">
      <c r="B285" s="160" t="n">
        <v>34866</v>
      </c>
      <c r="C285" s="161" t="n">
        <v>292.5</v>
      </c>
      <c r="D285" s="161" t="n">
        <v>287.5</v>
      </c>
      <c r="E285" s="161" t="n">
        <v>290</v>
      </c>
      <c r="F285" s="161"/>
      <c r="G285" s="161" t="n">
        <v>180</v>
      </c>
      <c r="H285" s="161"/>
      <c r="I285" s="162" t="n">
        <v>250</v>
      </c>
    </row>
    <row r="286" customFormat="false" ht="12.75" hidden="false" customHeight="false" outlineLevel="0" collapsed="false">
      <c r="B286" s="160" t="n">
        <v>34873</v>
      </c>
      <c r="C286" s="161" t="n">
        <v>283</v>
      </c>
      <c r="D286" s="161" t="n">
        <v>282.5</v>
      </c>
      <c r="E286" s="161" t="n">
        <v>282.75</v>
      </c>
      <c r="F286" s="161"/>
      <c r="G286" s="161" t="n">
        <v>169</v>
      </c>
      <c r="H286" s="161"/>
      <c r="I286" s="162" t="n">
        <v>248</v>
      </c>
    </row>
    <row r="287" customFormat="false" ht="12.75" hidden="false" customHeight="false" outlineLevel="0" collapsed="false">
      <c r="B287" s="160" t="n">
        <v>34880</v>
      </c>
      <c r="C287" s="161" t="n">
        <v>280</v>
      </c>
      <c r="D287" s="161" t="n">
        <v>280</v>
      </c>
      <c r="E287" s="161" t="n">
        <v>280</v>
      </c>
      <c r="F287" s="161"/>
      <c r="G287" s="161" t="n">
        <v>164.5</v>
      </c>
      <c r="H287" s="161"/>
      <c r="I287" s="162" t="n">
        <v>248</v>
      </c>
    </row>
    <row r="288" customFormat="false" ht="12.75" hidden="false" customHeight="false" outlineLevel="0" collapsed="false">
      <c r="B288" s="160" t="n">
        <v>34887</v>
      </c>
      <c r="C288" s="161" t="n">
        <v>282.5</v>
      </c>
      <c r="D288" s="161" t="n">
        <v>280</v>
      </c>
      <c r="E288" s="161" t="n">
        <v>281.25</v>
      </c>
      <c r="F288" s="161"/>
      <c r="G288" s="161" t="n">
        <v>157.5</v>
      </c>
      <c r="H288" s="161"/>
      <c r="I288" s="162" t="n">
        <v>237</v>
      </c>
    </row>
    <row r="289" customFormat="false" ht="12.75" hidden="false" customHeight="false" outlineLevel="0" collapsed="false">
      <c r="B289" s="160" t="n">
        <v>34894</v>
      </c>
      <c r="C289" s="161" t="n">
        <v>287.5</v>
      </c>
      <c r="D289" s="161" t="n">
        <v>291.5</v>
      </c>
      <c r="E289" s="161" t="n">
        <v>289.5</v>
      </c>
      <c r="F289" s="161"/>
      <c r="G289" s="161" t="n">
        <v>148.5</v>
      </c>
      <c r="H289" s="161"/>
      <c r="I289" s="162" t="n">
        <v>230</v>
      </c>
    </row>
    <row r="290" customFormat="false" ht="12.75" hidden="false" customHeight="false" outlineLevel="0" collapsed="false">
      <c r="B290" s="160" t="n">
        <v>34901</v>
      </c>
      <c r="C290" s="161" t="n">
        <v>286</v>
      </c>
      <c r="D290" s="161" t="n">
        <v>289</v>
      </c>
      <c r="E290" s="161" t="n">
        <v>287.5</v>
      </c>
      <c r="F290" s="161"/>
      <c r="G290" s="161" t="n">
        <v>145.5</v>
      </c>
      <c r="H290" s="161"/>
      <c r="I290" s="162" t="n">
        <v>238</v>
      </c>
    </row>
    <row r="291" customFormat="false" ht="12.75" hidden="false" customHeight="false" outlineLevel="0" collapsed="false">
      <c r="B291" s="160" t="n">
        <v>34908</v>
      </c>
      <c r="C291" s="161" t="n">
        <v>286</v>
      </c>
      <c r="D291" s="161" t="n">
        <v>283.5</v>
      </c>
      <c r="E291" s="161" t="n">
        <v>284.75</v>
      </c>
      <c r="F291" s="161"/>
      <c r="G291" s="161" t="n">
        <v>145.5</v>
      </c>
      <c r="H291" s="161"/>
      <c r="I291" s="162" t="n">
        <v>239</v>
      </c>
    </row>
    <row r="292" customFormat="false" ht="12.75" hidden="false" customHeight="false" outlineLevel="0" collapsed="false">
      <c r="B292" s="160" t="n">
        <v>34915</v>
      </c>
      <c r="C292" s="161" t="n">
        <v>286.5</v>
      </c>
      <c r="D292" s="161" t="n">
        <v>284.5</v>
      </c>
      <c r="E292" s="161" t="n">
        <v>285.5</v>
      </c>
      <c r="F292" s="161"/>
      <c r="G292" s="161" t="n">
        <v>147</v>
      </c>
      <c r="H292" s="161"/>
      <c r="I292" s="162" t="n">
        <v>238</v>
      </c>
    </row>
    <row r="293" customFormat="false" ht="12.75" hidden="false" customHeight="false" outlineLevel="0" collapsed="false">
      <c r="B293" s="160" t="n">
        <v>34922</v>
      </c>
      <c r="C293" s="161" t="n">
        <v>292.5</v>
      </c>
      <c r="D293" s="161" t="n">
        <v>291.5</v>
      </c>
      <c r="E293" s="161" t="n">
        <v>292</v>
      </c>
      <c r="F293" s="161"/>
      <c r="G293" s="161" t="n">
        <v>153.5</v>
      </c>
      <c r="H293" s="161"/>
      <c r="I293" s="162" t="n">
        <v>243</v>
      </c>
    </row>
    <row r="294" customFormat="false" ht="12.75" hidden="false" customHeight="false" outlineLevel="0" collapsed="false">
      <c r="B294" s="160" t="n">
        <v>34929</v>
      </c>
      <c r="C294" s="161" t="n">
        <v>270</v>
      </c>
      <c r="D294" s="161" t="n">
        <v>275</v>
      </c>
      <c r="E294" s="161" t="n">
        <v>272.5</v>
      </c>
      <c r="F294" s="161"/>
      <c r="G294" s="161" t="n">
        <v>154</v>
      </c>
      <c r="H294" s="161"/>
      <c r="I294" s="162" t="n">
        <v>238</v>
      </c>
    </row>
    <row r="295" customFormat="false" ht="12.75" hidden="false" customHeight="false" outlineLevel="0" collapsed="false">
      <c r="B295" s="160" t="n">
        <v>34936</v>
      </c>
      <c r="C295" s="161" t="n">
        <v>258.5</v>
      </c>
      <c r="D295" s="161" t="n">
        <v>264</v>
      </c>
      <c r="E295" s="161" t="n">
        <v>261.25</v>
      </c>
      <c r="F295" s="161"/>
      <c r="G295" s="161" t="n">
        <v>155.5</v>
      </c>
      <c r="H295" s="161"/>
      <c r="I295" s="162" t="n">
        <v>230</v>
      </c>
    </row>
    <row r="296" customFormat="false" ht="12.75" hidden="false" customHeight="false" outlineLevel="0" collapsed="false">
      <c r="B296" s="160" t="n">
        <v>34943</v>
      </c>
      <c r="C296" s="161" t="n">
        <v>252</v>
      </c>
      <c r="D296" s="161" t="n">
        <v>249</v>
      </c>
      <c r="E296" s="161" t="n">
        <v>250.5</v>
      </c>
      <c r="F296" s="161"/>
      <c r="G296" s="161" t="n">
        <v>156</v>
      </c>
      <c r="H296" s="161"/>
      <c r="I296" s="162" t="n">
        <v>220</v>
      </c>
    </row>
    <row r="297" customFormat="false" ht="12.75" hidden="false" customHeight="false" outlineLevel="0" collapsed="false">
      <c r="B297" s="160" t="n">
        <v>34950</v>
      </c>
      <c r="C297" s="161" t="n">
        <v>247.5</v>
      </c>
      <c r="D297" s="161" t="n">
        <v>252.5</v>
      </c>
      <c r="E297" s="161" t="n">
        <v>250</v>
      </c>
      <c r="F297" s="161"/>
      <c r="G297" s="161" t="n">
        <v>161.5</v>
      </c>
      <c r="H297" s="161"/>
      <c r="I297" s="162" t="n">
        <v>220</v>
      </c>
    </row>
    <row r="298" customFormat="false" ht="12.75" hidden="false" customHeight="false" outlineLevel="0" collapsed="false">
      <c r="B298" s="160" t="n">
        <v>34957</v>
      </c>
      <c r="C298" s="161" t="n">
        <v>240</v>
      </c>
      <c r="D298" s="161" t="n">
        <v>242</v>
      </c>
      <c r="E298" s="161" t="n">
        <v>241</v>
      </c>
      <c r="F298" s="161"/>
      <c r="G298" s="161" t="n">
        <v>166</v>
      </c>
      <c r="H298" s="161"/>
      <c r="I298" s="162" t="n">
        <v>223</v>
      </c>
    </row>
    <row r="299" customFormat="false" ht="12.75" hidden="false" customHeight="false" outlineLevel="0" collapsed="false">
      <c r="B299" s="160" t="n">
        <v>34964</v>
      </c>
      <c r="C299" s="161" t="n">
        <v>234</v>
      </c>
      <c r="D299" s="161" t="n">
        <v>235</v>
      </c>
      <c r="E299" s="161" t="n">
        <v>234.5</v>
      </c>
      <c r="F299" s="161"/>
      <c r="G299" s="161" t="n">
        <v>159</v>
      </c>
      <c r="H299" s="161"/>
      <c r="I299" s="162" t="n">
        <v>224</v>
      </c>
    </row>
    <row r="300" customFormat="false" ht="12.75" hidden="false" customHeight="false" outlineLevel="0" collapsed="false">
      <c r="B300" s="160" t="n">
        <v>34971</v>
      </c>
      <c r="C300" s="161" t="n">
        <v>227.5</v>
      </c>
      <c r="D300" s="161" t="n">
        <v>231</v>
      </c>
      <c r="E300" s="161" t="n">
        <v>229.25</v>
      </c>
      <c r="F300" s="161"/>
      <c r="G300" s="161" t="n">
        <v>152</v>
      </c>
      <c r="H300" s="161"/>
      <c r="I300" s="162" t="n">
        <v>221</v>
      </c>
    </row>
    <row r="301" customFormat="false" ht="12.75" hidden="false" customHeight="false" outlineLevel="0" collapsed="false">
      <c r="B301" s="160" t="n">
        <v>34978</v>
      </c>
      <c r="C301" s="161" t="n">
        <v>210</v>
      </c>
      <c r="D301" s="161" t="n">
        <v>214</v>
      </c>
      <c r="E301" s="161" t="n">
        <v>212</v>
      </c>
      <c r="F301" s="161"/>
      <c r="G301" s="161" t="n">
        <v>148.5</v>
      </c>
      <c r="H301" s="161"/>
      <c r="I301" s="162" t="n">
        <v>213</v>
      </c>
    </row>
    <row r="302" customFormat="false" ht="12.75" hidden="false" customHeight="false" outlineLevel="0" collapsed="false">
      <c r="B302" s="160" t="n">
        <v>34985</v>
      </c>
      <c r="C302" s="161" t="n">
        <v>207.5</v>
      </c>
      <c r="D302" s="161" t="n">
        <v>207.5</v>
      </c>
      <c r="E302" s="161" t="n">
        <v>207.5</v>
      </c>
      <c r="F302" s="161"/>
      <c r="G302" s="161" t="n">
        <v>148</v>
      </c>
      <c r="H302" s="161"/>
      <c r="I302" s="162" t="n">
        <v>203</v>
      </c>
    </row>
    <row r="303" customFormat="false" ht="12.75" hidden="false" customHeight="false" outlineLevel="0" collapsed="false">
      <c r="B303" s="160" t="n">
        <v>34992</v>
      </c>
      <c r="C303" s="161" t="n">
        <v>210</v>
      </c>
      <c r="D303" s="161" t="n">
        <v>213.5</v>
      </c>
      <c r="E303" s="161" t="n">
        <v>211.75</v>
      </c>
      <c r="F303" s="161"/>
      <c r="G303" s="161" t="n">
        <v>149</v>
      </c>
      <c r="H303" s="161"/>
      <c r="I303" s="162" t="n">
        <v>208</v>
      </c>
    </row>
    <row r="304" customFormat="false" ht="12.75" hidden="false" customHeight="false" outlineLevel="0" collapsed="false">
      <c r="B304" s="160" t="n">
        <v>34999</v>
      </c>
      <c r="C304" s="161" t="n">
        <v>201.5</v>
      </c>
      <c r="D304" s="161" t="n">
        <v>204.5</v>
      </c>
      <c r="E304" s="161" t="n">
        <v>203</v>
      </c>
      <c r="F304" s="161"/>
      <c r="G304" s="161" t="n">
        <v>151.5</v>
      </c>
      <c r="H304" s="161"/>
      <c r="I304" s="162" t="n">
        <v>203</v>
      </c>
    </row>
    <row r="305" customFormat="false" ht="12.75" hidden="false" customHeight="false" outlineLevel="0" collapsed="false">
      <c r="B305" s="160" t="n">
        <v>35006</v>
      </c>
      <c r="C305" s="161" t="n">
        <v>194</v>
      </c>
      <c r="D305" s="161" t="n">
        <v>191.5</v>
      </c>
      <c r="E305" s="161" t="n">
        <v>192.75</v>
      </c>
      <c r="F305" s="161"/>
      <c r="G305" s="161" t="n">
        <v>152</v>
      </c>
      <c r="H305" s="161"/>
      <c r="I305" s="162" t="n">
        <v>196</v>
      </c>
    </row>
    <row r="306" customFormat="false" ht="12.75" hidden="false" customHeight="false" outlineLevel="0" collapsed="false">
      <c r="B306" s="160" t="n">
        <v>35013</v>
      </c>
      <c r="C306" s="161" t="n">
        <v>198.5</v>
      </c>
      <c r="D306" s="161" t="n">
        <v>202.5</v>
      </c>
      <c r="E306" s="161" t="n">
        <v>200.5</v>
      </c>
      <c r="F306" s="161"/>
      <c r="G306" s="161" t="n">
        <v>150</v>
      </c>
      <c r="H306" s="161"/>
      <c r="I306" s="162" t="n">
        <v>198</v>
      </c>
    </row>
    <row r="307" customFormat="false" ht="12.75" hidden="false" customHeight="false" outlineLevel="0" collapsed="false">
      <c r="B307" s="160" t="n">
        <v>35020</v>
      </c>
      <c r="C307" s="161" t="n">
        <v>212.5</v>
      </c>
      <c r="D307" s="161" t="n">
        <v>216</v>
      </c>
      <c r="E307" s="161" t="n">
        <v>214.25</v>
      </c>
      <c r="F307" s="161"/>
      <c r="G307" s="161" t="n">
        <v>147</v>
      </c>
      <c r="H307" s="161"/>
      <c r="I307" s="162" t="n">
        <v>208</v>
      </c>
    </row>
    <row r="308" customFormat="false" ht="12.75" hidden="false" customHeight="false" outlineLevel="0" collapsed="false">
      <c r="B308" s="160" t="n">
        <v>35027</v>
      </c>
      <c r="C308" s="161" t="n">
        <v>210.5</v>
      </c>
      <c r="D308" s="161" t="n">
        <v>215</v>
      </c>
      <c r="E308" s="161" t="n">
        <v>212.75</v>
      </c>
      <c r="F308" s="161"/>
      <c r="G308" s="161" t="n">
        <v>148</v>
      </c>
      <c r="H308" s="161"/>
      <c r="I308" s="162" t="n">
        <v>213</v>
      </c>
    </row>
    <row r="309" customFormat="false" ht="12.75" hidden="false" customHeight="false" outlineLevel="0" collapsed="false">
      <c r="B309" s="160" t="n">
        <v>35034</v>
      </c>
      <c r="C309" s="161" t="n">
        <v>240</v>
      </c>
      <c r="D309" s="161" t="n">
        <v>232.5</v>
      </c>
      <c r="E309" s="161" t="n">
        <v>236.25</v>
      </c>
      <c r="F309" s="161"/>
      <c r="G309" s="161" t="n">
        <v>150.5</v>
      </c>
      <c r="H309" s="161"/>
      <c r="I309" s="162" t="n">
        <v>218</v>
      </c>
    </row>
    <row r="310" customFormat="false" ht="12.75" hidden="false" customHeight="false" outlineLevel="0" collapsed="false">
      <c r="B310" s="160" t="n">
        <v>35041</v>
      </c>
      <c r="C310" s="161" t="n">
        <v>260</v>
      </c>
      <c r="D310" s="161" t="n">
        <v>258.5</v>
      </c>
      <c r="E310" s="161" t="n">
        <v>259.25</v>
      </c>
      <c r="F310" s="161"/>
      <c r="G310" s="161" t="n">
        <v>155</v>
      </c>
      <c r="H310" s="161"/>
      <c r="I310" s="162" t="n">
        <v>229</v>
      </c>
    </row>
    <row r="311" customFormat="false" ht="12.75" hidden="false" customHeight="false" outlineLevel="0" collapsed="false">
      <c r="B311" s="160" t="n">
        <v>35048</v>
      </c>
      <c r="C311" s="161" t="n">
        <v>256</v>
      </c>
      <c r="D311" s="161" t="n">
        <v>258.5</v>
      </c>
      <c r="E311" s="161" t="n">
        <v>257.25</v>
      </c>
      <c r="F311" s="161"/>
      <c r="G311" s="161" t="n">
        <v>156</v>
      </c>
      <c r="H311" s="161"/>
      <c r="I311" s="162" t="n">
        <v>250</v>
      </c>
    </row>
    <row r="312" customFormat="false" ht="12.75" hidden="false" customHeight="false" outlineLevel="0" collapsed="false">
      <c r="B312" s="160" t="n">
        <v>35055</v>
      </c>
      <c r="C312" s="161" t="e">
        <f aca="false">NA()</f>
        <v>#N/A</v>
      </c>
      <c r="D312" s="161" t="n">
        <v>257.5</v>
      </c>
      <c r="E312" s="161" t="n">
        <v>257.5</v>
      </c>
      <c r="F312" s="161"/>
      <c r="G312" s="161" t="n">
        <v>156.5</v>
      </c>
      <c r="H312" s="161"/>
      <c r="I312" s="162" t="n">
        <v>238</v>
      </c>
    </row>
    <row r="313" customFormat="false" ht="12.75" hidden="false" customHeight="false" outlineLevel="0" collapsed="false">
      <c r="B313" s="160" t="n">
        <v>35069</v>
      </c>
      <c r="C313" s="161" t="n">
        <v>266</v>
      </c>
      <c r="D313" s="161" t="n">
        <v>267.5</v>
      </c>
      <c r="E313" s="161" t="n">
        <v>266.75</v>
      </c>
      <c r="F313" s="161"/>
      <c r="G313" s="161" t="n">
        <v>165.5</v>
      </c>
      <c r="H313" s="161"/>
      <c r="I313" s="162" t="n">
        <v>240</v>
      </c>
    </row>
    <row r="314" customFormat="false" ht="12.75" hidden="false" customHeight="false" outlineLevel="0" collapsed="false">
      <c r="B314" s="160" t="n">
        <v>35076</v>
      </c>
      <c r="C314" s="161" t="n">
        <v>267</v>
      </c>
      <c r="D314" s="161" t="n">
        <v>270</v>
      </c>
      <c r="E314" s="161" t="n">
        <v>268.5</v>
      </c>
      <c r="F314" s="161"/>
      <c r="G314" s="161" t="n">
        <v>170</v>
      </c>
      <c r="H314" s="161"/>
      <c r="I314" s="162" t="n">
        <v>233</v>
      </c>
    </row>
    <row r="315" customFormat="false" ht="12.75" hidden="false" customHeight="false" outlineLevel="0" collapsed="false">
      <c r="B315" s="160" t="n">
        <v>35083</v>
      </c>
      <c r="C315" s="161" t="n">
        <v>265</v>
      </c>
      <c r="D315" s="161" t="n">
        <v>264.5</v>
      </c>
      <c r="E315" s="161" t="n">
        <v>264.75</v>
      </c>
      <c r="F315" s="161"/>
      <c r="G315" s="161" t="n">
        <v>164.5</v>
      </c>
      <c r="H315" s="161"/>
      <c r="I315" s="162" t="n">
        <v>233</v>
      </c>
    </row>
    <row r="316" customFormat="false" ht="12.75" hidden="false" customHeight="false" outlineLevel="0" collapsed="false">
      <c r="B316" s="160" t="n">
        <v>35090</v>
      </c>
      <c r="C316" s="161" t="n">
        <v>265</v>
      </c>
      <c r="D316" s="161" t="n">
        <v>265.5</v>
      </c>
      <c r="E316" s="161" t="n">
        <v>265.25</v>
      </c>
      <c r="F316" s="161"/>
      <c r="G316" s="161" t="n">
        <v>164.5</v>
      </c>
      <c r="H316" s="161"/>
      <c r="I316" s="162" t="n">
        <v>224</v>
      </c>
    </row>
    <row r="317" customFormat="false" ht="12.75" hidden="false" customHeight="false" outlineLevel="0" collapsed="false">
      <c r="B317" s="160" t="n">
        <v>35097</v>
      </c>
      <c r="C317" s="161" t="n">
        <v>242.5</v>
      </c>
      <c r="D317" s="161" t="n">
        <v>250</v>
      </c>
      <c r="E317" s="161" t="n">
        <v>246.25</v>
      </c>
      <c r="F317" s="161"/>
      <c r="G317" s="161" t="n">
        <v>166</v>
      </c>
      <c r="H317" s="161"/>
      <c r="I317" s="162" t="n">
        <v>219</v>
      </c>
    </row>
    <row r="318" customFormat="false" ht="12.75" hidden="false" customHeight="false" outlineLevel="0" collapsed="false">
      <c r="B318" s="160" t="n">
        <v>35104</v>
      </c>
      <c r="C318" s="161" t="n">
        <v>237.5</v>
      </c>
      <c r="D318" s="161" t="n">
        <v>235.5</v>
      </c>
      <c r="E318" s="161" t="n">
        <v>236.5</v>
      </c>
      <c r="F318" s="161"/>
      <c r="G318" s="161" t="n">
        <v>162</v>
      </c>
      <c r="H318" s="161"/>
      <c r="I318" s="162" t="n">
        <v>213</v>
      </c>
    </row>
    <row r="319" customFormat="false" ht="12.75" hidden="false" customHeight="false" outlineLevel="0" collapsed="false">
      <c r="B319" s="160" t="n">
        <v>35111</v>
      </c>
      <c r="C319" s="161" t="n">
        <v>242</v>
      </c>
      <c r="D319" s="161" t="n">
        <v>237</v>
      </c>
      <c r="E319" s="161" t="n">
        <v>239.5</v>
      </c>
      <c r="F319" s="161"/>
      <c r="G319" s="161" t="n">
        <v>164.5</v>
      </c>
      <c r="H319" s="161"/>
      <c r="I319" s="162" t="n">
        <v>203</v>
      </c>
    </row>
    <row r="320" customFormat="false" ht="12.75" hidden="false" customHeight="false" outlineLevel="0" collapsed="false">
      <c r="B320" s="160" t="n">
        <v>35118</v>
      </c>
      <c r="C320" s="161" t="n">
        <v>240</v>
      </c>
      <c r="D320" s="161" t="n">
        <v>247.5</v>
      </c>
      <c r="E320" s="161" t="n">
        <v>243.75</v>
      </c>
      <c r="F320" s="161"/>
      <c r="G320" s="161" t="n">
        <v>169</v>
      </c>
      <c r="H320" s="161"/>
      <c r="I320" s="162" t="n">
        <v>211</v>
      </c>
    </row>
    <row r="321" customFormat="false" ht="12.75" hidden="false" customHeight="false" outlineLevel="0" collapsed="false">
      <c r="B321" s="160" t="n">
        <v>35125</v>
      </c>
      <c r="C321" s="161" t="n">
        <v>249</v>
      </c>
      <c r="D321" s="161" t="n">
        <v>247</v>
      </c>
      <c r="E321" s="161" t="n">
        <v>248</v>
      </c>
      <c r="F321" s="161"/>
      <c r="G321" s="161" t="n">
        <v>168</v>
      </c>
      <c r="H321" s="161"/>
      <c r="I321" s="162" t="n">
        <v>221</v>
      </c>
    </row>
    <row r="322" customFormat="false" ht="12.75" hidden="false" customHeight="false" outlineLevel="0" collapsed="false">
      <c r="B322" s="160" t="n">
        <v>35132</v>
      </c>
      <c r="C322" s="161" t="n">
        <v>246</v>
      </c>
      <c r="D322" s="161" t="n">
        <v>251</v>
      </c>
      <c r="E322" s="161" t="n">
        <v>248.5</v>
      </c>
      <c r="F322" s="161"/>
      <c r="G322" s="161" t="n">
        <v>167.5</v>
      </c>
      <c r="H322" s="161"/>
      <c r="I322" s="162" t="n">
        <v>216</v>
      </c>
    </row>
    <row r="323" customFormat="false" ht="12.75" hidden="false" customHeight="false" outlineLevel="0" collapsed="false">
      <c r="B323" s="160" t="n">
        <v>35139</v>
      </c>
      <c r="C323" s="161" t="n">
        <v>252.5</v>
      </c>
      <c r="D323" s="161" t="n">
        <v>250.5</v>
      </c>
      <c r="E323" s="161" t="n">
        <v>251.5</v>
      </c>
      <c r="F323" s="161"/>
      <c r="G323" s="161" t="n">
        <v>169.5</v>
      </c>
      <c r="H323" s="161"/>
      <c r="I323" s="162" t="n">
        <v>213</v>
      </c>
    </row>
    <row r="324" customFormat="false" ht="12.75" hidden="false" customHeight="false" outlineLevel="0" collapsed="false">
      <c r="B324" s="160" t="n">
        <v>35146</v>
      </c>
      <c r="C324" s="161" t="n">
        <v>255.5</v>
      </c>
      <c r="D324" s="161" t="e">
        <f aca="false">NA()</f>
        <v>#N/A</v>
      </c>
      <c r="E324" s="161" t="n">
        <v>255.5</v>
      </c>
      <c r="F324" s="161"/>
      <c r="G324" s="161" t="n">
        <v>170.5</v>
      </c>
      <c r="H324" s="161"/>
      <c r="I324" s="162" t="n">
        <v>229</v>
      </c>
    </row>
    <row r="325" customFormat="false" ht="12.75" hidden="false" customHeight="false" outlineLevel="0" collapsed="false">
      <c r="B325" s="160" t="n">
        <v>35153</v>
      </c>
      <c r="C325" s="161" t="n">
        <v>259</v>
      </c>
      <c r="D325" s="161" t="n">
        <v>259</v>
      </c>
      <c r="E325" s="161" t="n">
        <v>259</v>
      </c>
      <c r="F325" s="161"/>
      <c r="G325" s="161" t="n">
        <v>179.5</v>
      </c>
      <c r="H325" s="161"/>
      <c r="I325" s="162" t="n">
        <v>233</v>
      </c>
    </row>
    <row r="326" customFormat="false" ht="12.75" hidden="false" customHeight="false" outlineLevel="0" collapsed="false">
      <c r="B326" s="160" t="n">
        <v>35160</v>
      </c>
      <c r="C326" s="161" t="n">
        <v>256</v>
      </c>
      <c r="D326" s="161" t="n">
        <v>257.5</v>
      </c>
      <c r="E326" s="161" t="n">
        <v>256.75</v>
      </c>
      <c r="F326" s="161"/>
      <c r="G326" s="161" t="n">
        <v>189</v>
      </c>
      <c r="H326" s="161"/>
      <c r="I326" s="162" t="n">
        <v>233</v>
      </c>
    </row>
    <row r="327" customFormat="false" ht="12.75" hidden="false" customHeight="false" outlineLevel="0" collapsed="false">
      <c r="B327" s="160" t="n">
        <v>35167</v>
      </c>
      <c r="C327" s="161" t="n">
        <v>263</v>
      </c>
      <c r="D327" s="161" t="n">
        <v>263.5</v>
      </c>
      <c r="E327" s="161" t="n">
        <v>263.25</v>
      </c>
      <c r="F327" s="161"/>
      <c r="G327" s="161" t="n">
        <v>201.5</v>
      </c>
      <c r="H327" s="161"/>
      <c r="I327" s="162" t="n">
        <v>243</v>
      </c>
    </row>
    <row r="328" customFormat="false" ht="12.75" hidden="false" customHeight="false" outlineLevel="0" collapsed="false">
      <c r="B328" s="160" t="n">
        <v>35174</v>
      </c>
      <c r="C328" s="161" t="n">
        <v>255</v>
      </c>
      <c r="D328" s="161" t="n">
        <v>260.5</v>
      </c>
      <c r="E328" s="161" t="n">
        <v>257.75</v>
      </c>
      <c r="F328" s="161"/>
      <c r="G328" s="161" t="n">
        <v>196.5</v>
      </c>
      <c r="H328" s="161"/>
      <c r="I328" s="162" t="n">
        <v>248</v>
      </c>
    </row>
    <row r="329" customFormat="false" ht="12.75" hidden="false" customHeight="false" outlineLevel="0" collapsed="false">
      <c r="B329" s="160" t="n">
        <v>35181</v>
      </c>
      <c r="C329" s="161" t="n">
        <v>263</v>
      </c>
      <c r="D329" s="161" t="n">
        <v>259</v>
      </c>
      <c r="E329" s="161" t="n">
        <v>261</v>
      </c>
      <c r="F329" s="161"/>
      <c r="G329" s="161" t="n">
        <v>192.5</v>
      </c>
      <c r="H329" s="161"/>
      <c r="I329" s="162" t="n">
        <v>249</v>
      </c>
    </row>
    <row r="330" customFormat="false" ht="12.75" hidden="false" customHeight="false" outlineLevel="0" collapsed="false">
      <c r="B330" s="160" t="n">
        <v>35188</v>
      </c>
      <c r="C330" s="161" t="n">
        <v>263</v>
      </c>
      <c r="D330" s="161" t="n">
        <v>262.5</v>
      </c>
      <c r="E330" s="161" t="n">
        <v>262.75</v>
      </c>
      <c r="F330" s="161"/>
      <c r="G330" s="161" t="n">
        <v>189.5</v>
      </c>
      <c r="H330" s="161"/>
      <c r="I330" s="162" t="n">
        <v>249</v>
      </c>
    </row>
    <row r="331" customFormat="false" ht="12.75" hidden="false" customHeight="false" outlineLevel="0" collapsed="false">
      <c r="B331" s="160" t="n">
        <v>35195</v>
      </c>
      <c r="C331" s="161" t="n">
        <v>262.5</v>
      </c>
      <c r="D331" s="161" t="n">
        <v>261.5</v>
      </c>
      <c r="E331" s="161" t="n">
        <v>262</v>
      </c>
      <c r="F331" s="161"/>
      <c r="G331" s="161" t="n">
        <v>186</v>
      </c>
      <c r="H331" s="161"/>
      <c r="I331" s="162" t="n">
        <v>251</v>
      </c>
    </row>
    <row r="332" customFormat="false" ht="12.75" hidden="false" customHeight="false" outlineLevel="0" collapsed="false">
      <c r="B332" s="160" t="n">
        <v>35202</v>
      </c>
      <c r="C332" s="161" t="n">
        <v>260</v>
      </c>
      <c r="D332" s="161" t="n">
        <v>261.5</v>
      </c>
      <c r="E332" s="161" t="n">
        <v>260.75</v>
      </c>
      <c r="F332" s="161"/>
      <c r="G332" s="161" t="n">
        <v>186</v>
      </c>
      <c r="H332" s="161"/>
      <c r="I332" s="162" t="n">
        <v>248</v>
      </c>
    </row>
    <row r="333" customFormat="false" ht="12.75" hidden="false" customHeight="false" outlineLevel="0" collapsed="false">
      <c r="B333" s="160" t="n">
        <v>35209</v>
      </c>
      <c r="C333" s="161" t="n">
        <v>260</v>
      </c>
      <c r="D333" s="161" t="n">
        <v>259.5</v>
      </c>
      <c r="E333" s="161" t="n">
        <v>259.75</v>
      </c>
      <c r="F333" s="161"/>
      <c r="G333" s="161" t="n">
        <v>186.5</v>
      </c>
      <c r="H333" s="161"/>
      <c r="I333" s="162" t="n">
        <v>243</v>
      </c>
    </row>
    <row r="334" customFormat="false" ht="12.75" hidden="false" customHeight="false" outlineLevel="0" collapsed="false">
      <c r="B334" s="160" t="n">
        <v>35216</v>
      </c>
      <c r="C334" s="161" t="n">
        <v>265</v>
      </c>
      <c r="D334" s="161" t="n">
        <v>270</v>
      </c>
      <c r="E334" s="161" t="n">
        <v>267.5</v>
      </c>
      <c r="F334" s="161"/>
      <c r="G334" s="161" t="n">
        <v>183</v>
      </c>
      <c r="H334" s="161"/>
      <c r="I334" s="162" t="n">
        <v>240</v>
      </c>
    </row>
    <row r="335" customFormat="false" ht="12.75" hidden="false" customHeight="false" outlineLevel="0" collapsed="false">
      <c r="B335" s="160" t="n">
        <v>35223</v>
      </c>
      <c r="C335" s="161" t="n">
        <v>264.5</v>
      </c>
      <c r="D335" s="161" t="n">
        <v>261</v>
      </c>
      <c r="E335" s="161" t="n">
        <v>262.75</v>
      </c>
      <c r="F335" s="161"/>
      <c r="G335" s="161" t="n">
        <v>173</v>
      </c>
      <c r="H335" s="161"/>
      <c r="I335" s="162" t="n">
        <v>233</v>
      </c>
    </row>
    <row r="336" customFormat="false" ht="12.75" hidden="false" customHeight="false" outlineLevel="0" collapsed="false">
      <c r="B336" s="160" t="n">
        <v>35230</v>
      </c>
      <c r="C336" s="161" t="n">
        <v>271</v>
      </c>
      <c r="D336" s="161" t="n">
        <v>268.5</v>
      </c>
      <c r="E336" s="161" t="n">
        <v>269.75</v>
      </c>
      <c r="F336" s="161"/>
      <c r="G336" s="161" t="n">
        <v>170</v>
      </c>
      <c r="H336" s="161"/>
      <c r="I336" s="162" t="n">
        <v>233</v>
      </c>
    </row>
    <row r="337" customFormat="false" ht="12.75" hidden="false" customHeight="false" outlineLevel="0" collapsed="false">
      <c r="B337" s="160" t="n">
        <v>35237</v>
      </c>
      <c r="C337" s="161" t="n">
        <v>272.5</v>
      </c>
      <c r="D337" s="161" t="n">
        <v>273.5</v>
      </c>
      <c r="E337" s="161" t="n">
        <v>273</v>
      </c>
      <c r="F337" s="161"/>
      <c r="G337" s="161" t="n">
        <v>169.25</v>
      </c>
      <c r="H337" s="161"/>
      <c r="I337" s="162" t="n">
        <v>235</v>
      </c>
    </row>
    <row r="338" customFormat="false" ht="12.75" hidden="false" customHeight="false" outlineLevel="0" collapsed="false">
      <c r="B338" s="160" t="n">
        <v>35244</v>
      </c>
      <c r="C338" s="161" t="n">
        <v>280</v>
      </c>
      <c r="D338" s="161" t="n">
        <v>280</v>
      </c>
      <c r="E338" s="161" t="n">
        <v>280</v>
      </c>
      <c r="F338" s="161"/>
      <c r="G338" s="161" t="n">
        <v>171</v>
      </c>
      <c r="H338" s="161"/>
      <c r="I338" s="162" t="n">
        <v>231</v>
      </c>
    </row>
    <row r="339" customFormat="false" ht="12.75" hidden="false" customHeight="false" outlineLevel="0" collapsed="false">
      <c r="B339" s="160" t="n">
        <v>35251</v>
      </c>
      <c r="C339" s="161" t="n">
        <v>277</v>
      </c>
      <c r="D339" s="161" t="n">
        <v>279.5</v>
      </c>
      <c r="E339" s="161" t="n">
        <v>278.25</v>
      </c>
      <c r="F339" s="161"/>
      <c r="G339" s="161" t="n">
        <v>179.25</v>
      </c>
      <c r="H339" s="161"/>
      <c r="I339" s="162" t="n">
        <v>233</v>
      </c>
    </row>
    <row r="340" customFormat="false" ht="12.75" hidden="false" customHeight="false" outlineLevel="0" collapsed="false">
      <c r="B340" s="160" t="n">
        <v>35258</v>
      </c>
      <c r="C340" s="161" t="n">
        <v>277</v>
      </c>
      <c r="D340" s="161" t="n">
        <v>278.5</v>
      </c>
      <c r="E340" s="161" t="n">
        <v>277.75</v>
      </c>
      <c r="F340" s="161"/>
      <c r="G340" s="161" t="n">
        <v>183.5</v>
      </c>
      <c r="H340" s="161"/>
      <c r="I340" s="162" t="n">
        <v>235</v>
      </c>
    </row>
    <row r="341" customFormat="false" ht="12.75" hidden="false" customHeight="false" outlineLevel="0" collapsed="false">
      <c r="B341" s="160" t="n">
        <v>35265</v>
      </c>
      <c r="C341" s="161" t="n">
        <v>290</v>
      </c>
      <c r="D341" s="161" t="n">
        <v>290</v>
      </c>
      <c r="E341" s="161" t="n">
        <v>290</v>
      </c>
      <c r="F341" s="161"/>
      <c r="G341" s="161" t="n">
        <v>186.5</v>
      </c>
      <c r="H341" s="161"/>
      <c r="I341" s="162" t="n">
        <v>244</v>
      </c>
    </row>
    <row r="342" customFormat="false" ht="12.75" hidden="false" customHeight="false" outlineLevel="0" collapsed="false">
      <c r="B342" s="160" t="n">
        <v>35272</v>
      </c>
      <c r="C342" s="161" t="n">
        <v>297.5</v>
      </c>
      <c r="D342" s="161" t="n">
        <v>292.5</v>
      </c>
      <c r="E342" s="161" t="n">
        <v>295</v>
      </c>
      <c r="F342" s="161"/>
      <c r="G342" s="161" t="n">
        <v>188.5</v>
      </c>
      <c r="H342" s="161"/>
      <c r="I342" s="162" t="n">
        <v>243</v>
      </c>
    </row>
    <row r="343" customFormat="false" ht="12.75" hidden="false" customHeight="false" outlineLevel="0" collapsed="false">
      <c r="B343" s="160" t="n">
        <v>35279</v>
      </c>
      <c r="C343" s="161" t="n">
        <v>312.5</v>
      </c>
      <c r="D343" s="161" t="n">
        <v>309</v>
      </c>
      <c r="E343" s="161" t="n">
        <v>310.75</v>
      </c>
      <c r="F343" s="161"/>
      <c r="G343" s="161" t="n">
        <v>186.5</v>
      </c>
      <c r="H343" s="161"/>
      <c r="I343" s="162" t="n">
        <v>243</v>
      </c>
    </row>
    <row r="344" customFormat="false" ht="12.75" hidden="false" customHeight="false" outlineLevel="0" collapsed="false">
      <c r="B344" s="160" t="n">
        <v>35286</v>
      </c>
      <c r="C344" s="161" t="n">
        <v>314</v>
      </c>
      <c r="D344" s="161" t="n">
        <v>315</v>
      </c>
      <c r="E344" s="161" t="n">
        <v>314.5</v>
      </c>
      <c r="F344" s="161"/>
      <c r="G344" s="161" t="n">
        <v>187.5</v>
      </c>
      <c r="H344" s="161"/>
      <c r="I344" s="162" t="n">
        <v>243</v>
      </c>
    </row>
    <row r="345" customFormat="false" ht="12.75" hidden="false" customHeight="false" outlineLevel="0" collapsed="false">
      <c r="B345" s="160" t="n">
        <v>35293</v>
      </c>
      <c r="C345" s="161" t="n">
        <v>333.5</v>
      </c>
      <c r="D345" s="161" t="n">
        <v>330</v>
      </c>
      <c r="E345" s="161" t="n">
        <v>331.75</v>
      </c>
      <c r="F345" s="161"/>
      <c r="G345" s="161" t="n">
        <v>187.5</v>
      </c>
      <c r="H345" s="161"/>
      <c r="I345" s="162" t="n">
        <v>248</v>
      </c>
    </row>
    <row r="346" customFormat="false" ht="12.75" hidden="false" customHeight="false" outlineLevel="0" collapsed="false">
      <c r="B346" s="160" t="n">
        <v>35300</v>
      </c>
      <c r="C346" s="161" t="n">
        <v>346.5</v>
      </c>
      <c r="D346" s="161" t="n">
        <v>345</v>
      </c>
      <c r="E346" s="161" t="n">
        <v>345.75</v>
      </c>
      <c r="F346" s="161"/>
      <c r="G346" s="161" t="n">
        <v>190.5</v>
      </c>
      <c r="H346" s="161"/>
      <c r="I346" s="162" t="n">
        <v>263</v>
      </c>
    </row>
    <row r="347" customFormat="false" ht="12.75" hidden="false" customHeight="false" outlineLevel="0" collapsed="false">
      <c r="B347" s="160" t="n">
        <v>35307</v>
      </c>
      <c r="C347" s="161" t="n">
        <v>315</v>
      </c>
      <c r="D347" s="161" t="n">
        <v>324.5</v>
      </c>
      <c r="E347" s="161" t="n">
        <v>319.75</v>
      </c>
      <c r="F347" s="161"/>
      <c r="G347" s="161" t="n">
        <v>192</v>
      </c>
      <c r="H347" s="161"/>
      <c r="I347" s="162" t="n">
        <v>263</v>
      </c>
    </row>
    <row r="348" customFormat="false" ht="12.75" hidden="false" customHeight="false" outlineLevel="0" collapsed="false">
      <c r="B348" s="160" t="n">
        <v>35314</v>
      </c>
      <c r="C348" s="161" t="n">
        <v>310</v>
      </c>
      <c r="D348" s="161" t="n">
        <v>315.5</v>
      </c>
      <c r="E348" s="161" t="n">
        <v>312.75</v>
      </c>
      <c r="F348" s="161"/>
      <c r="G348" s="161" t="n">
        <v>199</v>
      </c>
      <c r="H348" s="161"/>
      <c r="I348" s="162" t="n">
        <v>263</v>
      </c>
    </row>
    <row r="349" customFormat="false" ht="12.75" hidden="false" customHeight="false" outlineLevel="0" collapsed="false">
      <c r="B349" s="160" t="n">
        <v>35321</v>
      </c>
      <c r="C349" s="161" t="n">
        <v>309</v>
      </c>
      <c r="D349" s="161" t="n">
        <v>301</v>
      </c>
      <c r="E349" s="161" t="n">
        <v>305</v>
      </c>
      <c r="F349" s="161"/>
      <c r="G349" s="161" t="n">
        <v>202</v>
      </c>
      <c r="H349" s="161"/>
      <c r="I349" s="162" t="n">
        <v>250</v>
      </c>
    </row>
    <row r="350" customFormat="false" ht="12.75" hidden="false" customHeight="false" outlineLevel="0" collapsed="false">
      <c r="B350" s="160" t="n">
        <v>35328</v>
      </c>
      <c r="C350" s="161" t="n">
        <v>303</v>
      </c>
      <c r="D350" s="161" t="n">
        <v>303.5</v>
      </c>
      <c r="E350" s="161" t="n">
        <v>303.25</v>
      </c>
      <c r="F350" s="161"/>
      <c r="G350" s="161" t="n">
        <v>205</v>
      </c>
      <c r="H350" s="161"/>
      <c r="I350" s="162" t="n">
        <v>253</v>
      </c>
    </row>
    <row r="351" customFormat="false" ht="12.75" hidden="false" customHeight="false" outlineLevel="0" collapsed="false">
      <c r="B351" s="160" t="n">
        <v>35335</v>
      </c>
      <c r="C351" s="161" t="n">
        <v>296</v>
      </c>
      <c r="D351" s="161" t="n">
        <v>295</v>
      </c>
      <c r="E351" s="161" t="n">
        <v>295.5</v>
      </c>
      <c r="F351" s="161"/>
      <c r="G351" s="161" t="n">
        <v>212</v>
      </c>
      <c r="H351" s="161"/>
      <c r="I351" s="162" t="n">
        <v>253</v>
      </c>
    </row>
    <row r="352" customFormat="false" ht="12.75" hidden="false" customHeight="false" outlineLevel="0" collapsed="false">
      <c r="B352" s="160" t="n">
        <v>35342</v>
      </c>
      <c r="C352" s="161" t="n">
        <v>300</v>
      </c>
      <c r="D352" s="161" t="n">
        <v>293.5</v>
      </c>
      <c r="E352" s="161" t="n">
        <v>296.75</v>
      </c>
      <c r="F352" s="161"/>
      <c r="G352" s="161" t="n">
        <v>217.5</v>
      </c>
      <c r="H352" s="161"/>
      <c r="I352" s="162" t="n">
        <v>253</v>
      </c>
    </row>
    <row r="353" customFormat="false" ht="12.75" hidden="false" customHeight="false" outlineLevel="0" collapsed="false">
      <c r="B353" s="160" t="n">
        <v>35349</v>
      </c>
      <c r="C353" s="161" t="n">
        <v>301.5</v>
      </c>
      <c r="D353" s="161" t="n">
        <v>303.5</v>
      </c>
      <c r="E353" s="161" t="n">
        <v>302.5</v>
      </c>
      <c r="F353" s="161"/>
      <c r="G353" s="161" t="n">
        <v>223.5</v>
      </c>
      <c r="H353" s="161"/>
      <c r="I353" s="162" t="n">
        <v>252</v>
      </c>
    </row>
    <row r="354" customFormat="false" ht="12.75" hidden="false" customHeight="false" outlineLevel="0" collapsed="false">
      <c r="B354" s="160" t="n">
        <v>35356</v>
      </c>
      <c r="C354" s="161" t="n">
        <v>296</v>
      </c>
      <c r="D354" s="161" t="n">
        <v>292.5</v>
      </c>
      <c r="E354" s="161" t="n">
        <v>294.25</v>
      </c>
      <c r="F354" s="161"/>
      <c r="G354" s="161" t="n">
        <v>226</v>
      </c>
      <c r="H354" s="161"/>
      <c r="I354" s="162" t="n">
        <v>253</v>
      </c>
    </row>
    <row r="355" customFormat="false" ht="12.75" hidden="false" customHeight="false" outlineLevel="0" collapsed="false">
      <c r="B355" s="160" t="n">
        <v>35363</v>
      </c>
      <c r="C355" s="161" t="n">
        <v>300</v>
      </c>
      <c r="D355" s="161" t="n">
        <v>297.5</v>
      </c>
      <c r="E355" s="161" t="n">
        <v>298.75</v>
      </c>
      <c r="F355" s="161"/>
      <c r="G355" s="161" t="n">
        <v>221.5</v>
      </c>
      <c r="H355" s="161"/>
      <c r="I355" s="162" t="n">
        <v>253</v>
      </c>
    </row>
    <row r="356" customFormat="false" ht="12.75" hidden="false" customHeight="false" outlineLevel="0" collapsed="false">
      <c r="B356" s="160" t="n">
        <v>35370</v>
      </c>
      <c r="C356" s="161" t="n">
        <v>295.5</v>
      </c>
      <c r="D356" s="161" t="n">
        <v>297</v>
      </c>
      <c r="E356" s="161" t="n">
        <v>296.25</v>
      </c>
      <c r="F356" s="161"/>
      <c r="G356" s="161" t="n">
        <v>220</v>
      </c>
      <c r="H356" s="161"/>
      <c r="I356" s="162" t="n">
        <v>253</v>
      </c>
    </row>
    <row r="357" customFormat="false" ht="12.75" hidden="false" customHeight="false" outlineLevel="0" collapsed="false">
      <c r="B357" s="160" t="n">
        <v>35377</v>
      </c>
      <c r="C357" s="161" t="n">
        <v>296.5</v>
      </c>
      <c r="D357" s="161" t="n">
        <v>296.5</v>
      </c>
      <c r="E357" s="161" t="n">
        <v>296.5</v>
      </c>
      <c r="F357" s="161"/>
      <c r="G357" s="161" t="n">
        <v>216</v>
      </c>
      <c r="H357" s="161"/>
      <c r="I357" s="162" t="n">
        <v>252.5</v>
      </c>
    </row>
    <row r="358" customFormat="false" ht="12.75" hidden="false" customHeight="false" outlineLevel="0" collapsed="false">
      <c r="B358" s="160" t="n">
        <v>35384</v>
      </c>
      <c r="C358" s="161" t="n">
        <v>300</v>
      </c>
      <c r="D358" s="161" t="n">
        <v>300.5</v>
      </c>
      <c r="E358" s="161" t="n">
        <v>300.25</v>
      </c>
      <c r="F358" s="161"/>
      <c r="G358" s="161" t="n">
        <v>222</v>
      </c>
      <c r="H358" s="161"/>
      <c r="I358" s="162" t="n">
        <v>252.5</v>
      </c>
    </row>
    <row r="359" customFormat="false" ht="12.75" hidden="false" customHeight="false" outlineLevel="0" collapsed="false">
      <c r="B359" s="160" t="n">
        <v>35391</v>
      </c>
      <c r="C359" s="161" t="n">
        <v>302.5</v>
      </c>
      <c r="D359" s="161" t="n">
        <v>301.5</v>
      </c>
      <c r="E359" s="161" t="n">
        <v>302</v>
      </c>
      <c r="F359" s="161"/>
      <c r="G359" s="161" t="n">
        <v>222</v>
      </c>
      <c r="H359" s="161"/>
      <c r="I359" s="162" t="n">
        <v>257.5</v>
      </c>
    </row>
    <row r="360" customFormat="false" ht="12.75" hidden="false" customHeight="false" outlineLevel="0" collapsed="false">
      <c r="B360" s="160" t="n">
        <v>35398</v>
      </c>
      <c r="C360" s="161" t="n">
        <v>308</v>
      </c>
      <c r="D360" s="161" t="n">
        <v>312.5</v>
      </c>
      <c r="E360" s="161" t="n">
        <v>310.25</v>
      </c>
      <c r="F360" s="161"/>
      <c r="G360" s="161" t="n">
        <v>221.5</v>
      </c>
      <c r="H360" s="161"/>
      <c r="I360" s="162" t="n">
        <v>262.5</v>
      </c>
    </row>
    <row r="361" customFormat="false" ht="12.75" hidden="false" customHeight="false" outlineLevel="0" collapsed="false">
      <c r="B361" s="160" t="n">
        <v>35405</v>
      </c>
      <c r="C361" s="161" t="n">
        <v>310</v>
      </c>
      <c r="D361" s="161" t="n">
        <v>311</v>
      </c>
      <c r="E361" s="161" t="n">
        <v>310.5</v>
      </c>
      <c r="F361" s="161"/>
      <c r="G361" s="161" t="n">
        <v>225.5</v>
      </c>
      <c r="H361" s="161"/>
      <c r="I361" s="162" t="n">
        <v>271.5</v>
      </c>
    </row>
    <row r="362" customFormat="false" ht="12.75" hidden="false" customHeight="false" outlineLevel="0" collapsed="false">
      <c r="B362" s="160" t="n">
        <v>35412</v>
      </c>
      <c r="C362" s="161" t="n">
        <v>309.5</v>
      </c>
      <c r="D362" s="161" t="n">
        <v>309.5</v>
      </c>
      <c r="E362" s="161" t="n">
        <v>309.5</v>
      </c>
      <c r="F362" s="161"/>
      <c r="G362" s="161" t="n">
        <v>220.5</v>
      </c>
      <c r="H362" s="161"/>
      <c r="I362" s="162" t="n">
        <v>267.5</v>
      </c>
    </row>
    <row r="363" customFormat="false" ht="12.75" hidden="false" customHeight="false" outlineLevel="0" collapsed="false">
      <c r="B363" s="160" t="n">
        <v>35419</v>
      </c>
      <c r="C363" s="161" t="n">
        <v>325</v>
      </c>
      <c r="D363" s="161" t="n">
        <v>323</v>
      </c>
      <c r="E363" s="161" t="n">
        <v>324</v>
      </c>
      <c r="F363" s="161"/>
      <c r="G363" s="161" t="n">
        <v>216.5</v>
      </c>
      <c r="H363" s="161"/>
      <c r="I363" s="162" t="n">
        <v>277.5</v>
      </c>
    </row>
    <row r="364" customFormat="false" ht="12.75" hidden="false" customHeight="false" outlineLevel="0" collapsed="false">
      <c r="B364" s="160" t="n">
        <v>35433</v>
      </c>
      <c r="C364" s="161" t="n">
        <v>337.5</v>
      </c>
      <c r="D364" s="161" t="n">
        <v>335.5</v>
      </c>
      <c r="E364" s="161" t="n">
        <v>336.5</v>
      </c>
      <c r="F364" s="161"/>
      <c r="G364" s="161" t="n">
        <v>214.5</v>
      </c>
      <c r="H364" s="161"/>
      <c r="I364" s="162" t="n">
        <v>295</v>
      </c>
    </row>
    <row r="365" customFormat="false" ht="12.75" hidden="false" customHeight="false" outlineLevel="0" collapsed="false">
      <c r="B365" s="160" t="n">
        <v>35440</v>
      </c>
      <c r="C365" s="161" t="n">
        <v>333.5</v>
      </c>
      <c r="D365" s="161" t="n">
        <v>335</v>
      </c>
      <c r="E365" s="161" t="n">
        <v>334.25</v>
      </c>
      <c r="F365" s="161"/>
      <c r="G365" s="161" t="n">
        <v>224.5</v>
      </c>
      <c r="H365" s="161"/>
      <c r="I365" s="162" t="n">
        <v>297.5</v>
      </c>
    </row>
    <row r="366" customFormat="false" ht="12.75" hidden="false" customHeight="false" outlineLevel="0" collapsed="false">
      <c r="B366" s="160" t="n">
        <v>35447</v>
      </c>
      <c r="C366" s="161" t="n">
        <v>334</v>
      </c>
      <c r="D366" s="161" t="n">
        <v>334.5</v>
      </c>
      <c r="E366" s="161" t="n">
        <v>334.25</v>
      </c>
      <c r="F366" s="161"/>
      <c r="G366" s="161" t="n">
        <v>221.5</v>
      </c>
      <c r="H366" s="161"/>
      <c r="I366" s="162" t="n">
        <v>281.5</v>
      </c>
    </row>
    <row r="367" customFormat="false" ht="12.75" hidden="false" customHeight="false" outlineLevel="0" collapsed="false">
      <c r="B367" s="160" t="n">
        <v>35454</v>
      </c>
      <c r="C367" s="161" t="n">
        <v>343</v>
      </c>
      <c r="D367" s="161" t="n">
        <v>340.5</v>
      </c>
      <c r="E367" s="161" t="n">
        <v>341.75</v>
      </c>
      <c r="F367" s="161"/>
      <c r="G367" s="161" t="n">
        <v>217.5</v>
      </c>
      <c r="H367" s="161"/>
      <c r="I367" s="162" t="n">
        <v>282.5</v>
      </c>
    </row>
    <row r="368" customFormat="false" ht="12.75" hidden="false" customHeight="false" outlineLevel="0" collapsed="false">
      <c r="B368" s="160" t="n">
        <v>35461</v>
      </c>
      <c r="C368" s="161" t="n">
        <v>343</v>
      </c>
      <c r="D368" s="161" t="n">
        <v>342.5</v>
      </c>
      <c r="E368" s="161" t="n">
        <v>342.75</v>
      </c>
      <c r="F368" s="161"/>
      <c r="G368" s="161" t="n">
        <v>219.5</v>
      </c>
      <c r="H368" s="161"/>
      <c r="I368" s="162" t="n">
        <v>282.5</v>
      </c>
    </row>
    <row r="369" customFormat="false" ht="12.75" hidden="false" customHeight="false" outlineLevel="0" collapsed="false">
      <c r="B369" s="160" t="n">
        <v>35468</v>
      </c>
      <c r="C369" s="161" t="n">
        <v>331.5</v>
      </c>
      <c r="D369" s="161" t="n">
        <v>335</v>
      </c>
      <c r="E369" s="161" t="n">
        <v>333.25</v>
      </c>
      <c r="F369" s="161"/>
      <c r="G369" s="161" t="n">
        <v>222.5</v>
      </c>
      <c r="H369" s="161"/>
      <c r="I369" s="162" t="n">
        <v>279</v>
      </c>
    </row>
    <row r="370" customFormat="false" ht="12.75" hidden="false" customHeight="false" outlineLevel="0" collapsed="false">
      <c r="B370" s="160" t="n">
        <v>35475</v>
      </c>
      <c r="C370" s="161" t="n">
        <v>324</v>
      </c>
      <c r="D370" s="161" t="n">
        <v>327.5</v>
      </c>
      <c r="E370" s="161" t="n">
        <v>325.75</v>
      </c>
      <c r="F370" s="161"/>
      <c r="G370" s="161" t="n">
        <v>218.5</v>
      </c>
      <c r="H370" s="161"/>
      <c r="I370" s="162" t="n">
        <v>267.5</v>
      </c>
    </row>
    <row r="371" customFormat="false" ht="12.75" hidden="false" customHeight="false" outlineLevel="0" collapsed="false">
      <c r="B371" s="160" t="n">
        <v>35482</v>
      </c>
      <c r="C371" s="161" t="n">
        <v>329</v>
      </c>
      <c r="D371" s="161" t="n">
        <v>329</v>
      </c>
      <c r="E371" s="161" t="n">
        <v>329</v>
      </c>
      <c r="F371" s="161"/>
      <c r="G371" s="161" t="n">
        <v>212</v>
      </c>
      <c r="H371" s="161"/>
      <c r="I371" s="162" t="n">
        <v>262.5</v>
      </c>
    </row>
    <row r="372" customFormat="false" ht="12.75" hidden="false" customHeight="false" outlineLevel="0" collapsed="false">
      <c r="B372" s="160" t="n">
        <v>35489</v>
      </c>
      <c r="C372" s="161" t="n">
        <v>328.5</v>
      </c>
      <c r="D372" s="161" t="n">
        <v>326</v>
      </c>
      <c r="E372" s="161" t="n">
        <v>327.25</v>
      </c>
      <c r="F372" s="161"/>
      <c r="G372" s="161" t="n">
        <v>197.5</v>
      </c>
      <c r="H372" s="161"/>
      <c r="I372" s="162" t="n">
        <v>254</v>
      </c>
    </row>
    <row r="373" customFormat="false" ht="12.75" hidden="false" customHeight="false" outlineLevel="0" collapsed="false">
      <c r="B373" s="160" t="n">
        <v>35496</v>
      </c>
      <c r="C373" s="161" t="n">
        <v>334.5</v>
      </c>
      <c r="D373" s="161" t="n">
        <v>331.5</v>
      </c>
      <c r="E373" s="161" t="n">
        <v>333</v>
      </c>
      <c r="F373" s="161"/>
      <c r="G373" s="161" t="n">
        <v>186.25</v>
      </c>
      <c r="H373" s="161"/>
      <c r="I373" s="162" t="n">
        <v>252.5</v>
      </c>
    </row>
    <row r="374" customFormat="false" ht="12.75" hidden="false" customHeight="false" outlineLevel="0" collapsed="false">
      <c r="B374" s="160" t="n">
        <v>35503</v>
      </c>
      <c r="C374" s="161" t="n">
        <v>350</v>
      </c>
      <c r="D374" s="161" t="n">
        <v>346</v>
      </c>
      <c r="E374" s="161" t="n">
        <v>348</v>
      </c>
      <c r="F374" s="161"/>
      <c r="G374" s="161" t="n">
        <v>193.5</v>
      </c>
      <c r="H374" s="161"/>
      <c r="I374" s="162" t="n">
        <v>257.5</v>
      </c>
    </row>
    <row r="375" customFormat="false" ht="12.75" hidden="false" customHeight="false" outlineLevel="0" collapsed="false">
      <c r="B375" s="160" t="n">
        <v>35510</v>
      </c>
      <c r="C375" s="161" t="n">
        <v>355.5</v>
      </c>
      <c r="D375" s="161" t="e">
        <f aca="false">NA()</f>
        <v>#N/A</v>
      </c>
      <c r="E375" s="161" t="n">
        <v>355.5</v>
      </c>
      <c r="F375" s="161"/>
      <c r="G375" s="161" t="n">
        <v>194.5</v>
      </c>
      <c r="H375" s="161"/>
      <c r="I375" s="162" t="n">
        <v>257.5</v>
      </c>
    </row>
    <row r="376" customFormat="false" ht="12.75" hidden="false" customHeight="false" outlineLevel="0" collapsed="false">
      <c r="B376" s="160" t="n">
        <v>35517</v>
      </c>
      <c r="C376" s="161" t="n">
        <v>352.5</v>
      </c>
      <c r="D376" s="161" t="n">
        <v>367.5</v>
      </c>
      <c r="E376" s="161" t="n">
        <v>360</v>
      </c>
      <c r="F376" s="161"/>
      <c r="G376" s="161" t="n">
        <v>189</v>
      </c>
      <c r="H376" s="161"/>
      <c r="I376" s="162" t="n">
        <v>257.5</v>
      </c>
    </row>
    <row r="377" customFormat="false" ht="12.75" hidden="false" customHeight="false" outlineLevel="0" collapsed="false">
      <c r="B377" s="160" t="n">
        <v>35524</v>
      </c>
      <c r="C377" s="161" t="n">
        <v>345</v>
      </c>
      <c r="D377" s="161" t="n">
        <v>345</v>
      </c>
      <c r="E377" s="161" t="n">
        <v>345</v>
      </c>
      <c r="F377" s="161"/>
      <c r="G377" s="161" t="n">
        <v>183.5</v>
      </c>
      <c r="H377" s="161"/>
      <c r="I377" s="162" t="n">
        <v>258</v>
      </c>
    </row>
    <row r="378" customFormat="false" ht="12.75" hidden="false" customHeight="false" outlineLevel="0" collapsed="false">
      <c r="B378" s="160" t="n">
        <v>35531</v>
      </c>
      <c r="C378" s="161" t="n">
        <v>325</v>
      </c>
      <c r="D378" s="161" t="n">
        <v>327</v>
      </c>
      <c r="E378" s="161" t="n">
        <v>326</v>
      </c>
      <c r="F378" s="161"/>
      <c r="G378" s="161" t="n">
        <v>181</v>
      </c>
      <c r="H378" s="161"/>
      <c r="I378" s="162" t="n">
        <v>250</v>
      </c>
    </row>
    <row r="379" customFormat="false" ht="12.75" hidden="false" customHeight="false" outlineLevel="0" collapsed="false">
      <c r="B379" s="160" t="n">
        <v>35538</v>
      </c>
      <c r="C379" s="161" t="n">
        <v>324</v>
      </c>
      <c r="D379" s="161" t="n">
        <v>323</v>
      </c>
      <c r="E379" s="161" t="n">
        <v>323.5</v>
      </c>
      <c r="F379" s="161"/>
      <c r="G379" s="161" t="n">
        <v>171.5</v>
      </c>
      <c r="H379" s="161"/>
      <c r="I379" s="162" t="n">
        <v>252</v>
      </c>
    </row>
    <row r="380" customFormat="false" ht="12.75" hidden="false" customHeight="false" outlineLevel="0" collapsed="false">
      <c r="B380" s="160" t="n">
        <v>35545</v>
      </c>
      <c r="C380" s="161" t="n">
        <v>312.5</v>
      </c>
      <c r="D380" s="161" t="n">
        <v>308.5</v>
      </c>
      <c r="E380" s="161" t="n">
        <v>310.5</v>
      </c>
      <c r="F380" s="161"/>
      <c r="G380" s="161" t="n">
        <v>169</v>
      </c>
      <c r="H380" s="161"/>
      <c r="I380" s="162" t="n">
        <v>257</v>
      </c>
    </row>
    <row r="381" customFormat="false" ht="12.75" hidden="false" customHeight="false" outlineLevel="0" collapsed="false">
      <c r="B381" s="160" t="n">
        <v>35552</v>
      </c>
      <c r="C381" s="161" t="n">
        <v>310.5</v>
      </c>
      <c r="D381" s="161" t="n">
        <v>310</v>
      </c>
      <c r="E381" s="161" t="n">
        <v>310.25</v>
      </c>
      <c r="F381" s="161"/>
      <c r="G381" s="161" t="n">
        <v>170</v>
      </c>
      <c r="H381" s="161"/>
      <c r="I381" s="162" t="n">
        <v>258</v>
      </c>
    </row>
    <row r="382" customFormat="false" ht="12.75" hidden="false" customHeight="false" outlineLevel="0" collapsed="false">
      <c r="B382" s="160" t="n">
        <v>35559</v>
      </c>
      <c r="C382" s="161" t="n">
        <v>312.5</v>
      </c>
      <c r="D382" s="161" t="n">
        <v>314</v>
      </c>
      <c r="E382" s="161" t="n">
        <v>313.25</v>
      </c>
      <c r="F382" s="161"/>
      <c r="G382" s="161" t="n">
        <v>169</v>
      </c>
      <c r="H382" s="161"/>
      <c r="I382" s="162" t="n">
        <v>262.5</v>
      </c>
    </row>
    <row r="383" customFormat="false" ht="12.75" hidden="false" customHeight="false" outlineLevel="0" collapsed="false">
      <c r="B383" s="160" t="n">
        <v>35566</v>
      </c>
      <c r="C383" s="161" t="n">
        <v>311</v>
      </c>
      <c r="D383" s="161" t="n">
        <v>312.5</v>
      </c>
      <c r="E383" s="161" t="n">
        <v>311.75</v>
      </c>
      <c r="F383" s="161"/>
      <c r="G383" s="161" t="n">
        <v>174</v>
      </c>
      <c r="H383" s="161"/>
      <c r="I383" s="162" t="n">
        <v>267.5</v>
      </c>
    </row>
    <row r="384" customFormat="false" ht="12.75" hidden="false" customHeight="false" outlineLevel="0" collapsed="false">
      <c r="B384" s="160" t="n">
        <v>35573</v>
      </c>
      <c r="C384" s="161" t="n">
        <v>295</v>
      </c>
      <c r="D384" s="161" t="n">
        <v>299</v>
      </c>
      <c r="E384" s="161" t="n">
        <v>297</v>
      </c>
      <c r="F384" s="161"/>
      <c r="G384" s="161" t="n">
        <v>184</v>
      </c>
      <c r="H384" s="161"/>
      <c r="I384" s="162" t="n">
        <v>276</v>
      </c>
    </row>
    <row r="385" customFormat="false" ht="12.75" hidden="false" customHeight="false" outlineLevel="0" collapsed="false">
      <c r="B385" s="160" t="n">
        <v>35580</v>
      </c>
      <c r="C385" s="161" t="n">
        <v>278</v>
      </c>
      <c r="D385" s="161" t="n">
        <v>281.5</v>
      </c>
      <c r="E385" s="161" t="n">
        <v>279.75</v>
      </c>
      <c r="F385" s="161"/>
      <c r="G385" s="161" t="n">
        <v>182</v>
      </c>
      <c r="H385" s="161"/>
      <c r="I385" s="162" t="n">
        <v>290</v>
      </c>
    </row>
    <row r="386" customFormat="false" ht="12.75" hidden="false" customHeight="false" outlineLevel="0" collapsed="false">
      <c r="B386" s="160" t="n">
        <v>35587</v>
      </c>
      <c r="C386" s="161" t="n">
        <v>263</v>
      </c>
      <c r="D386" s="161" t="n">
        <v>264.5</v>
      </c>
      <c r="E386" s="161" t="n">
        <v>263.75</v>
      </c>
      <c r="F386" s="161"/>
      <c r="G386" s="161" t="n">
        <v>180</v>
      </c>
      <c r="H386" s="161"/>
      <c r="I386" s="162" t="n">
        <v>285</v>
      </c>
    </row>
    <row r="387" customFormat="false" ht="12.75" hidden="false" customHeight="false" outlineLevel="0" collapsed="false">
      <c r="B387" s="160" t="n">
        <v>35594</v>
      </c>
      <c r="C387" s="161" t="n">
        <v>271.5</v>
      </c>
      <c r="D387" s="161" t="n">
        <v>268</v>
      </c>
      <c r="E387" s="161" t="n">
        <v>269.75</v>
      </c>
      <c r="F387" s="161"/>
      <c r="G387" s="161" t="n">
        <v>178.5</v>
      </c>
      <c r="H387" s="161"/>
      <c r="I387" s="162" t="n">
        <v>267.5</v>
      </c>
    </row>
    <row r="388" customFormat="false" ht="12.75" hidden="false" customHeight="false" outlineLevel="0" collapsed="false">
      <c r="B388" s="160" t="n">
        <v>35601</v>
      </c>
      <c r="C388" s="161" t="n">
        <v>267.5</v>
      </c>
      <c r="D388" s="161" t="n">
        <v>271</v>
      </c>
      <c r="E388" s="161" t="n">
        <v>269.25</v>
      </c>
      <c r="F388" s="161"/>
      <c r="G388" s="161" t="n">
        <v>177</v>
      </c>
      <c r="H388" s="161"/>
      <c r="I388" s="162" t="n">
        <v>276</v>
      </c>
    </row>
    <row r="389" customFormat="false" ht="12.75" hidden="false" customHeight="false" outlineLevel="0" collapsed="false">
      <c r="B389" s="160" t="n">
        <v>35608</v>
      </c>
      <c r="C389" s="161" t="n">
        <v>272</v>
      </c>
      <c r="D389" s="161" t="n">
        <v>269.5</v>
      </c>
      <c r="E389" s="161" t="n">
        <v>270.75</v>
      </c>
      <c r="F389" s="161"/>
      <c r="G389" s="161" t="n">
        <v>171</v>
      </c>
      <c r="H389" s="161"/>
      <c r="I389" s="162" t="n">
        <v>290</v>
      </c>
    </row>
    <row r="390" customFormat="false" ht="12.75" hidden="false" customHeight="false" outlineLevel="0" collapsed="false">
      <c r="B390" s="160" t="n">
        <v>35615</v>
      </c>
      <c r="C390" s="161" t="n">
        <v>277</v>
      </c>
      <c r="D390" s="161" t="n">
        <v>276</v>
      </c>
      <c r="E390" s="161" t="n">
        <v>276.5</v>
      </c>
      <c r="F390" s="161"/>
      <c r="G390" s="161" t="n">
        <v>170.5</v>
      </c>
      <c r="H390" s="161"/>
      <c r="I390" s="162" t="n">
        <v>315</v>
      </c>
    </row>
    <row r="391" customFormat="false" ht="12.75" hidden="false" customHeight="false" outlineLevel="0" collapsed="false">
      <c r="B391" s="160" t="n">
        <v>35622</v>
      </c>
      <c r="C391" s="161" t="n">
        <v>282.5</v>
      </c>
      <c r="D391" s="161" t="n">
        <v>275.5</v>
      </c>
      <c r="E391" s="161" t="n">
        <v>279</v>
      </c>
      <c r="F391" s="161"/>
      <c r="G391" s="161" t="n">
        <v>171</v>
      </c>
      <c r="H391" s="161"/>
      <c r="I391" s="162" t="n">
        <v>315</v>
      </c>
    </row>
    <row r="392" customFormat="false" ht="12.75" hidden="false" customHeight="false" outlineLevel="0" collapsed="false">
      <c r="B392" s="160" t="n">
        <v>35629</v>
      </c>
      <c r="C392" s="161" t="n">
        <v>284</v>
      </c>
      <c r="D392" s="161" t="n">
        <v>277.5</v>
      </c>
      <c r="E392" s="161" t="n">
        <v>280.75</v>
      </c>
      <c r="F392" s="161"/>
      <c r="G392" s="161" t="n">
        <v>179</v>
      </c>
      <c r="H392" s="161"/>
      <c r="I392" s="162" t="n">
        <v>315</v>
      </c>
    </row>
    <row r="393" customFormat="false" ht="12.75" hidden="false" customHeight="false" outlineLevel="0" collapsed="false">
      <c r="B393" s="160" t="n">
        <v>35636</v>
      </c>
      <c r="C393" s="161" t="n">
        <v>279</v>
      </c>
      <c r="D393" s="161" t="n">
        <v>282</v>
      </c>
      <c r="E393" s="161" t="n">
        <v>280.5</v>
      </c>
      <c r="F393" s="161"/>
      <c r="G393" s="161" t="n">
        <v>184</v>
      </c>
      <c r="H393" s="161"/>
      <c r="I393" s="162" t="n">
        <v>310</v>
      </c>
    </row>
    <row r="394" customFormat="false" ht="12.75" hidden="false" customHeight="false" outlineLevel="0" collapsed="false">
      <c r="B394" s="160" t="n">
        <v>35643</v>
      </c>
      <c r="C394" s="161" t="n">
        <v>288</v>
      </c>
      <c r="D394" s="161" t="n">
        <v>281.5</v>
      </c>
      <c r="E394" s="161" t="n">
        <v>284.75</v>
      </c>
      <c r="F394" s="161"/>
      <c r="G394" s="161" t="n">
        <v>187.5</v>
      </c>
      <c r="H394" s="161"/>
      <c r="I394" s="162" t="n">
        <v>307.5</v>
      </c>
    </row>
    <row r="395" customFormat="false" ht="12.75" hidden="false" customHeight="false" outlineLevel="0" collapsed="false">
      <c r="B395" s="160" t="n">
        <v>35650</v>
      </c>
      <c r="C395" s="161" t="n">
        <v>301.5</v>
      </c>
      <c r="D395" s="161" t="n">
        <v>301.5</v>
      </c>
      <c r="E395" s="161" t="n">
        <v>301.5</v>
      </c>
      <c r="F395" s="161"/>
      <c r="G395" s="161" t="n">
        <v>190</v>
      </c>
      <c r="H395" s="161"/>
      <c r="I395" s="162" t="n">
        <v>312.5</v>
      </c>
    </row>
    <row r="396" customFormat="false" ht="12.75" hidden="false" customHeight="false" outlineLevel="0" collapsed="false">
      <c r="B396" s="160" t="n">
        <v>35657</v>
      </c>
      <c r="C396" s="161" t="n">
        <v>327.5</v>
      </c>
      <c r="D396" s="161" t="n">
        <v>320</v>
      </c>
      <c r="E396" s="161" t="n">
        <v>323.75</v>
      </c>
      <c r="F396" s="161"/>
      <c r="G396" s="161" t="n">
        <v>190.5</v>
      </c>
      <c r="H396" s="161"/>
      <c r="I396" s="162" t="n">
        <v>307.5</v>
      </c>
    </row>
    <row r="397" customFormat="false" ht="12.75" hidden="false" customHeight="false" outlineLevel="0" collapsed="false">
      <c r="B397" s="160" t="n">
        <v>35664</v>
      </c>
      <c r="C397" s="161" t="n">
        <v>324.5</v>
      </c>
      <c r="D397" s="161" t="n">
        <v>321</v>
      </c>
      <c r="E397" s="161" t="n">
        <v>322.75</v>
      </c>
      <c r="F397" s="161"/>
      <c r="G397" s="161" t="n">
        <v>186</v>
      </c>
      <c r="H397" s="161"/>
      <c r="I397" s="162" t="n">
        <v>305</v>
      </c>
    </row>
    <row r="398" customFormat="false" ht="12.75" hidden="false" customHeight="false" outlineLevel="0" collapsed="false">
      <c r="B398" s="160" t="n">
        <v>35671</v>
      </c>
      <c r="C398" s="161" t="n">
        <v>317.5</v>
      </c>
      <c r="D398" s="161" t="n">
        <v>323</v>
      </c>
      <c r="E398" s="161" t="n">
        <v>320.25</v>
      </c>
      <c r="F398" s="161"/>
      <c r="G398" s="161" t="n">
        <v>182.5</v>
      </c>
      <c r="H398" s="161"/>
      <c r="I398" s="162" t="n">
        <v>297.5</v>
      </c>
    </row>
    <row r="399" customFormat="false" ht="12.75" hidden="false" customHeight="false" outlineLevel="0" collapsed="false">
      <c r="B399" s="160" t="n">
        <v>35678</v>
      </c>
      <c r="C399" s="161" t="n">
        <v>321.5</v>
      </c>
      <c r="D399" s="161" t="n">
        <v>321.5</v>
      </c>
      <c r="E399" s="161" t="n">
        <v>321.5</v>
      </c>
      <c r="F399" s="161"/>
      <c r="G399" s="161" t="n">
        <v>182.5</v>
      </c>
      <c r="H399" s="161"/>
      <c r="I399" s="162" t="n">
        <v>292.5</v>
      </c>
    </row>
    <row r="400" customFormat="false" ht="12.75" hidden="false" customHeight="false" outlineLevel="0" collapsed="false">
      <c r="B400" s="160" t="n">
        <v>35685</v>
      </c>
      <c r="C400" s="161" t="n">
        <v>319</v>
      </c>
      <c r="D400" s="161" t="n">
        <v>319</v>
      </c>
      <c r="E400" s="161" t="n">
        <v>319</v>
      </c>
      <c r="F400" s="161"/>
      <c r="G400" s="161" t="n">
        <v>183.5</v>
      </c>
      <c r="H400" s="161"/>
      <c r="I400" s="162" t="n">
        <v>277.5</v>
      </c>
    </row>
    <row r="401" customFormat="false" ht="12.75" hidden="false" customHeight="false" outlineLevel="0" collapsed="false">
      <c r="B401" s="160" t="n">
        <v>35692</v>
      </c>
      <c r="C401" s="161" t="n">
        <v>314</v>
      </c>
      <c r="D401" s="161" t="n">
        <v>314</v>
      </c>
      <c r="E401" s="161" t="n">
        <v>314</v>
      </c>
      <c r="F401" s="161"/>
      <c r="G401" s="161" t="n">
        <v>188</v>
      </c>
      <c r="H401" s="161"/>
      <c r="I401" s="162" t="n">
        <v>267.5</v>
      </c>
    </row>
    <row r="402" customFormat="false" ht="12.75" hidden="false" customHeight="false" outlineLevel="0" collapsed="false">
      <c r="B402" s="160" t="n">
        <v>35699</v>
      </c>
      <c r="C402" s="161" t="n">
        <v>308.5</v>
      </c>
      <c r="D402" s="161" t="n">
        <v>308</v>
      </c>
      <c r="E402" s="161" t="n">
        <v>308.25</v>
      </c>
      <c r="F402" s="161"/>
      <c r="G402" s="161" t="n">
        <v>194</v>
      </c>
      <c r="H402" s="161"/>
      <c r="I402" s="162" t="n">
        <v>267.5</v>
      </c>
    </row>
    <row r="403" customFormat="false" ht="12.75" hidden="false" customHeight="false" outlineLevel="0" collapsed="false">
      <c r="B403" s="160" t="n">
        <v>35706</v>
      </c>
      <c r="C403" s="161" t="n">
        <v>313.5</v>
      </c>
      <c r="D403" s="161" t="n">
        <v>314</v>
      </c>
      <c r="E403" s="161" t="n">
        <v>313.75</v>
      </c>
      <c r="F403" s="161"/>
      <c r="G403" s="161" t="n">
        <v>202</v>
      </c>
      <c r="H403" s="161"/>
      <c r="I403" s="162" t="n">
        <v>262.5</v>
      </c>
    </row>
    <row r="404" customFormat="false" ht="12.75" hidden="false" customHeight="false" outlineLevel="0" collapsed="false">
      <c r="B404" s="160" t="n">
        <v>35713</v>
      </c>
      <c r="C404" s="161" t="n">
        <v>330.5</v>
      </c>
      <c r="D404" s="161" t="n">
        <v>327</v>
      </c>
      <c r="E404" s="161" t="n">
        <v>328.75</v>
      </c>
      <c r="F404" s="161"/>
      <c r="G404" s="161" t="n">
        <v>206.5</v>
      </c>
      <c r="H404" s="161"/>
      <c r="I404" s="162" t="n">
        <v>267.5</v>
      </c>
    </row>
    <row r="405" customFormat="false" ht="12.75" hidden="false" customHeight="false" outlineLevel="0" collapsed="false">
      <c r="B405" s="160" t="n">
        <v>35720</v>
      </c>
      <c r="C405" s="161" t="n">
        <v>337.5</v>
      </c>
      <c r="D405" s="161" t="n">
        <v>330</v>
      </c>
      <c r="E405" s="161" t="n">
        <v>333.75</v>
      </c>
      <c r="F405" s="161"/>
      <c r="G405" s="161" t="n">
        <v>198</v>
      </c>
      <c r="H405" s="161"/>
      <c r="I405" s="162" t="n">
        <v>275</v>
      </c>
    </row>
    <row r="406" customFormat="false" ht="12.75" hidden="false" customHeight="false" outlineLevel="0" collapsed="false">
      <c r="B406" s="160" t="n">
        <v>35727</v>
      </c>
      <c r="C406" s="161" t="n">
        <v>324.5</v>
      </c>
      <c r="D406" s="161" t="n">
        <v>327.5</v>
      </c>
      <c r="E406" s="161" t="n">
        <v>326</v>
      </c>
      <c r="F406" s="161"/>
      <c r="G406" s="161" t="n">
        <v>190.75</v>
      </c>
      <c r="H406" s="161"/>
      <c r="I406" s="162" t="n">
        <v>275</v>
      </c>
    </row>
    <row r="407" customFormat="false" ht="12.75" hidden="false" customHeight="false" outlineLevel="0" collapsed="false">
      <c r="B407" s="160" t="n">
        <v>35734</v>
      </c>
      <c r="C407" s="161" t="n">
        <v>314</v>
      </c>
      <c r="D407" s="161" t="n">
        <v>312</v>
      </c>
      <c r="E407" s="161" t="n">
        <v>313</v>
      </c>
      <c r="F407" s="161"/>
      <c r="G407" s="161" t="n">
        <v>192.5</v>
      </c>
      <c r="H407" s="161"/>
      <c r="I407" s="162" t="n">
        <v>277.5</v>
      </c>
    </row>
    <row r="408" customFormat="false" ht="12.75" hidden="false" customHeight="false" outlineLevel="0" collapsed="false">
      <c r="B408" s="160" t="n">
        <v>35741</v>
      </c>
      <c r="C408" s="161" t="n">
        <v>312.5</v>
      </c>
      <c r="D408" s="161" t="n">
        <v>315</v>
      </c>
      <c r="E408" s="161" t="n">
        <v>313.75</v>
      </c>
      <c r="F408" s="161"/>
      <c r="G408" s="161" t="n">
        <v>195.5</v>
      </c>
      <c r="H408" s="161"/>
      <c r="I408" s="162" t="n">
        <v>287.5</v>
      </c>
    </row>
    <row r="409" customFormat="false" ht="12.75" hidden="false" customHeight="false" outlineLevel="0" collapsed="false">
      <c r="B409" s="160" t="n">
        <v>35748</v>
      </c>
      <c r="C409" s="161" t="n">
        <v>317.5</v>
      </c>
      <c r="D409" s="161" t="n">
        <v>317</v>
      </c>
      <c r="E409" s="161" t="n">
        <v>317.25</v>
      </c>
      <c r="F409" s="161"/>
      <c r="G409" s="161" t="n">
        <v>196.75</v>
      </c>
      <c r="H409" s="161"/>
      <c r="I409" s="162" t="n">
        <v>282.5</v>
      </c>
    </row>
    <row r="410" customFormat="false" ht="12.75" hidden="false" customHeight="false" outlineLevel="0" collapsed="false">
      <c r="B410" s="160" t="n">
        <v>35755</v>
      </c>
      <c r="C410" s="161" t="n">
        <v>325</v>
      </c>
      <c r="D410" s="161" t="n">
        <v>322.5</v>
      </c>
      <c r="E410" s="161" t="n">
        <v>323.75</v>
      </c>
      <c r="F410" s="161"/>
      <c r="G410" s="161" t="n">
        <v>191.25</v>
      </c>
      <c r="H410" s="161"/>
      <c r="I410" s="162" t="n">
        <v>282.5</v>
      </c>
    </row>
    <row r="411" customFormat="false" ht="12.75" hidden="false" customHeight="false" outlineLevel="0" collapsed="false">
      <c r="B411" s="160" t="n">
        <v>35762</v>
      </c>
      <c r="C411" s="161" t="n">
        <v>333.75</v>
      </c>
      <c r="D411" s="161" t="n">
        <v>328</v>
      </c>
      <c r="E411" s="161" t="n">
        <v>330.875</v>
      </c>
      <c r="F411" s="161"/>
      <c r="G411" s="161" t="n">
        <v>184</v>
      </c>
      <c r="H411" s="161"/>
      <c r="I411" s="162" t="n">
        <v>267.5</v>
      </c>
    </row>
    <row r="412" customFormat="false" ht="12.75" hidden="false" customHeight="false" outlineLevel="0" collapsed="false">
      <c r="B412" s="160" t="n">
        <v>35769</v>
      </c>
      <c r="C412" s="161" t="n">
        <v>335</v>
      </c>
      <c r="D412" s="161" t="n">
        <v>334.5</v>
      </c>
      <c r="E412" s="161" t="n">
        <v>334.75</v>
      </c>
      <c r="F412" s="161"/>
      <c r="G412" s="161" t="n">
        <v>177.5</v>
      </c>
      <c r="H412" s="161"/>
      <c r="I412" s="162" t="n">
        <v>267.5</v>
      </c>
    </row>
    <row r="413" customFormat="false" ht="12.75" hidden="false" customHeight="false" outlineLevel="0" collapsed="false">
      <c r="B413" s="160" t="n">
        <v>35776</v>
      </c>
      <c r="C413" s="161" t="n">
        <v>324.5</v>
      </c>
      <c r="D413" s="161" t="n">
        <v>326</v>
      </c>
      <c r="E413" s="161" t="n">
        <v>325.25</v>
      </c>
      <c r="F413" s="161"/>
      <c r="G413" s="161" t="n">
        <v>174</v>
      </c>
      <c r="H413" s="161"/>
      <c r="I413" s="162" t="n">
        <v>257.5</v>
      </c>
    </row>
    <row r="414" customFormat="false" ht="12.75" hidden="false" customHeight="false" outlineLevel="0" collapsed="false">
      <c r="B414" s="160" t="n">
        <v>35783</v>
      </c>
      <c r="C414" s="161" t="n">
        <v>324</v>
      </c>
      <c r="D414" s="161" t="n">
        <v>324</v>
      </c>
      <c r="E414" s="161" t="n">
        <v>324</v>
      </c>
      <c r="F414" s="161"/>
      <c r="G414" s="161" t="n">
        <v>168.75</v>
      </c>
      <c r="H414" s="161"/>
      <c r="I414" s="162" t="n">
        <v>252.5</v>
      </c>
    </row>
    <row r="415" customFormat="false" ht="12.75" hidden="false" customHeight="false" outlineLevel="0" collapsed="false">
      <c r="B415" s="160" t="n">
        <v>35797</v>
      </c>
      <c r="C415" s="161" t="n">
        <v>319</v>
      </c>
      <c r="D415" s="161" t="n">
        <v>322.5</v>
      </c>
      <c r="E415" s="161" t="n">
        <v>320.75</v>
      </c>
      <c r="F415" s="161"/>
      <c r="G415" s="161" t="n">
        <v>160.5</v>
      </c>
      <c r="H415" s="161"/>
      <c r="I415" s="162" t="n">
        <v>247.5</v>
      </c>
    </row>
    <row r="416" customFormat="false" ht="12.75" hidden="false" customHeight="false" outlineLevel="0" collapsed="false">
      <c r="B416" s="160" t="n">
        <v>35804</v>
      </c>
      <c r="C416" s="161" t="n">
        <v>313.75</v>
      </c>
      <c r="D416" s="161" t="n">
        <v>318</v>
      </c>
      <c r="E416" s="161" t="n">
        <v>315.875</v>
      </c>
      <c r="F416" s="161"/>
      <c r="G416" s="161" t="n">
        <v>157</v>
      </c>
      <c r="H416" s="161"/>
      <c r="I416" s="162" t="n">
        <v>247.5</v>
      </c>
    </row>
    <row r="417" customFormat="false" ht="12.75" hidden="false" customHeight="false" outlineLevel="0" collapsed="false">
      <c r="B417" s="160" t="n">
        <v>35811</v>
      </c>
      <c r="C417" s="161" t="n">
        <v>294</v>
      </c>
      <c r="D417" s="161" t="n">
        <v>294.5</v>
      </c>
      <c r="E417" s="161" t="n">
        <v>294.25</v>
      </c>
      <c r="F417" s="161"/>
      <c r="G417" s="161" t="n">
        <v>153.5</v>
      </c>
      <c r="H417" s="161"/>
      <c r="I417" s="162" t="n">
        <v>202.5</v>
      </c>
    </row>
    <row r="418" customFormat="false" ht="12.75" hidden="false" customHeight="false" outlineLevel="0" collapsed="false">
      <c r="B418" s="160" t="n">
        <v>35818</v>
      </c>
      <c r="C418" s="161" t="n">
        <v>271.5</v>
      </c>
      <c r="D418" s="161" t="n">
        <v>274</v>
      </c>
      <c r="E418" s="161" t="n">
        <v>272.75</v>
      </c>
      <c r="F418" s="161"/>
      <c r="G418" s="161" t="n">
        <v>152.5</v>
      </c>
      <c r="H418" s="161"/>
      <c r="I418" s="162" t="n">
        <v>202.5</v>
      </c>
    </row>
    <row r="419" customFormat="false" ht="12.75" hidden="false" customHeight="false" outlineLevel="0" collapsed="false">
      <c r="B419" s="160" t="n">
        <v>35825</v>
      </c>
      <c r="C419" s="161" t="n">
        <v>270</v>
      </c>
      <c r="D419" s="161" t="n">
        <v>264</v>
      </c>
      <c r="E419" s="161" t="n">
        <v>267</v>
      </c>
      <c r="F419" s="161"/>
      <c r="G419" s="161" t="n">
        <v>153</v>
      </c>
      <c r="H419" s="161"/>
      <c r="I419" s="162" t="n">
        <v>202.5</v>
      </c>
    </row>
    <row r="420" customFormat="false" ht="12.75" hidden="false" customHeight="false" outlineLevel="0" collapsed="false">
      <c r="B420" s="160" t="n">
        <v>35832</v>
      </c>
      <c r="C420" s="161" t="n">
        <v>255</v>
      </c>
      <c r="D420" s="161" t="n">
        <v>258.5</v>
      </c>
      <c r="E420" s="161" t="n">
        <v>256.75</v>
      </c>
      <c r="F420" s="161"/>
      <c r="G420" s="161" t="n">
        <v>150.5</v>
      </c>
      <c r="H420" s="161"/>
      <c r="I420" s="162" t="n">
        <v>202.5</v>
      </c>
    </row>
    <row r="421" customFormat="false" ht="12.75" hidden="false" customHeight="false" outlineLevel="0" collapsed="false">
      <c r="B421" s="160" t="n">
        <v>35839</v>
      </c>
      <c r="C421" s="161" t="n">
        <v>251.5</v>
      </c>
      <c r="D421" s="161" t="n">
        <v>251</v>
      </c>
      <c r="E421" s="161" t="n">
        <v>251.25</v>
      </c>
      <c r="F421" s="161"/>
      <c r="G421" s="161" t="n">
        <v>151.5</v>
      </c>
      <c r="H421" s="161"/>
      <c r="I421" s="162" t="n">
        <v>195</v>
      </c>
    </row>
    <row r="422" customFormat="false" ht="12.75" hidden="false" customHeight="false" outlineLevel="0" collapsed="false">
      <c r="B422" s="160" t="n">
        <v>35846</v>
      </c>
      <c r="C422" s="161" t="n">
        <v>251.5</v>
      </c>
      <c r="D422" s="161" t="n">
        <v>253</v>
      </c>
      <c r="E422" s="161" t="n">
        <v>252.25</v>
      </c>
      <c r="F422" s="161"/>
      <c r="G422" s="161" t="n">
        <v>150.5</v>
      </c>
      <c r="H422" s="161"/>
      <c r="I422" s="162" t="n">
        <v>195</v>
      </c>
    </row>
    <row r="423" customFormat="false" ht="12.75" hidden="false" customHeight="false" outlineLevel="0" collapsed="false">
      <c r="B423" s="160" t="n">
        <v>35853</v>
      </c>
      <c r="C423" s="161" t="n">
        <v>248</v>
      </c>
      <c r="D423" s="161" t="n">
        <v>246.5</v>
      </c>
      <c r="E423" s="161" t="n">
        <v>247.25</v>
      </c>
      <c r="F423" s="161"/>
      <c r="G423" s="161" t="n">
        <v>147</v>
      </c>
      <c r="H423" s="161"/>
      <c r="I423" s="162" t="n">
        <v>195</v>
      </c>
    </row>
    <row r="424" customFormat="false" ht="12.75" hidden="false" customHeight="false" outlineLevel="0" collapsed="false">
      <c r="B424" s="160" t="n">
        <v>35860</v>
      </c>
      <c r="C424" s="161" t="n">
        <v>241</v>
      </c>
      <c r="D424" s="161" t="n">
        <v>245</v>
      </c>
      <c r="E424" s="161" t="n">
        <v>243</v>
      </c>
      <c r="F424" s="161"/>
      <c r="G424" s="161" t="n">
        <v>144.5</v>
      </c>
      <c r="H424" s="161"/>
      <c r="I424" s="162" t="n">
        <v>195</v>
      </c>
    </row>
    <row r="425" customFormat="false" ht="12.75" hidden="false" customHeight="false" outlineLevel="0" collapsed="false">
      <c r="B425" s="160" t="n">
        <v>35867</v>
      </c>
      <c r="C425" s="161" t="n">
        <v>235</v>
      </c>
      <c r="D425" s="161" t="n">
        <v>235</v>
      </c>
      <c r="E425" s="161" t="n">
        <v>235</v>
      </c>
      <c r="F425" s="161"/>
      <c r="G425" s="161" t="n">
        <v>132</v>
      </c>
      <c r="H425" s="161"/>
      <c r="I425" s="162" t="n">
        <v>195</v>
      </c>
    </row>
    <row r="426" customFormat="false" ht="12.75" hidden="false" customHeight="false" outlineLevel="0" collapsed="false">
      <c r="B426" s="160" t="n">
        <v>35874</v>
      </c>
      <c r="C426" s="161" t="n">
        <v>226</v>
      </c>
      <c r="D426" s="161" t="n">
        <v>225</v>
      </c>
      <c r="E426" s="161" t="n">
        <v>225.5</v>
      </c>
      <c r="F426" s="161"/>
      <c r="G426" s="161" t="n">
        <v>128.5</v>
      </c>
      <c r="H426" s="161"/>
      <c r="I426" s="162" t="n">
        <v>187</v>
      </c>
    </row>
    <row r="427" customFormat="false" ht="12.75" hidden="false" customHeight="false" outlineLevel="0" collapsed="false">
      <c r="B427" s="160" t="n">
        <v>35881</v>
      </c>
      <c r="C427" s="161" t="n">
        <v>228</v>
      </c>
      <c r="D427" s="161" t="n">
        <v>226.5</v>
      </c>
      <c r="E427" s="161" t="n">
        <v>227.25</v>
      </c>
      <c r="F427" s="161"/>
      <c r="G427" s="161" t="n">
        <v>140</v>
      </c>
      <c r="H427" s="161"/>
      <c r="I427" s="162" t="n">
        <v>187</v>
      </c>
    </row>
    <row r="428" customFormat="false" ht="12.75" hidden="false" customHeight="false" outlineLevel="0" collapsed="false">
      <c r="B428" s="160" t="n">
        <v>35888</v>
      </c>
      <c r="C428" s="161" t="n">
        <v>226.5</v>
      </c>
      <c r="D428" s="161" t="e">
        <f aca="false">NA()</f>
        <v>#N/A</v>
      </c>
      <c r="E428" s="161" t="n">
        <v>226.5</v>
      </c>
      <c r="F428" s="161"/>
      <c r="G428" s="161" t="n">
        <v>135.5</v>
      </c>
      <c r="H428" s="161"/>
      <c r="I428" s="162" t="n">
        <v>204</v>
      </c>
    </row>
    <row r="429" customFormat="false" ht="12.75" hidden="false" customHeight="false" outlineLevel="0" collapsed="false">
      <c r="B429" s="160" t="n">
        <v>35895</v>
      </c>
      <c r="C429" s="161" t="n">
        <v>223</v>
      </c>
      <c r="D429" s="161" t="n">
        <v>224</v>
      </c>
      <c r="E429" s="161" t="n">
        <v>223.5</v>
      </c>
      <c r="F429" s="161"/>
      <c r="G429" s="161" t="n">
        <v>125.5</v>
      </c>
      <c r="H429" s="161"/>
      <c r="I429" s="162" t="n">
        <v>200</v>
      </c>
    </row>
    <row r="430" customFormat="false" ht="12.75" hidden="false" customHeight="false" outlineLevel="0" collapsed="false">
      <c r="B430" s="160" t="n">
        <v>35902</v>
      </c>
      <c r="C430" s="161" t="n">
        <v>225</v>
      </c>
      <c r="D430" s="161" t="n">
        <v>226</v>
      </c>
      <c r="E430" s="161" t="n">
        <v>225.5</v>
      </c>
      <c r="F430" s="161"/>
      <c r="G430" s="161" t="n">
        <v>124</v>
      </c>
      <c r="H430" s="161"/>
      <c r="I430" s="162" t="n">
        <v>200</v>
      </c>
    </row>
    <row r="431" customFormat="false" ht="12.75" hidden="false" customHeight="false" outlineLevel="0" collapsed="false">
      <c r="B431" s="160" t="n">
        <v>35909</v>
      </c>
      <c r="C431" s="161" t="n">
        <v>229.5</v>
      </c>
      <c r="D431" s="161" t="n">
        <v>229</v>
      </c>
      <c r="E431" s="161" t="n">
        <v>229.25</v>
      </c>
      <c r="F431" s="161"/>
      <c r="G431" s="161" t="n">
        <v>124.5</v>
      </c>
      <c r="H431" s="161"/>
      <c r="I431" s="162" t="n">
        <v>207.5</v>
      </c>
    </row>
    <row r="432" customFormat="false" ht="12.75" hidden="false" customHeight="false" outlineLevel="0" collapsed="false">
      <c r="B432" s="160" t="n">
        <v>35916</v>
      </c>
      <c r="C432" s="161" t="n">
        <v>225</v>
      </c>
      <c r="D432" s="161" t="n">
        <v>226</v>
      </c>
      <c r="E432" s="161" t="n">
        <v>225.5</v>
      </c>
      <c r="F432" s="161"/>
      <c r="G432" s="161" t="n">
        <v>129</v>
      </c>
      <c r="H432" s="161"/>
      <c r="I432" s="162" t="n">
        <v>227.5</v>
      </c>
    </row>
    <row r="433" customFormat="false" ht="12.75" hidden="false" customHeight="false" outlineLevel="0" collapsed="false">
      <c r="B433" s="160" t="n">
        <v>35923</v>
      </c>
      <c r="C433" s="161" t="n">
        <v>221</v>
      </c>
      <c r="D433" s="161" t="n">
        <v>228.5</v>
      </c>
      <c r="E433" s="161" t="n">
        <v>224.75</v>
      </c>
      <c r="F433" s="161"/>
      <c r="G433" s="161" t="n">
        <v>142</v>
      </c>
      <c r="H433" s="161"/>
      <c r="I433" s="162" t="n">
        <v>232.5</v>
      </c>
    </row>
    <row r="434" customFormat="false" ht="12.75" hidden="false" customHeight="false" outlineLevel="0" collapsed="false">
      <c r="B434" s="160" t="n">
        <v>35930</v>
      </c>
      <c r="C434" s="161" t="n">
        <v>222.5</v>
      </c>
      <c r="D434" s="161" t="n">
        <v>219</v>
      </c>
      <c r="E434" s="161" t="n">
        <v>220.75</v>
      </c>
      <c r="F434" s="161"/>
      <c r="G434" s="161" t="n">
        <v>143.5</v>
      </c>
      <c r="H434" s="161"/>
      <c r="I434" s="162" t="n">
        <v>237.5</v>
      </c>
    </row>
    <row r="435" customFormat="false" ht="12.75" hidden="false" customHeight="false" outlineLevel="0" collapsed="false">
      <c r="B435" s="160" t="n">
        <v>35937</v>
      </c>
      <c r="C435" s="161" t="n">
        <v>210</v>
      </c>
      <c r="D435" s="161" t="n">
        <v>209</v>
      </c>
      <c r="E435" s="161" t="n">
        <v>209.5</v>
      </c>
      <c r="F435" s="161"/>
      <c r="G435" s="161" t="n">
        <v>132</v>
      </c>
      <c r="H435" s="161"/>
      <c r="I435" s="162" t="n">
        <v>237.5</v>
      </c>
    </row>
    <row r="436" customFormat="false" ht="12.75" hidden="false" customHeight="false" outlineLevel="0" collapsed="false">
      <c r="B436" s="160" t="n">
        <v>35944</v>
      </c>
      <c r="C436" s="161" t="n">
        <v>207.5</v>
      </c>
      <c r="D436" s="161" t="n">
        <v>206</v>
      </c>
      <c r="E436" s="161" t="n">
        <v>206.75</v>
      </c>
      <c r="F436" s="161"/>
      <c r="G436" s="161" t="n">
        <v>122</v>
      </c>
      <c r="H436" s="161"/>
      <c r="I436" s="162" t="n">
        <v>237.5</v>
      </c>
    </row>
    <row r="437" customFormat="false" ht="12.75" hidden="false" customHeight="false" outlineLevel="0" collapsed="false">
      <c r="B437" s="160" t="n">
        <v>35951</v>
      </c>
      <c r="C437" s="161" t="n">
        <v>207</v>
      </c>
      <c r="D437" s="161" t="n">
        <v>209</v>
      </c>
      <c r="E437" s="161" t="n">
        <v>208</v>
      </c>
      <c r="F437" s="161"/>
      <c r="G437" s="161" t="n">
        <v>121.25</v>
      </c>
      <c r="H437" s="161"/>
      <c r="I437" s="162" t="n">
        <v>238</v>
      </c>
    </row>
    <row r="438" customFormat="false" ht="12.75" hidden="false" customHeight="false" outlineLevel="0" collapsed="false">
      <c r="B438" s="160" t="n">
        <v>35958</v>
      </c>
      <c r="C438" s="161" t="n">
        <v>210</v>
      </c>
      <c r="D438" s="161" t="n">
        <v>212</v>
      </c>
      <c r="E438" s="161" t="n">
        <v>211</v>
      </c>
      <c r="F438" s="161"/>
      <c r="G438" s="161" t="n">
        <v>118.5</v>
      </c>
      <c r="H438" s="161"/>
      <c r="I438" s="162" t="n">
        <v>238</v>
      </c>
    </row>
    <row r="439" customFormat="false" ht="12.75" hidden="false" customHeight="false" outlineLevel="0" collapsed="false">
      <c r="B439" s="160" t="n">
        <v>35965</v>
      </c>
      <c r="C439" s="161" t="n">
        <v>209</v>
      </c>
      <c r="D439" s="161" t="n">
        <v>207.5</v>
      </c>
      <c r="E439" s="161" t="n">
        <v>208.25</v>
      </c>
      <c r="F439" s="161"/>
      <c r="G439" s="161" t="n">
        <v>111.5</v>
      </c>
      <c r="H439" s="161"/>
      <c r="I439" s="162" t="n">
        <v>233</v>
      </c>
    </row>
    <row r="440" customFormat="false" ht="12.75" hidden="false" customHeight="false" outlineLevel="0" collapsed="false">
      <c r="B440" s="160" t="n">
        <v>35972</v>
      </c>
      <c r="C440" s="161" t="n">
        <v>210</v>
      </c>
      <c r="D440" s="161" t="n">
        <v>210.5</v>
      </c>
      <c r="E440" s="161" t="n">
        <v>210.25</v>
      </c>
      <c r="F440" s="161"/>
      <c r="G440" s="161" t="n">
        <v>112</v>
      </c>
      <c r="H440" s="161"/>
      <c r="I440" s="162" t="n">
        <v>230</v>
      </c>
    </row>
    <row r="441" customFormat="false" ht="12.75" hidden="false" customHeight="false" outlineLevel="0" collapsed="false">
      <c r="B441" s="160" t="n">
        <v>35979</v>
      </c>
      <c r="C441" s="161" t="n">
        <v>211.5</v>
      </c>
      <c r="D441" s="161" t="n">
        <v>210</v>
      </c>
      <c r="E441" s="161" t="n">
        <v>210.75</v>
      </c>
      <c r="F441" s="161"/>
      <c r="G441" s="161" t="n">
        <v>118.25</v>
      </c>
      <c r="H441" s="161"/>
      <c r="I441" s="162" t="n">
        <v>211</v>
      </c>
    </row>
    <row r="442" customFormat="false" ht="12.75" hidden="false" customHeight="false" outlineLevel="0" collapsed="false">
      <c r="B442" s="160" t="n">
        <v>35986</v>
      </c>
      <c r="C442" s="161" t="n">
        <v>213</v>
      </c>
      <c r="D442" s="161" t="n">
        <v>213.5</v>
      </c>
      <c r="E442" s="161" t="n">
        <v>213.25</v>
      </c>
      <c r="F442" s="161"/>
      <c r="G442" s="161" t="n">
        <v>128.25</v>
      </c>
      <c r="H442" s="161"/>
      <c r="I442" s="162" t="n">
        <v>212.5</v>
      </c>
    </row>
    <row r="443" customFormat="false" ht="12.75" hidden="false" customHeight="false" outlineLevel="0" collapsed="false">
      <c r="B443" s="160" t="n">
        <v>35993</v>
      </c>
      <c r="C443" s="161" t="n">
        <v>217.5</v>
      </c>
      <c r="D443" s="161" t="n">
        <v>214.5</v>
      </c>
      <c r="E443" s="161" t="n">
        <v>216</v>
      </c>
      <c r="F443" s="161"/>
      <c r="G443" s="161" t="n">
        <v>130.5</v>
      </c>
      <c r="H443" s="161"/>
      <c r="I443" s="162" t="n">
        <v>217.5</v>
      </c>
    </row>
    <row r="444" customFormat="false" ht="12.75" hidden="false" customHeight="false" outlineLevel="0" collapsed="false">
      <c r="B444" s="160" t="n">
        <v>36000</v>
      </c>
      <c r="C444" s="161" t="n">
        <v>217</v>
      </c>
      <c r="D444" s="161" t="n">
        <v>218.5</v>
      </c>
      <c r="E444" s="161" t="n">
        <v>217.75</v>
      </c>
      <c r="F444" s="161"/>
      <c r="G444" s="161" t="n">
        <v>124.5</v>
      </c>
      <c r="H444" s="161"/>
      <c r="I444" s="162" t="n">
        <v>217.5</v>
      </c>
    </row>
    <row r="445" customFormat="false" ht="12.75" hidden="false" customHeight="false" outlineLevel="0" collapsed="false">
      <c r="B445" s="160" t="n">
        <v>36007</v>
      </c>
      <c r="C445" s="161" t="n">
        <v>218</v>
      </c>
      <c r="D445" s="161" t="n">
        <v>216.5</v>
      </c>
      <c r="E445" s="161" t="n">
        <v>217.25</v>
      </c>
      <c r="F445" s="161"/>
      <c r="G445" s="161" t="n">
        <v>121.25</v>
      </c>
      <c r="H445" s="161"/>
      <c r="I445" s="162" t="n">
        <v>219</v>
      </c>
    </row>
    <row r="446" customFormat="false" ht="12.75" hidden="false" customHeight="false" outlineLevel="0" collapsed="false">
      <c r="B446" s="160" t="n">
        <v>36014</v>
      </c>
      <c r="C446" s="161" t="n">
        <v>223.5</v>
      </c>
      <c r="D446" s="161" t="n">
        <v>222.5</v>
      </c>
      <c r="E446" s="161" t="n">
        <v>223</v>
      </c>
      <c r="F446" s="161"/>
      <c r="G446" s="161" t="n">
        <v>120</v>
      </c>
      <c r="H446" s="161"/>
      <c r="I446" s="162" t="n">
        <v>219</v>
      </c>
    </row>
    <row r="447" customFormat="false" ht="12.75" hidden="false" customHeight="false" outlineLevel="0" collapsed="false">
      <c r="B447" s="160" t="n">
        <v>36021</v>
      </c>
      <c r="C447" s="161" t="n">
        <v>222.5</v>
      </c>
      <c r="D447" s="161" t="n">
        <v>223</v>
      </c>
      <c r="E447" s="161" t="n">
        <v>222.75</v>
      </c>
      <c r="F447" s="161"/>
      <c r="G447" s="161" t="n">
        <v>121.25</v>
      </c>
      <c r="H447" s="161"/>
      <c r="I447" s="162" t="n">
        <v>212.5</v>
      </c>
    </row>
    <row r="448" customFormat="false" ht="12.75" hidden="false" customHeight="false" outlineLevel="0" collapsed="false">
      <c r="B448" s="160" t="n">
        <v>36028</v>
      </c>
      <c r="C448" s="161" t="n">
        <v>218.5</v>
      </c>
      <c r="D448" s="161" t="n">
        <v>219.5</v>
      </c>
      <c r="E448" s="161" t="n">
        <v>219</v>
      </c>
      <c r="F448" s="161"/>
      <c r="G448" s="161" t="n">
        <v>120.25</v>
      </c>
      <c r="H448" s="161"/>
      <c r="I448" s="162" t="n">
        <v>212.5</v>
      </c>
    </row>
    <row r="449" customFormat="false" ht="12.75" hidden="false" customHeight="false" outlineLevel="0" collapsed="false">
      <c r="B449" s="160" t="n">
        <v>36035</v>
      </c>
      <c r="C449" s="161" t="n">
        <v>220.5</v>
      </c>
      <c r="D449" s="161" t="n">
        <v>220</v>
      </c>
      <c r="E449" s="161" t="n">
        <v>220.25</v>
      </c>
      <c r="F449" s="161"/>
      <c r="G449" s="161" t="n">
        <v>114.25</v>
      </c>
      <c r="H449" s="161"/>
      <c r="I449" s="162" t="n">
        <v>212.5</v>
      </c>
    </row>
    <row r="450" customFormat="false" ht="12.75" hidden="false" customHeight="false" outlineLevel="0" collapsed="false">
      <c r="B450" s="160" t="n">
        <v>36042</v>
      </c>
      <c r="C450" s="161" t="n">
        <v>218.5</v>
      </c>
      <c r="D450" s="161" t="n">
        <v>222.5</v>
      </c>
      <c r="E450" s="161" t="n">
        <v>220.5</v>
      </c>
      <c r="F450" s="161"/>
      <c r="G450" s="161" t="n">
        <v>110.5</v>
      </c>
      <c r="H450" s="161"/>
      <c r="I450" s="162" t="n">
        <v>212.5</v>
      </c>
    </row>
    <row r="451" customFormat="false" ht="12.75" hidden="false" customHeight="false" outlineLevel="0" collapsed="false">
      <c r="B451" s="160" t="n">
        <v>36049</v>
      </c>
      <c r="C451" s="161" t="n">
        <v>221.75</v>
      </c>
      <c r="D451" s="161" t="n">
        <v>223</v>
      </c>
      <c r="E451" s="161" t="n">
        <v>222.375</v>
      </c>
      <c r="F451" s="161"/>
      <c r="G451" s="161" t="n">
        <v>118.25</v>
      </c>
      <c r="H451" s="161"/>
      <c r="I451" s="162" t="n">
        <v>207.5</v>
      </c>
    </row>
    <row r="452" customFormat="false" ht="12.75" hidden="false" customHeight="false" outlineLevel="0" collapsed="false">
      <c r="B452" s="160" t="n">
        <v>36056</v>
      </c>
      <c r="C452" s="161" t="n">
        <v>223.5</v>
      </c>
      <c r="D452" s="161" t="n">
        <v>223</v>
      </c>
      <c r="E452" s="161" t="n">
        <v>223.25</v>
      </c>
      <c r="F452" s="161"/>
      <c r="G452" s="161" t="n">
        <v>125</v>
      </c>
      <c r="H452" s="161"/>
      <c r="I452" s="162" t="n">
        <v>205</v>
      </c>
    </row>
    <row r="453" customFormat="false" ht="12.75" hidden="false" customHeight="false" outlineLevel="0" collapsed="false">
      <c r="B453" s="160" t="n">
        <v>36063</v>
      </c>
      <c r="C453" s="161" t="n">
        <v>227</v>
      </c>
      <c r="D453" s="161" t="n">
        <v>227</v>
      </c>
      <c r="E453" s="161" t="n">
        <v>227</v>
      </c>
      <c r="F453" s="161"/>
      <c r="G453" s="161" t="n">
        <v>133</v>
      </c>
      <c r="H453" s="161"/>
      <c r="I453" s="162" t="n">
        <v>202.5</v>
      </c>
    </row>
    <row r="454" customFormat="false" ht="12.75" hidden="false" customHeight="false" outlineLevel="0" collapsed="false">
      <c r="B454" s="160" t="n">
        <v>36070</v>
      </c>
      <c r="C454" s="161" t="n">
        <v>231.5</v>
      </c>
      <c r="D454" s="161" t="n">
        <v>233</v>
      </c>
      <c r="E454" s="161" t="n">
        <v>232.25</v>
      </c>
      <c r="F454" s="161"/>
      <c r="G454" s="161" t="n">
        <v>139.75</v>
      </c>
      <c r="H454" s="161"/>
      <c r="I454" s="162" t="n">
        <v>195</v>
      </c>
    </row>
    <row r="455" customFormat="false" ht="12.75" hidden="false" customHeight="false" outlineLevel="0" collapsed="false">
      <c r="B455" s="160" t="n">
        <v>36077</v>
      </c>
      <c r="C455" s="161" t="n">
        <v>237</v>
      </c>
      <c r="D455" s="161" t="n">
        <v>236.5</v>
      </c>
      <c r="E455" s="161" t="n">
        <v>236.75</v>
      </c>
      <c r="F455" s="161"/>
      <c r="G455" s="161" t="n">
        <v>137.5</v>
      </c>
      <c r="H455" s="161"/>
      <c r="I455" s="162" t="n">
        <v>195</v>
      </c>
    </row>
    <row r="456" customFormat="false" ht="12.75" hidden="false" customHeight="false" outlineLevel="0" collapsed="false">
      <c r="B456" s="160" t="n">
        <v>36084</v>
      </c>
      <c r="C456" s="161" t="n">
        <v>236</v>
      </c>
      <c r="D456" s="161" t="n">
        <v>234.5</v>
      </c>
      <c r="E456" s="161" t="n">
        <v>235.25</v>
      </c>
      <c r="F456" s="161"/>
      <c r="G456" s="161" t="n">
        <v>134.5</v>
      </c>
      <c r="H456" s="161"/>
      <c r="I456" s="162" t="n">
        <v>195</v>
      </c>
    </row>
    <row r="457" customFormat="false" ht="12.75" hidden="false" customHeight="false" outlineLevel="0" collapsed="false">
      <c r="B457" s="160" t="n">
        <v>36091</v>
      </c>
      <c r="C457" s="161" t="n">
        <v>236</v>
      </c>
      <c r="D457" s="161" t="n">
        <v>236.5</v>
      </c>
      <c r="E457" s="161" t="n">
        <v>236.25</v>
      </c>
      <c r="F457" s="161"/>
      <c r="G457" s="161" t="n">
        <v>133</v>
      </c>
      <c r="H457" s="161"/>
      <c r="I457" s="162" t="n">
        <v>195</v>
      </c>
    </row>
    <row r="458" customFormat="false" ht="12.75" hidden="false" customHeight="false" outlineLevel="0" collapsed="false">
      <c r="B458" s="160" t="n">
        <v>36098</v>
      </c>
      <c r="C458" s="161" t="n">
        <v>233.5</v>
      </c>
      <c r="D458" s="161" t="n">
        <v>233.5</v>
      </c>
      <c r="E458" s="161" t="n">
        <v>233.5</v>
      </c>
      <c r="F458" s="161"/>
      <c r="G458" s="161" t="n">
        <v>132.25</v>
      </c>
      <c r="H458" s="161"/>
      <c r="I458" s="162" t="n">
        <v>195</v>
      </c>
    </row>
    <row r="459" customFormat="false" ht="12.75" hidden="false" customHeight="false" outlineLevel="0" collapsed="false">
      <c r="B459" s="160" t="n">
        <v>36105</v>
      </c>
      <c r="C459" s="161" t="n">
        <v>236</v>
      </c>
      <c r="D459" s="161" t="n">
        <v>237</v>
      </c>
      <c r="E459" s="161" t="n">
        <v>236.5</v>
      </c>
      <c r="F459" s="161"/>
      <c r="G459" s="161" t="n">
        <v>128</v>
      </c>
      <c r="H459" s="161"/>
      <c r="I459" s="162" t="n">
        <v>192.5</v>
      </c>
    </row>
    <row r="460" customFormat="false" ht="12.75" hidden="false" customHeight="false" outlineLevel="0" collapsed="false">
      <c r="B460" s="160" t="n">
        <v>36112</v>
      </c>
      <c r="C460" s="161" t="n">
        <v>256</v>
      </c>
      <c r="D460" s="161" t="n">
        <v>249.5</v>
      </c>
      <c r="E460" s="161" t="n">
        <v>252.75</v>
      </c>
      <c r="F460" s="161"/>
      <c r="G460" s="161" t="n">
        <v>125.5</v>
      </c>
      <c r="H460" s="161"/>
      <c r="I460" s="162" t="n">
        <v>195</v>
      </c>
    </row>
    <row r="461" customFormat="false" ht="12.75" hidden="false" customHeight="false" outlineLevel="0" collapsed="false">
      <c r="B461" s="160" t="n">
        <v>36119</v>
      </c>
      <c r="C461" s="161" t="n">
        <v>241</v>
      </c>
      <c r="D461" s="161" t="n">
        <v>237</v>
      </c>
      <c r="E461" s="161" t="n">
        <v>239</v>
      </c>
      <c r="F461" s="161"/>
      <c r="G461" s="161" t="n">
        <v>124.5</v>
      </c>
      <c r="H461" s="161"/>
      <c r="I461" s="162" t="n">
        <v>192.5</v>
      </c>
    </row>
    <row r="462" customFormat="false" ht="12.75" hidden="false" customHeight="false" outlineLevel="0" collapsed="false">
      <c r="B462" s="160" t="n">
        <v>36126</v>
      </c>
      <c r="C462" s="161" t="n">
        <v>237</v>
      </c>
      <c r="D462" s="161" t="n">
        <v>236.5</v>
      </c>
      <c r="E462" s="161" t="n">
        <v>236.75</v>
      </c>
      <c r="F462" s="161"/>
      <c r="G462" s="161" t="n">
        <v>121.5</v>
      </c>
      <c r="H462" s="161"/>
      <c r="I462" s="162" t="n">
        <v>192.5</v>
      </c>
    </row>
    <row r="463" customFormat="false" ht="12.75" hidden="false" customHeight="false" outlineLevel="0" collapsed="false">
      <c r="B463" s="160" t="n">
        <v>36133</v>
      </c>
      <c r="C463" s="161" t="n">
        <v>225.5</v>
      </c>
      <c r="D463" s="161" t="n">
        <v>226.5</v>
      </c>
      <c r="E463" s="161" t="n">
        <v>226</v>
      </c>
      <c r="F463" s="161"/>
      <c r="G463" s="161" t="n">
        <v>112</v>
      </c>
      <c r="H463" s="161"/>
      <c r="I463" s="162" t="n">
        <v>187.5</v>
      </c>
    </row>
    <row r="464" customFormat="false" ht="12.75" hidden="false" customHeight="false" outlineLevel="0" collapsed="false">
      <c r="B464" s="160" t="n">
        <v>36140</v>
      </c>
      <c r="C464" s="161" t="n">
        <v>215</v>
      </c>
      <c r="D464" s="161" t="n">
        <v>218</v>
      </c>
      <c r="E464" s="161" t="n">
        <v>216.5</v>
      </c>
      <c r="F464" s="161"/>
      <c r="G464" s="161" t="n">
        <v>104</v>
      </c>
      <c r="H464" s="161"/>
      <c r="I464" s="162" t="n">
        <v>187.5</v>
      </c>
    </row>
    <row r="465" customFormat="false" ht="12.75" hidden="false" customHeight="false" outlineLevel="0" collapsed="false">
      <c r="B465" s="160" t="n">
        <v>36147</v>
      </c>
      <c r="C465" s="161" t="n">
        <v>212.5</v>
      </c>
      <c r="D465" s="161" t="n">
        <v>210.5</v>
      </c>
      <c r="E465" s="161" t="n">
        <v>211.5</v>
      </c>
      <c r="F465" s="161"/>
      <c r="G465" s="161" t="n">
        <v>107.25</v>
      </c>
      <c r="H465" s="161"/>
      <c r="I465" s="162" t="n">
        <v>187.5</v>
      </c>
    </row>
    <row r="466" customFormat="false" ht="12.75" hidden="false" customHeight="false" outlineLevel="0" collapsed="false">
      <c r="B466" s="160" t="n">
        <v>36154</v>
      </c>
      <c r="C466" s="161" t="e">
        <f aca="false">NA()</f>
        <v>#N/A</v>
      </c>
      <c r="D466" s="161" t="n">
        <v>209.5</v>
      </c>
      <c r="E466" s="161" t="n">
        <v>209.5</v>
      </c>
      <c r="F466" s="161"/>
      <c r="G466" s="161" t="n">
        <v>101</v>
      </c>
      <c r="H466" s="161"/>
      <c r="I466" s="162" t="n">
        <v>187.5</v>
      </c>
    </row>
    <row r="467" customFormat="false" ht="12.75" hidden="false" customHeight="false" outlineLevel="0" collapsed="false">
      <c r="B467" s="160" t="n">
        <v>36161</v>
      </c>
      <c r="C467" s="161" t="n">
        <v>212.5</v>
      </c>
      <c r="D467" s="161" t="e">
        <f aca="false">NA()</f>
        <v>#N/A</v>
      </c>
      <c r="E467" s="161" t="n">
        <v>212.5</v>
      </c>
      <c r="F467" s="161"/>
      <c r="G467" s="161" t="n">
        <v>101</v>
      </c>
      <c r="H467" s="161"/>
      <c r="I467" s="162" t="n">
        <v>187.5</v>
      </c>
    </row>
    <row r="468" customFormat="false" ht="12.75" hidden="false" customHeight="false" outlineLevel="0" collapsed="false">
      <c r="B468" s="160" t="n">
        <v>36168</v>
      </c>
      <c r="C468" s="161" t="n">
        <v>207</v>
      </c>
      <c r="D468" s="161" t="n">
        <v>209</v>
      </c>
      <c r="E468" s="161" t="n">
        <v>208</v>
      </c>
      <c r="F468" s="161"/>
      <c r="G468" s="161" t="n">
        <v>102.5</v>
      </c>
      <c r="H468" s="161"/>
      <c r="I468" s="162" t="n">
        <v>172.5</v>
      </c>
    </row>
    <row r="469" customFormat="false" ht="12.75" hidden="false" customHeight="false" outlineLevel="0" collapsed="false">
      <c r="B469" s="160" t="n">
        <v>36175</v>
      </c>
      <c r="C469" s="161" t="n">
        <v>204.5</v>
      </c>
      <c r="D469" s="161" t="n">
        <v>207</v>
      </c>
      <c r="E469" s="161" t="n">
        <v>205.75</v>
      </c>
      <c r="F469" s="161"/>
      <c r="G469" s="161" t="n">
        <v>99.5</v>
      </c>
      <c r="H469" s="161"/>
      <c r="I469" s="162" t="n">
        <v>172.5</v>
      </c>
    </row>
    <row r="470" customFormat="false" ht="12.75" hidden="false" customHeight="false" outlineLevel="0" collapsed="false">
      <c r="B470" s="160" t="n">
        <v>36182</v>
      </c>
      <c r="C470" s="161" t="n">
        <v>204</v>
      </c>
      <c r="D470" s="161" t="n">
        <v>203.5</v>
      </c>
      <c r="E470" s="161" t="n">
        <v>203.75</v>
      </c>
      <c r="F470" s="161"/>
      <c r="G470" s="161" t="n">
        <v>94.5</v>
      </c>
      <c r="H470" s="161"/>
      <c r="I470" s="162" t="n">
        <v>172.5</v>
      </c>
    </row>
    <row r="471" customFormat="false" ht="12.75" hidden="false" customHeight="false" outlineLevel="0" collapsed="false">
      <c r="B471" s="160" t="n">
        <v>36189</v>
      </c>
      <c r="C471" s="161" t="n">
        <v>202.5</v>
      </c>
      <c r="D471" s="161" t="n">
        <v>199</v>
      </c>
      <c r="E471" s="161" t="n">
        <v>200.75</v>
      </c>
      <c r="F471" s="161"/>
      <c r="G471" s="161" t="n">
        <v>92</v>
      </c>
      <c r="H471" s="161"/>
      <c r="I471" s="162" t="n">
        <v>172.5</v>
      </c>
    </row>
    <row r="472" customFormat="false" ht="12.75" hidden="false" customHeight="false" outlineLevel="0" collapsed="false">
      <c r="B472" s="160" t="n">
        <v>36196</v>
      </c>
      <c r="C472" s="161" t="n">
        <v>206</v>
      </c>
      <c r="D472" s="161" t="n">
        <v>205.5</v>
      </c>
      <c r="E472" s="161" t="n">
        <v>205.75</v>
      </c>
      <c r="F472" s="161"/>
      <c r="G472" s="161" t="n">
        <v>93.5</v>
      </c>
      <c r="H472" s="161"/>
      <c r="I472" s="162" t="n">
        <v>172.5</v>
      </c>
    </row>
    <row r="473" customFormat="false" ht="12.75" hidden="false" customHeight="false" outlineLevel="0" collapsed="false">
      <c r="B473" s="160" t="n">
        <v>36203</v>
      </c>
      <c r="C473" s="161" t="n">
        <v>208.5</v>
      </c>
      <c r="D473" s="161" t="n">
        <v>210.5</v>
      </c>
      <c r="E473" s="161" t="n">
        <v>209.5</v>
      </c>
      <c r="F473" s="161"/>
      <c r="G473" s="161" t="n">
        <v>91.75</v>
      </c>
      <c r="H473" s="161"/>
      <c r="I473" s="162" t="n">
        <v>172.5</v>
      </c>
    </row>
    <row r="474" customFormat="false" ht="12.75" hidden="false" customHeight="false" outlineLevel="0" collapsed="false">
      <c r="B474" s="160" t="n">
        <v>36210</v>
      </c>
      <c r="C474" s="161" t="n">
        <v>207</v>
      </c>
      <c r="D474" s="161" t="n">
        <v>210.5</v>
      </c>
      <c r="E474" s="161" t="n">
        <v>208.75</v>
      </c>
      <c r="F474" s="161"/>
      <c r="G474" s="161" t="n">
        <v>89</v>
      </c>
      <c r="H474" s="161"/>
      <c r="I474" s="162" t="n">
        <v>172.5</v>
      </c>
    </row>
    <row r="475" customFormat="false" ht="12.75" hidden="false" customHeight="false" outlineLevel="0" collapsed="false">
      <c r="B475" s="160" t="n">
        <v>36217</v>
      </c>
      <c r="C475" s="161" t="n">
        <v>207</v>
      </c>
      <c r="D475" s="161" t="n">
        <v>205.5</v>
      </c>
      <c r="E475" s="161" t="n">
        <v>206.25</v>
      </c>
      <c r="F475" s="161"/>
      <c r="G475" s="161" t="n">
        <v>91.5</v>
      </c>
      <c r="H475" s="161"/>
      <c r="I475" s="162" t="n">
        <v>172.5</v>
      </c>
    </row>
    <row r="476" customFormat="false" ht="12.75" hidden="false" customHeight="false" outlineLevel="0" collapsed="false">
      <c r="B476" s="160" t="n">
        <v>36224</v>
      </c>
      <c r="C476" s="161" t="n">
        <v>209.5</v>
      </c>
      <c r="D476" s="161" t="n">
        <v>208.5</v>
      </c>
      <c r="E476" s="161" t="n">
        <v>209</v>
      </c>
      <c r="F476" s="161"/>
      <c r="G476" s="161" t="n">
        <v>99.75</v>
      </c>
      <c r="H476" s="161"/>
      <c r="I476" s="162" t="n">
        <v>172.5</v>
      </c>
    </row>
    <row r="477" customFormat="false" ht="12.75" hidden="false" customHeight="false" outlineLevel="0" collapsed="false">
      <c r="B477" s="160" t="n">
        <v>36231</v>
      </c>
      <c r="C477" s="161" t="n">
        <v>212.5</v>
      </c>
      <c r="D477" s="161" t="n">
        <v>212.5</v>
      </c>
      <c r="E477" s="161" t="n">
        <v>212.5</v>
      </c>
      <c r="F477" s="161"/>
      <c r="G477" s="161" t="n">
        <v>109</v>
      </c>
      <c r="H477" s="161"/>
      <c r="I477" s="162" t="n">
        <v>172.5</v>
      </c>
    </row>
    <row r="478" customFormat="false" ht="12.75" hidden="false" customHeight="false" outlineLevel="0" collapsed="false">
      <c r="B478" s="160" t="n">
        <v>36238</v>
      </c>
      <c r="C478" s="161" t="n">
        <v>221</v>
      </c>
      <c r="D478" s="161" t="n">
        <v>221</v>
      </c>
      <c r="E478" s="161" t="n">
        <v>221</v>
      </c>
      <c r="F478" s="161"/>
      <c r="G478" s="161" t="n">
        <v>116</v>
      </c>
      <c r="H478" s="161"/>
      <c r="I478" s="162" t="n">
        <v>172.5</v>
      </c>
    </row>
    <row r="479" customFormat="false" ht="12.75" hidden="false" customHeight="false" outlineLevel="0" collapsed="false">
      <c r="B479" s="160" t="n">
        <v>36245</v>
      </c>
      <c r="C479" s="161" t="n">
        <v>241</v>
      </c>
      <c r="D479" s="161" t="e">
        <f aca="false">NA()</f>
        <v>#N/A</v>
      </c>
      <c r="E479" s="161" t="n">
        <v>241</v>
      </c>
      <c r="F479" s="161"/>
      <c r="G479" s="161" t="n">
        <v>122.75</v>
      </c>
      <c r="H479" s="161"/>
      <c r="I479" s="162" t="n">
        <v>182.5</v>
      </c>
    </row>
    <row r="480" customFormat="false" ht="12.75" hidden="false" customHeight="false" outlineLevel="0" collapsed="false">
      <c r="B480" s="160" t="n">
        <v>36252</v>
      </c>
      <c r="C480" s="161" t="n">
        <v>255</v>
      </c>
      <c r="D480" s="161" t="n">
        <v>242.5</v>
      </c>
      <c r="E480" s="161" t="n">
        <v>248.75</v>
      </c>
      <c r="F480" s="161"/>
      <c r="G480" s="161" t="n">
        <v>132.75</v>
      </c>
      <c r="H480" s="161"/>
      <c r="I480" s="162" t="n">
        <v>197.5</v>
      </c>
    </row>
    <row r="481" customFormat="false" ht="12.75" hidden="false" customHeight="false" outlineLevel="0" collapsed="false">
      <c r="B481" s="160" t="n">
        <v>36259</v>
      </c>
      <c r="C481" s="161" t="n">
        <v>256</v>
      </c>
      <c r="D481" s="161" t="n">
        <v>259.5</v>
      </c>
      <c r="E481" s="161" t="n">
        <v>257.75</v>
      </c>
      <c r="F481" s="161"/>
      <c r="G481" s="161" t="n">
        <v>134.25</v>
      </c>
      <c r="H481" s="161"/>
      <c r="I481" s="162" t="n">
        <v>212.5</v>
      </c>
    </row>
    <row r="482" customFormat="false" ht="12.75" hidden="false" customHeight="false" outlineLevel="0" collapsed="false">
      <c r="B482" s="160" t="n">
        <v>36266</v>
      </c>
      <c r="C482" s="161" t="n">
        <v>251.5</v>
      </c>
      <c r="D482" s="161" t="n">
        <v>252.5</v>
      </c>
      <c r="E482" s="161" t="n">
        <v>252</v>
      </c>
      <c r="F482" s="161"/>
      <c r="G482" s="161" t="n">
        <v>134.5</v>
      </c>
      <c r="H482" s="161"/>
      <c r="I482" s="162" t="n">
        <v>217.5</v>
      </c>
    </row>
    <row r="483" customFormat="false" ht="12.75" hidden="false" customHeight="false" outlineLevel="0" collapsed="false">
      <c r="B483" s="160" t="n">
        <v>36273</v>
      </c>
      <c r="C483" s="161" t="n">
        <v>251.5</v>
      </c>
      <c r="D483" s="161" t="n">
        <v>253</v>
      </c>
      <c r="E483" s="161" t="n">
        <v>252.25</v>
      </c>
      <c r="F483" s="161"/>
      <c r="G483" s="161" t="n">
        <v>137</v>
      </c>
      <c r="H483" s="161"/>
      <c r="I483" s="162" t="n">
        <v>217.5</v>
      </c>
    </row>
    <row r="484" customFormat="false" ht="12.75" hidden="false" customHeight="false" outlineLevel="0" collapsed="false">
      <c r="B484" s="160" t="n">
        <v>36280</v>
      </c>
      <c r="C484" s="161" t="n">
        <v>250.5</v>
      </c>
      <c r="D484" s="161" t="n">
        <v>250.5</v>
      </c>
      <c r="E484" s="161" t="n">
        <v>250.5</v>
      </c>
      <c r="F484" s="161"/>
      <c r="G484" s="161" t="n">
        <v>142.25</v>
      </c>
      <c r="H484" s="161"/>
      <c r="I484" s="162" t="n">
        <v>222.5</v>
      </c>
    </row>
    <row r="485" customFormat="false" ht="12.75" hidden="false" customHeight="false" outlineLevel="0" collapsed="false">
      <c r="B485" s="160" t="n">
        <v>36287</v>
      </c>
      <c r="C485" s="161" t="n">
        <v>246</v>
      </c>
      <c r="D485" s="161" t="n">
        <v>249</v>
      </c>
      <c r="E485" s="161" t="n">
        <v>247.5</v>
      </c>
      <c r="F485" s="161"/>
      <c r="G485" s="161" t="n">
        <v>158.5</v>
      </c>
      <c r="H485" s="161"/>
      <c r="I485" s="162" t="n">
        <v>222.5</v>
      </c>
    </row>
    <row r="486" customFormat="false" ht="12.75" hidden="false" customHeight="false" outlineLevel="0" collapsed="false">
      <c r="B486" s="160" t="n">
        <v>36294</v>
      </c>
      <c r="C486" s="161" t="n">
        <v>247.5</v>
      </c>
      <c r="D486" s="161" t="n">
        <v>248</v>
      </c>
      <c r="E486" s="161" t="n">
        <v>247.75</v>
      </c>
      <c r="F486" s="161"/>
      <c r="G486" s="161" t="n">
        <v>161.5</v>
      </c>
      <c r="H486" s="161"/>
      <c r="I486" s="162" t="n">
        <v>257.5</v>
      </c>
    </row>
    <row r="487" customFormat="false" ht="12.75" hidden="false" customHeight="false" outlineLevel="0" collapsed="false">
      <c r="B487" s="160" t="n">
        <v>36301</v>
      </c>
      <c r="C487" s="161" t="n">
        <v>241.5</v>
      </c>
      <c r="D487" s="161" t="n">
        <v>241</v>
      </c>
      <c r="E487" s="161" t="n">
        <v>241.25</v>
      </c>
      <c r="F487" s="161"/>
      <c r="G487" s="161" t="n">
        <v>152.5</v>
      </c>
      <c r="H487" s="161"/>
      <c r="I487" s="162" t="n">
        <v>252.5</v>
      </c>
    </row>
    <row r="488" customFormat="false" ht="12.75" hidden="false" customHeight="false" outlineLevel="0" collapsed="false">
      <c r="B488" s="160" t="n">
        <v>36308</v>
      </c>
      <c r="C488" s="161" t="n">
        <v>242.5</v>
      </c>
      <c r="D488" s="161" t="n">
        <v>239.5</v>
      </c>
      <c r="E488" s="161" t="n">
        <v>241</v>
      </c>
      <c r="F488" s="161"/>
      <c r="G488" s="161" t="n">
        <v>142.5</v>
      </c>
      <c r="H488" s="161"/>
      <c r="I488" s="162" t="n">
        <v>222.5</v>
      </c>
    </row>
    <row r="489" customFormat="false" ht="12.75" hidden="false" customHeight="false" outlineLevel="0" collapsed="false">
      <c r="B489" s="160" t="n">
        <v>36315</v>
      </c>
      <c r="C489" s="161" t="n">
        <v>241</v>
      </c>
      <c r="D489" s="161" t="n">
        <v>243</v>
      </c>
      <c r="E489" s="161" t="n">
        <v>242</v>
      </c>
      <c r="F489" s="161"/>
      <c r="G489" s="161" t="n">
        <v>138</v>
      </c>
      <c r="H489" s="161"/>
      <c r="I489" s="162" t="n">
        <v>230</v>
      </c>
    </row>
    <row r="490" customFormat="false" ht="12.75" hidden="false" customHeight="false" outlineLevel="0" collapsed="false">
      <c r="B490" s="160" t="n">
        <v>36322</v>
      </c>
      <c r="C490" s="161" t="n">
        <v>242.5</v>
      </c>
      <c r="D490" s="161" t="n">
        <v>243</v>
      </c>
      <c r="E490" s="161" t="n">
        <v>242.75</v>
      </c>
      <c r="F490" s="161"/>
      <c r="G490" s="161" t="n">
        <v>144.75</v>
      </c>
      <c r="H490" s="161"/>
      <c r="I490" s="162" t="n">
        <v>230</v>
      </c>
    </row>
    <row r="491" customFormat="false" ht="12.75" hidden="false" customHeight="false" outlineLevel="0" collapsed="false">
      <c r="B491" s="160" t="n">
        <v>36329</v>
      </c>
      <c r="C491" s="161" t="n">
        <v>243.5</v>
      </c>
      <c r="D491" s="161" t="n">
        <v>245.5</v>
      </c>
      <c r="E491" s="161" t="n">
        <v>244.5</v>
      </c>
      <c r="F491" s="161"/>
      <c r="G491" s="161" t="n">
        <v>156</v>
      </c>
      <c r="H491" s="161"/>
      <c r="I491" s="162" t="n">
        <v>230</v>
      </c>
    </row>
    <row r="492" customFormat="false" ht="12.75" hidden="false" customHeight="false" outlineLevel="0" collapsed="false">
      <c r="B492" s="160" t="n">
        <v>36336</v>
      </c>
      <c r="C492" s="161" t="n">
        <v>249</v>
      </c>
      <c r="D492" s="161" t="n">
        <v>250.5</v>
      </c>
      <c r="E492" s="161" t="n">
        <v>249.75</v>
      </c>
      <c r="F492" s="161"/>
      <c r="G492" s="161" t="n">
        <v>158</v>
      </c>
      <c r="H492" s="161"/>
      <c r="I492" s="162" t="n">
        <v>232.5</v>
      </c>
    </row>
    <row r="493" customFormat="false" ht="12.75" hidden="false" customHeight="false" outlineLevel="0" collapsed="false">
      <c r="B493" s="160" t="n">
        <v>36343</v>
      </c>
      <c r="C493" s="161" t="n">
        <v>252.5</v>
      </c>
      <c r="D493" s="161" t="n">
        <v>252.5</v>
      </c>
      <c r="E493" s="161" t="n">
        <v>252.5</v>
      </c>
      <c r="F493" s="161"/>
      <c r="G493" s="161" t="n">
        <v>165.5</v>
      </c>
      <c r="H493" s="161"/>
      <c r="I493" s="162" t="n">
        <v>247.5</v>
      </c>
    </row>
    <row r="494" customFormat="false" ht="12.75" hidden="false" customHeight="false" outlineLevel="0" collapsed="false">
      <c r="B494" s="160" t="n">
        <v>36350</v>
      </c>
      <c r="C494" s="161" t="n">
        <v>258</v>
      </c>
      <c r="D494" s="161" t="n">
        <v>258</v>
      </c>
      <c r="E494" s="161" t="n">
        <v>258</v>
      </c>
      <c r="F494" s="161"/>
      <c r="G494" s="161" t="n">
        <v>172</v>
      </c>
      <c r="H494" s="161"/>
      <c r="I494" s="162" t="n">
        <v>252.5</v>
      </c>
    </row>
    <row r="495" customFormat="false" ht="12.75" hidden="false" customHeight="false" outlineLevel="0" collapsed="false">
      <c r="B495" s="160" t="n">
        <v>36357</v>
      </c>
      <c r="C495" s="161" t="n">
        <v>259.5</v>
      </c>
      <c r="D495" s="161" t="n">
        <v>257.5</v>
      </c>
      <c r="E495" s="161" t="n">
        <v>258.5</v>
      </c>
      <c r="F495" s="161"/>
      <c r="G495" s="161" t="n">
        <v>176</v>
      </c>
      <c r="H495" s="161"/>
      <c r="I495" s="162" t="n">
        <v>252.5</v>
      </c>
    </row>
    <row r="496" customFormat="false" ht="12.75" hidden="false" customHeight="false" outlineLevel="0" collapsed="false">
      <c r="B496" s="160" t="n">
        <v>36364</v>
      </c>
      <c r="C496" s="161" t="n">
        <v>275</v>
      </c>
      <c r="D496" s="161" t="n">
        <v>270</v>
      </c>
      <c r="E496" s="161" t="n">
        <v>272.5</v>
      </c>
      <c r="F496" s="161"/>
      <c r="G496" s="161" t="n">
        <v>181.5</v>
      </c>
      <c r="H496" s="161"/>
      <c r="I496" s="162" t="n">
        <v>255</v>
      </c>
    </row>
    <row r="497" customFormat="false" ht="12.75" hidden="false" customHeight="false" outlineLevel="0" collapsed="false">
      <c r="B497" s="160" t="n">
        <v>36371</v>
      </c>
      <c r="C497" s="161" t="n">
        <v>282</v>
      </c>
      <c r="D497" s="161" t="n">
        <v>278</v>
      </c>
      <c r="E497" s="161" t="n">
        <v>280</v>
      </c>
      <c r="F497" s="161"/>
      <c r="G497" s="161" t="n">
        <v>187</v>
      </c>
      <c r="H497" s="161"/>
      <c r="I497" s="162" t="n">
        <v>252.5</v>
      </c>
    </row>
    <row r="498" customFormat="false" ht="12.75" hidden="false" customHeight="false" outlineLevel="0" collapsed="false">
      <c r="B498" s="160" t="n">
        <v>36378</v>
      </c>
      <c r="C498" s="161" t="n">
        <v>287</v>
      </c>
      <c r="D498" s="161" t="n">
        <v>284.5</v>
      </c>
      <c r="E498" s="161" t="n">
        <v>285.75</v>
      </c>
      <c r="F498" s="161"/>
      <c r="G498" s="161" t="n">
        <v>189.5</v>
      </c>
      <c r="H498" s="161"/>
      <c r="I498" s="162" t="n">
        <v>252.5</v>
      </c>
    </row>
    <row r="499" customFormat="false" ht="12.75" hidden="false" customHeight="false" outlineLevel="0" collapsed="false">
      <c r="B499" s="160" t="n">
        <v>36385</v>
      </c>
      <c r="C499" s="161" t="n">
        <v>285</v>
      </c>
      <c r="D499" s="161" t="n">
        <v>286</v>
      </c>
      <c r="E499" s="161" t="n">
        <v>285.5</v>
      </c>
      <c r="F499" s="161"/>
      <c r="G499" s="161" t="n">
        <v>195</v>
      </c>
      <c r="H499" s="161"/>
      <c r="I499" s="162" t="n">
        <v>265.5</v>
      </c>
    </row>
    <row r="500" customFormat="false" ht="12.75" hidden="false" customHeight="false" outlineLevel="0" collapsed="false">
      <c r="B500" s="160" t="n">
        <v>36392</v>
      </c>
      <c r="C500" s="161" t="n">
        <v>287.5</v>
      </c>
      <c r="D500" s="161" t="n">
        <v>287</v>
      </c>
      <c r="E500" s="161" t="n">
        <v>287.25</v>
      </c>
      <c r="F500" s="161"/>
      <c r="G500" s="161" t="n">
        <v>200</v>
      </c>
      <c r="H500" s="161"/>
      <c r="I500" s="162" t="n">
        <v>270</v>
      </c>
    </row>
    <row r="501" customFormat="false" ht="12.75" hidden="false" customHeight="false" outlineLevel="0" collapsed="false">
      <c r="B501" s="160" t="n">
        <v>36399</v>
      </c>
      <c r="C501" s="161" t="n">
        <v>286</v>
      </c>
      <c r="D501" s="161" t="n">
        <v>285</v>
      </c>
      <c r="E501" s="161" t="n">
        <v>285.5</v>
      </c>
      <c r="F501" s="161"/>
      <c r="G501" s="161" t="n">
        <v>196</v>
      </c>
      <c r="H501" s="161"/>
      <c r="I501" s="162" t="n">
        <v>285</v>
      </c>
    </row>
    <row r="502" customFormat="false" ht="12.75" hidden="false" customHeight="false" outlineLevel="0" collapsed="false">
      <c r="B502" s="160" t="n">
        <v>36406</v>
      </c>
      <c r="C502" s="161" t="n">
        <v>287.5</v>
      </c>
      <c r="D502" s="161" t="n">
        <v>287.5</v>
      </c>
      <c r="E502" s="161" t="n">
        <v>287.5</v>
      </c>
      <c r="F502" s="161"/>
      <c r="G502" s="161" t="n">
        <v>195.5</v>
      </c>
      <c r="H502" s="161"/>
      <c r="I502" s="162" t="n">
        <v>287.5</v>
      </c>
    </row>
    <row r="503" customFormat="false" ht="12.75" hidden="false" customHeight="false" outlineLevel="0" collapsed="false">
      <c r="B503" s="160" t="n">
        <v>36413</v>
      </c>
      <c r="C503" s="161" t="n">
        <v>285</v>
      </c>
      <c r="D503" s="161" t="n">
        <v>286</v>
      </c>
      <c r="E503" s="161" t="n">
        <v>285.5</v>
      </c>
      <c r="F503" s="161"/>
      <c r="G503" s="161" t="n">
        <v>196.75</v>
      </c>
      <c r="H503" s="161"/>
      <c r="I503" s="162" t="n">
        <v>287.5</v>
      </c>
    </row>
    <row r="504" customFormat="false" ht="12.75" hidden="false" customHeight="false" outlineLevel="0" collapsed="false">
      <c r="B504" s="160" t="n">
        <v>36420</v>
      </c>
      <c r="C504" s="161" t="n">
        <v>299.5</v>
      </c>
      <c r="D504" s="161" t="n">
        <v>299</v>
      </c>
      <c r="E504" s="161" t="n">
        <v>299.25</v>
      </c>
      <c r="F504" s="161"/>
      <c r="G504" s="161" t="n">
        <v>201.75</v>
      </c>
      <c r="H504" s="161"/>
      <c r="I504" s="162" t="n">
        <v>302.5</v>
      </c>
    </row>
    <row r="505" customFormat="false" ht="12.75" hidden="false" customHeight="false" outlineLevel="0" collapsed="false">
      <c r="B505" s="160" t="n">
        <v>36427</v>
      </c>
      <c r="C505" s="161" t="n">
        <v>306.5</v>
      </c>
      <c r="D505" s="161" t="n">
        <v>313</v>
      </c>
      <c r="E505" s="161" t="n">
        <v>309.75</v>
      </c>
      <c r="F505" s="161"/>
      <c r="G505" s="161" t="n">
        <v>205.5</v>
      </c>
      <c r="H505" s="161"/>
      <c r="I505" s="162" t="n">
        <v>315</v>
      </c>
    </row>
    <row r="506" customFormat="false" ht="12.75" hidden="false" customHeight="false" outlineLevel="0" collapsed="false">
      <c r="B506" s="160" t="n">
        <v>36434</v>
      </c>
      <c r="C506" s="161" t="n">
        <v>307.5</v>
      </c>
      <c r="D506" s="161" t="n">
        <v>304</v>
      </c>
      <c r="E506" s="161" t="n">
        <v>305.75</v>
      </c>
      <c r="F506" s="161"/>
      <c r="G506" s="161" t="n">
        <v>217.5</v>
      </c>
      <c r="H506" s="161"/>
      <c r="I506" s="162" t="n">
        <v>315</v>
      </c>
    </row>
    <row r="507" customFormat="false" ht="12.75" hidden="false" customHeight="false" outlineLevel="0" collapsed="false">
      <c r="B507" s="160" t="n">
        <v>36441</v>
      </c>
      <c r="C507" s="161" t="n">
        <v>306</v>
      </c>
      <c r="D507" s="161" t="n">
        <v>314</v>
      </c>
      <c r="E507" s="161" t="n">
        <v>310</v>
      </c>
      <c r="F507" s="161"/>
      <c r="G507" s="161" t="n">
        <v>211.5</v>
      </c>
      <c r="H507" s="161"/>
      <c r="I507" s="162" t="n">
        <v>332.5</v>
      </c>
    </row>
    <row r="508" customFormat="false" ht="12.75" hidden="false" customHeight="false" outlineLevel="0" collapsed="false">
      <c r="B508" s="160" t="n">
        <v>36448</v>
      </c>
      <c r="C508" s="161" t="n">
        <v>305</v>
      </c>
      <c r="D508" s="161" t="n">
        <v>303.5</v>
      </c>
      <c r="E508" s="161" t="n">
        <v>304.25</v>
      </c>
      <c r="F508" s="161"/>
      <c r="G508" s="161" t="n">
        <v>214</v>
      </c>
      <c r="H508" s="161"/>
      <c r="I508" s="162" t="n">
        <v>317.5</v>
      </c>
    </row>
    <row r="509" customFormat="false" ht="12.75" hidden="false" customHeight="false" outlineLevel="0" collapsed="false">
      <c r="B509" s="160" t="n">
        <v>36455</v>
      </c>
      <c r="C509" s="161" t="n">
        <v>312.5</v>
      </c>
      <c r="D509" s="161" t="n">
        <v>312</v>
      </c>
      <c r="E509" s="161" t="n">
        <v>312.25</v>
      </c>
      <c r="F509" s="161"/>
      <c r="G509" s="161" t="n">
        <v>218</v>
      </c>
      <c r="H509" s="161"/>
      <c r="I509" s="162" t="n">
        <v>317.5</v>
      </c>
    </row>
    <row r="510" customFormat="false" ht="12.75" hidden="false" customHeight="false" outlineLevel="0" collapsed="false">
      <c r="B510" s="160" t="n">
        <v>36462</v>
      </c>
      <c r="C510" s="161" t="n">
        <v>309.5</v>
      </c>
      <c r="D510" s="161" t="n">
        <v>310</v>
      </c>
      <c r="E510" s="161" t="n">
        <v>309.75</v>
      </c>
      <c r="F510" s="161"/>
      <c r="G510" s="161" t="n">
        <v>213.5</v>
      </c>
      <c r="H510" s="161"/>
      <c r="I510" s="162" t="n">
        <v>317.5</v>
      </c>
    </row>
    <row r="511" customFormat="false" ht="12.75" hidden="false" customHeight="false" outlineLevel="0" collapsed="false">
      <c r="B511" s="160" t="n">
        <v>36469</v>
      </c>
      <c r="C511" s="161" t="n">
        <v>307.5</v>
      </c>
      <c r="D511" s="161" t="n">
        <v>311</v>
      </c>
      <c r="E511" s="161" t="n">
        <v>309.25</v>
      </c>
      <c r="F511" s="161"/>
      <c r="G511" s="161" t="n">
        <v>215</v>
      </c>
      <c r="H511" s="161"/>
      <c r="I511" s="162" t="n">
        <v>332.5</v>
      </c>
    </row>
    <row r="512" customFormat="false" ht="12.75" hidden="false" customHeight="false" outlineLevel="0" collapsed="false">
      <c r="B512" s="160" t="n">
        <v>36476</v>
      </c>
      <c r="C512" s="161" t="n">
        <v>309.5</v>
      </c>
      <c r="D512" s="161" t="n">
        <v>311</v>
      </c>
      <c r="E512" s="161" t="n">
        <v>310.25</v>
      </c>
      <c r="F512" s="161"/>
      <c r="G512" s="161" t="n">
        <v>212.5</v>
      </c>
      <c r="H512" s="161"/>
      <c r="I512" s="162" t="n">
        <v>327.5</v>
      </c>
    </row>
    <row r="513" customFormat="false" ht="12.75" hidden="false" customHeight="false" outlineLevel="0" collapsed="false">
      <c r="B513" s="160" t="n">
        <v>36483</v>
      </c>
      <c r="C513" s="161" t="n">
        <v>311</v>
      </c>
      <c r="D513" s="161" t="n">
        <v>308</v>
      </c>
      <c r="E513" s="161" t="n">
        <v>309.5</v>
      </c>
      <c r="F513" s="161"/>
      <c r="G513" s="161" t="n">
        <v>224.5</v>
      </c>
      <c r="H513" s="161"/>
      <c r="I513" s="162" t="n">
        <v>322.5</v>
      </c>
    </row>
    <row r="514" customFormat="false" ht="12.75" hidden="false" customHeight="false" outlineLevel="0" collapsed="false">
      <c r="B514" s="160" t="n">
        <v>36490</v>
      </c>
      <c r="C514" s="161" t="n">
        <v>317.5</v>
      </c>
      <c r="D514" s="161" t="n">
        <v>313.5</v>
      </c>
      <c r="E514" s="161" t="n">
        <v>315.5</v>
      </c>
      <c r="F514" s="161"/>
      <c r="G514" s="161" t="n">
        <v>239</v>
      </c>
      <c r="H514" s="161"/>
      <c r="I514" s="162" t="n">
        <v>312.5</v>
      </c>
    </row>
    <row r="515" customFormat="false" ht="12.75" hidden="false" customHeight="false" outlineLevel="0" collapsed="false">
      <c r="B515" s="160" t="n">
        <v>36497</v>
      </c>
      <c r="C515" s="161" t="n">
        <v>312</v>
      </c>
      <c r="D515" s="161" t="n">
        <v>312</v>
      </c>
      <c r="E515" s="161" t="n">
        <v>312</v>
      </c>
      <c r="F515" s="161"/>
      <c r="G515" s="161" t="n">
        <v>220.5</v>
      </c>
      <c r="H515" s="161"/>
      <c r="I515" s="162" t="n">
        <v>312.5</v>
      </c>
    </row>
    <row r="516" customFormat="false" ht="12.75" hidden="false" customHeight="false" outlineLevel="0" collapsed="false">
      <c r="B516" s="160" t="n">
        <v>36504</v>
      </c>
      <c r="C516" s="161" t="n">
        <v>325</v>
      </c>
      <c r="D516" s="161" t="n">
        <v>325</v>
      </c>
      <c r="E516" s="161" t="n">
        <v>325</v>
      </c>
      <c r="F516" s="161"/>
      <c r="G516" s="161" t="n">
        <v>217</v>
      </c>
      <c r="H516" s="161"/>
      <c r="I516" s="162" t="n">
        <v>312.5</v>
      </c>
    </row>
    <row r="517" customFormat="false" ht="12.75" hidden="false" customHeight="false" outlineLevel="0" collapsed="false">
      <c r="B517" s="160" t="n">
        <v>36511</v>
      </c>
      <c r="C517" s="161" t="n">
        <v>332.5</v>
      </c>
      <c r="D517" s="161" t="n">
        <v>332.5</v>
      </c>
      <c r="E517" s="161" t="n">
        <v>332.5</v>
      </c>
      <c r="F517" s="161"/>
      <c r="G517" s="161" t="n">
        <v>214.5</v>
      </c>
      <c r="H517" s="161"/>
      <c r="I517" s="162" t="n">
        <v>312.5</v>
      </c>
    </row>
    <row r="518" customFormat="false" ht="12.75" hidden="false" customHeight="false" outlineLevel="0" collapsed="false">
      <c r="B518" s="160" t="n">
        <v>36518</v>
      </c>
      <c r="C518" s="161" t="e">
        <f aca="false">NA()</f>
        <v>#N/A</v>
      </c>
      <c r="D518" s="161" t="n">
        <v>335.5</v>
      </c>
      <c r="E518" s="161" t="n">
        <v>335.5</v>
      </c>
      <c r="F518" s="161"/>
      <c r="G518" s="161" t="n">
        <v>216</v>
      </c>
      <c r="H518" s="161"/>
      <c r="I518" s="162" t="n">
        <v>307.5</v>
      </c>
    </row>
    <row r="519" customFormat="false" ht="12.75" hidden="false" customHeight="false" outlineLevel="0" collapsed="false">
      <c r="B519" s="160" t="n">
        <v>36532</v>
      </c>
      <c r="C519" s="161" t="n">
        <v>335.5</v>
      </c>
      <c r="D519" s="161" t="n">
        <v>334.5</v>
      </c>
      <c r="E519" s="161" t="n">
        <v>335</v>
      </c>
      <c r="F519" s="161"/>
      <c r="G519" s="161" t="n">
        <v>221</v>
      </c>
      <c r="H519" s="161"/>
      <c r="I519" s="162" t="n">
        <v>307.5</v>
      </c>
    </row>
    <row r="520" customFormat="false" ht="12.75" hidden="false" customHeight="false" outlineLevel="0" collapsed="false">
      <c r="B520" s="160" t="n">
        <v>36539</v>
      </c>
      <c r="C520" s="161" t="n">
        <v>345.5</v>
      </c>
      <c r="D520" s="161" t="n">
        <v>342.5</v>
      </c>
      <c r="E520" s="161" t="n">
        <v>344</v>
      </c>
      <c r="F520" s="161"/>
      <c r="G520" s="161" t="n">
        <v>232</v>
      </c>
      <c r="H520" s="161"/>
      <c r="I520" s="162" t="n">
        <v>307.5</v>
      </c>
    </row>
    <row r="521" customFormat="false" ht="12.75" hidden="false" customHeight="false" outlineLevel="0" collapsed="false">
      <c r="B521" s="160" t="n">
        <v>36546</v>
      </c>
      <c r="C521" s="161" t="n">
        <v>371.5</v>
      </c>
      <c r="D521" s="161" t="n">
        <v>368.5</v>
      </c>
      <c r="E521" s="161" t="n">
        <v>370</v>
      </c>
      <c r="F521" s="161"/>
      <c r="G521" s="161" t="n">
        <v>254.5</v>
      </c>
      <c r="H521" s="161"/>
      <c r="I521" s="162" t="n">
        <v>307.5</v>
      </c>
    </row>
    <row r="522" customFormat="false" ht="12.75" hidden="false" customHeight="false" outlineLevel="0" collapsed="false">
      <c r="B522" s="160" t="n">
        <v>36553</v>
      </c>
      <c r="C522" s="161" t="n">
        <v>384</v>
      </c>
      <c r="D522" s="161" t="n">
        <v>380</v>
      </c>
      <c r="E522" s="161" t="n">
        <v>382</v>
      </c>
      <c r="F522" s="161"/>
      <c r="G522" s="161" t="n">
        <v>246.5</v>
      </c>
      <c r="H522" s="161"/>
      <c r="I522" s="162" t="n">
        <v>292.5</v>
      </c>
    </row>
    <row r="523" customFormat="false" ht="12.75" hidden="false" customHeight="false" outlineLevel="0" collapsed="false">
      <c r="B523" s="160" t="n">
        <v>36560</v>
      </c>
      <c r="C523" s="161" t="n">
        <v>379</v>
      </c>
      <c r="D523" s="161" t="n">
        <v>382.5</v>
      </c>
      <c r="E523" s="161" t="n">
        <v>380.75</v>
      </c>
      <c r="F523" s="161"/>
      <c r="G523" s="161" t="n">
        <v>252.5</v>
      </c>
      <c r="H523" s="161"/>
      <c r="I523" s="162" t="n">
        <v>292.5</v>
      </c>
    </row>
    <row r="524" customFormat="false" ht="12.75" hidden="false" customHeight="false" outlineLevel="0" collapsed="false">
      <c r="B524" s="160" t="n">
        <v>36567</v>
      </c>
      <c r="C524" s="161" t="n">
        <v>396.5</v>
      </c>
      <c r="D524" s="161" t="n">
        <v>386.5</v>
      </c>
      <c r="E524" s="161" t="n">
        <v>391.5</v>
      </c>
      <c r="F524" s="161"/>
      <c r="G524" s="161" t="n">
        <v>262.25</v>
      </c>
      <c r="H524" s="161"/>
      <c r="I524" s="162" t="n">
        <v>292.5</v>
      </c>
    </row>
    <row r="525" customFormat="false" ht="13.5" hidden="false" customHeight="false" outlineLevel="0" collapsed="false">
      <c r="B525" s="163" t="n">
        <v>36574</v>
      </c>
      <c r="C525" s="164" t="n">
        <v>406.5</v>
      </c>
      <c r="D525" s="164" t="n">
        <v>404.5</v>
      </c>
      <c r="E525" s="164" t="n">
        <v>405.5</v>
      </c>
      <c r="F525" s="164"/>
      <c r="G525" s="164" t="n">
        <v>261.5</v>
      </c>
      <c r="H525" s="164"/>
      <c r="I525" s="165" t="n">
        <v>307.5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2000-03-09T11:30:49Z</dcterms:created>
  <dc:creator>HPaver</dc:creator>
  <dc:description/>
  <dc:language>en-US</dc:language>
  <cp:lastModifiedBy>aahmad</cp:lastModifiedBy>
  <cp:lastPrinted>2000-03-13T06:42:44Z</cp:lastPrinted>
  <cp:revision>0</cp:revision>
  <dc:subject/>
  <dc:title/>
</cp:coreProperties>
</file>