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ash Flows" sheetId="1" state="visible" r:id="rId3"/>
    <sheet name="Retail Tariff" sheetId="2" state="visible" r:id="rId4"/>
    <sheet name="Cost of Service" sheetId="3" state="visible" r:id="rId5"/>
    <sheet name="Gas Curves" sheetId="4" state="visible" r:id="rId6"/>
  </sheets>
  <externalReferences>
    <externalReference r:id="rId7"/>
  </externalReferences>
  <definedNames>
    <definedName function="false" hidden="false" localSheetId="0" name="_xlnm.Print_Area" vbProcedure="false">'Cash Flows'!$A$1:$J$112</definedName>
    <definedName function="false" hidden="false" localSheetId="2" name="_xlnm.Print_Area" vbProcedure="false">'Cost of Service'!$A$1:$X$56</definedName>
    <definedName function="false" hidden="false" localSheetId="1" name="_xlnm.Print_Area" vbProcedure="false">'Retail Tariff'!$A$1:$I$66</definedName>
    <definedName function="false" hidden="false" name="AANSData" vbProcedure="false">#REF!</definedName>
    <definedName function="false" hidden="false" name="AMC" vbProcedure="false">[1]Inputs!$E$5</definedName>
    <definedName function="false" hidden="false" name="Avg_Load" vbProcedure="false">[1]Inputs!$B$28</definedName>
    <definedName function="false" hidden="false" name="CurveData" vbProcedure="false">#REF!</definedName>
    <definedName function="false" hidden="false" name="days_month" vbProcedure="false">[1]Inputs!$B$34</definedName>
    <definedName function="false" hidden="false" name="days_year" vbProcedure="false">[1]Inputs!$B$33</definedName>
    <definedName function="false" hidden="false" name="End_Year" vbProcedure="false">[1]Inputs!$E$19</definedName>
    <definedName function="false" hidden="false" name="Gas_Price" vbProcedure="false">[1]Inputs!$B$11</definedName>
    <definedName function="false" hidden="false" name="Heat_Rate" vbProcedure="false">[1]Inputs!$B$6</definedName>
    <definedName function="false" hidden="false" name="HIGH" vbProcedure="false">#REF!</definedName>
    <definedName function="false" hidden="false" name="hours_year" vbProcedure="false">[1]Inputs!$B$35</definedName>
    <definedName function="false" hidden="false" name="HP" vbProcedure="false">[1]Inputs!$B$5</definedName>
    <definedName function="false" hidden="false" name="kW_HP" vbProcedure="false">[1]Inputs!$B$40</definedName>
    <definedName function="false" hidden="false" name="LOW" vbProcedure="false">#REF!</definedName>
    <definedName function="false" hidden="false" name="metering_discount" vbProcedure="false">'Retail Tariff'!$B$36</definedName>
    <definedName function="false" hidden="false" name="Min_Load" vbProcedure="false">[1]Inputs!$B$29</definedName>
    <definedName function="false" hidden="false" name="Print" vbProcedure="false">'Cost of Service'!$A$1:$X$53</definedName>
    <definedName function="false" hidden="false" name="sencount" vbProcedure="false">1</definedName>
    <definedName function="false" hidden="false" name="Start_Year" vbProcedure="false">[1]Inputs!$E$18</definedName>
    <definedName function="false" hidden="false" name="transformer_discount" vbProcedure="false">#REF!</definedName>
    <definedName function="false" hidden="false" name="weeks_month" vbProcedure="false">[1]Inputs!$B$38</definedName>
    <definedName function="false" hidden="false" localSheetId="2" name="solver_adj" vbProcedure="false">#REF!</definedName>
    <definedName function="false" hidden="false" localSheetId="2" name="solver_cvg" vbProcedure="false">0.001</definedName>
    <definedName function="false" hidden="false" localSheetId="2" name="solver_drv" vbProcedure="false">1</definedName>
    <definedName function="false" hidden="false" localSheetId="2" name="solver_est" vbProcedure="false">1</definedName>
    <definedName function="false" hidden="false" localSheetId="2" name="solver_itr" vbProcedure="false">100</definedName>
    <definedName function="false" hidden="false" localSheetId="2" name="solver_lhs1" vbProcedure="false">#REF!</definedName>
    <definedName function="false" hidden="false" localSheetId="2" name="solver_lhs2" vbProcedure="false">#REF!</definedName>
    <definedName function="false" hidden="false" localSheetId="2" name="solver_lhs3" vbProcedure="false">#REF!</definedName>
    <definedName function="false" hidden="false" localSheetId="2" name="solver_lhs4" vbProcedure="false">#REF!</definedName>
    <definedName function="false" hidden="false" localSheetId="2" name="solver_lhs5" vbProcedure="false">#REF!</definedName>
    <definedName function="false" hidden="false" localSheetId="2" name="solver_lhs6" vbProcedure="false">#REF!</definedName>
    <definedName function="false" hidden="false" localSheetId="2" name="solver_lhs7" vbProcedure="false">#REF!</definedName>
    <definedName function="false" hidden="false" localSheetId="2" name="solver_lhs8" vbProcedure="false">#REF!</definedName>
    <definedName function="false" hidden="false" localSheetId="2" name="solver_lhs9" vbProcedure="false">#REF!</definedName>
    <definedName function="false" hidden="false" localSheetId="2" name="solver_lin" vbProcedure="false">2</definedName>
    <definedName function="false" hidden="false" localSheetId="2" name="solver_neg" vbProcedure="false">2</definedName>
    <definedName function="false" hidden="false" localSheetId="2" name="solver_num" vbProcedure="false">9</definedName>
    <definedName function="false" hidden="false" localSheetId="2" name="solver_nwt" vbProcedure="false">1</definedName>
    <definedName function="false" hidden="false" localSheetId="2" name="solver_opt" vbProcedure="false">#REF!</definedName>
    <definedName function="false" hidden="false" localSheetId="2" name="solver_pre" vbProcedure="false">0.000001</definedName>
    <definedName function="false" hidden="false" localSheetId="2" name="solver_rel1" vbProcedure="false">3</definedName>
    <definedName function="false" hidden="false" localSheetId="2" name="solver_rel2" vbProcedure="false">3</definedName>
    <definedName function="false" hidden="false" localSheetId="2" name="solver_rel3" vbProcedure="false">3</definedName>
    <definedName function="false" hidden="false" localSheetId="2" name="solver_rel4" vbProcedure="false">3</definedName>
    <definedName function="false" hidden="false" localSheetId="2" name="solver_rel5" vbProcedure="false">3</definedName>
    <definedName function="false" hidden="false" localSheetId="2" name="solver_rel6" vbProcedure="false">3</definedName>
    <definedName function="false" hidden="false" localSheetId="2" name="solver_rel7" vbProcedure="false">3</definedName>
    <definedName function="false" hidden="false" localSheetId="2" name="solver_rel8" vbProcedure="false">3</definedName>
    <definedName function="false" hidden="false" localSheetId="2" name="solver_rel9" vbProcedure="false">3</definedName>
    <definedName function="false" hidden="false" localSheetId="2" name="solver_rhs1" vbProcedure="false">0</definedName>
    <definedName function="false" hidden="false" localSheetId="2" name="solver_rhs2" vbProcedure="false">0</definedName>
    <definedName function="false" hidden="false" localSheetId="2" name="solver_rhs3" vbProcedure="false">0</definedName>
    <definedName function="false" hidden="false" localSheetId="2" name="solver_rhs4" vbProcedure="false">0</definedName>
    <definedName function="false" hidden="false" localSheetId="2" name="solver_rhs5" vbProcedure="false">0</definedName>
    <definedName function="false" hidden="false" localSheetId="2" name="solver_rhs6" vbProcedure="false">0</definedName>
    <definedName function="false" hidden="false" localSheetId="2" name="solver_rhs7" vbProcedure="false">0</definedName>
    <definedName function="false" hidden="false" localSheetId="2" name="solver_rhs8" vbProcedure="false">0</definedName>
    <definedName function="false" hidden="false" localSheetId="2" name="solver_rhs9" vbProcedure="false">'Cost of Service'!$I$69</definedName>
    <definedName function="false" hidden="false" localSheetId="2" name="solver_scl" vbProcedure="false">2</definedName>
    <definedName function="false" hidden="false" localSheetId="2" name="solver_sho" vbProcedure="false">2</definedName>
    <definedName function="false" hidden="false" localSheetId="2" name="solver_tim" vbProcedure="false">100</definedName>
    <definedName function="false" hidden="false" localSheetId="2" name="solver_tol" vbProcedure="false">0.05</definedName>
    <definedName function="false" hidden="false" localSheetId="2" name="solver_typ" vbProcedure="false">1</definedName>
    <definedName function="false" hidden="false" localSheetId="2" name="solver_val" vbProcedure="false">0</definedName>
    <definedName function="false" hidden="false" localSheetId="3" name="TABLE" vbProcedure="false">'Gas Curves'!$N$10:$O$371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147" authorId="0">
      <text>
        <r>
          <rPr>
            <b val="true"/>
            <sz val="8"/>
            <color rgb="FF000000"/>
            <rFont val="Tahoma"/>
            <family val="0"/>
          </rPr>
          <t xml:space="preserve">mtefel:
</t>
        </r>
        <r>
          <rPr>
            <sz val="8"/>
            <color rgb="FF000000"/>
            <rFont val="Tahoma"/>
            <family val="0"/>
          </rPr>
          <t xml:space="preserve">Result from John Griffith's model.  Swap when assuming breakeven heat rate and 100% load factor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246</xdr:colOff>
                <xdr:row>144</xdr:row>
                <xdr:rowOff>4</xdr:rowOff>
              </xdr:from>
              <xdr:to>
                <xdr:col>1</xdr:col>
                <xdr:colOff>67</xdr:colOff>
                <xdr:row>148</xdr:row>
                <xdr:rowOff>15</xdr:rowOff>
              </xdr:to>
            </anchor>
          </commentPr>
        </mc:Choice>
        <mc:Fallback/>
      </mc:AlternateContent>
    </comment>
    <comment ref="B148" authorId="0">
      <text>
        <r>
          <rPr>
            <b val="true"/>
            <sz val="8"/>
            <color rgb="FF000000"/>
            <rFont val="Tahoma"/>
            <family val="0"/>
          </rPr>
          <t xml:space="preserve">mtefel:
</t>
        </r>
        <r>
          <rPr>
            <sz val="8"/>
            <color rgb="FF000000"/>
            <rFont val="Tahoma"/>
            <family val="0"/>
          </rPr>
          <t xml:space="preserve">Result from John Griffith's model.  Swap when customer provides both the heat rate and the load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246</xdr:colOff>
                <xdr:row>144</xdr:row>
                <xdr:rowOff>12</xdr:rowOff>
              </xdr:from>
              <xdr:to>
                <xdr:col>1</xdr:col>
                <xdr:colOff>67</xdr:colOff>
                <xdr:row>149</xdr:row>
                <xdr:rowOff>11</xdr:rowOff>
              </xdr:to>
            </anchor>
          </commentPr>
        </mc:Choice>
        <mc:Fallback/>
      </mc:AlternateContent>
    </comment>
    <comment ref="C147" authorId="0">
      <text>
        <r>
          <rPr>
            <b val="true"/>
            <sz val="8"/>
            <color rgb="FF000000"/>
            <rFont val="Tahoma"/>
            <family val="0"/>
          </rPr>
          <t xml:space="preserve">mtefel:
</t>
        </r>
        <r>
          <rPr>
            <sz val="8"/>
            <color rgb="FF000000"/>
            <rFont val="Tahoma"/>
            <family val="0"/>
          </rPr>
          <t xml:space="preserve">total cost of power with no premium or discount for a 68% load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54</xdr:colOff>
                <xdr:row>144</xdr:row>
                <xdr:rowOff>4</xdr:rowOff>
              </xdr:from>
              <xdr:to>
                <xdr:col>2</xdr:col>
                <xdr:colOff>73</xdr:colOff>
                <xdr:row>148</xdr:row>
                <xdr:rowOff>15</xdr:rowOff>
              </xdr:to>
            </anchor>
          </commentPr>
        </mc:Choice>
        <mc:Fallback/>
      </mc:AlternateContent>
    </comment>
    <comment ref="C148" authorId="0">
      <text>
        <r>
          <rPr>
            <b val="true"/>
            <sz val="8"/>
            <color rgb="FF000000"/>
            <rFont val="Tahoma"/>
            <family val="0"/>
          </rPr>
          <t xml:space="preserve">mtefel:
</t>
        </r>
        <r>
          <rPr>
            <sz val="8"/>
            <color rgb="FF000000"/>
            <rFont val="Tahoma"/>
            <family val="0"/>
          </rPr>
          <t xml:space="preserve">total cost of power with no premium or discount for a 68% load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54</xdr:colOff>
                <xdr:row>144</xdr:row>
                <xdr:rowOff>12</xdr:rowOff>
              </xdr:from>
              <xdr:to>
                <xdr:col>2</xdr:col>
                <xdr:colOff>73</xdr:colOff>
                <xdr:row>149</xdr:row>
                <xdr:rowOff>11</xdr:rowOff>
              </xdr:to>
            </anchor>
          </commentPr>
        </mc:Choice>
        <mc:Fallback/>
      </mc:AlternateContent>
    </comment>
    <comment ref="C149" authorId="0">
      <text>
        <r>
          <rPr>
            <b val="true"/>
            <sz val="8"/>
            <color rgb="FF000000"/>
            <rFont val="Tahoma"/>
            <family val="0"/>
          </rPr>
          <t xml:space="preserve">mtefel:
</t>
        </r>
        <r>
          <rPr>
            <sz val="8"/>
            <color rgb="FF000000"/>
            <rFont val="Tahoma"/>
            <family val="0"/>
          </rPr>
          <t xml:space="preserve">total cost of power with no premium or discount for a 68% load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54</xdr:colOff>
                <xdr:row>144</xdr:row>
                <xdr:rowOff>16</xdr:rowOff>
              </xdr:from>
              <xdr:to>
                <xdr:col>2</xdr:col>
                <xdr:colOff>73</xdr:colOff>
                <xdr:row>149</xdr:row>
                <xdr:rowOff>11</xdr:rowOff>
              </xdr:to>
            </anchor>
          </commentPr>
        </mc:Choice>
        <mc:Fallback/>
      </mc:AlternateContent>
    </comment>
    <comment ref="C150" authorId="0">
      <text>
        <r>
          <rPr>
            <b val="true"/>
            <sz val="8"/>
            <color rgb="FF000000"/>
            <rFont val="Tahoma"/>
            <family val="0"/>
          </rPr>
          <t xml:space="preserve">mtefel:
</t>
        </r>
        <r>
          <rPr>
            <sz val="8"/>
            <color rgb="FF000000"/>
            <rFont val="Tahoma"/>
            <family val="0"/>
          </rPr>
          <t xml:space="preserve">total cost of power with no premium or discount for a 68% load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54</xdr:colOff>
                <xdr:row>145</xdr:row>
                <xdr:rowOff>13</xdr:rowOff>
              </xdr:from>
              <xdr:to>
                <xdr:col>2</xdr:col>
                <xdr:colOff>73</xdr:colOff>
                <xdr:row>150</xdr:row>
                <xdr:rowOff>12</xdr:rowOff>
              </xdr:to>
            </anchor>
          </commentPr>
        </mc:Choice>
        <mc:Fallback/>
      </mc:AlternateContent>
    </comment>
    <comment ref="D147" authorId="0">
      <text>
        <r>
          <rPr>
            <b val="true"/>
            <sz val="8"/>
            <color rgb="FF000000"/>
            <rFont val="Tahoma"/>
            <family val="0"/>
          </rPr>
          <t xml:space="preserve">mtefel:
</t>
        </r>
        <r>
          <rPr>
            <sz val="8"/>
            <color rgb="FF000000"/>
            <rFont val="Tahoma"/>
            <family val="0"/>
          </rPr>
          <t xml:space="preserve">Average customer provided load factor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56</xdr:colOff>
                <xdr:row>144</xdr:row>
                <xdr:rowOff>4</xdr:rowOff>
              </xdr:from>
              <xdr:to>
                <xdr:col>3</xdr:col>
                <xdr:colOff>93</xdr:colOff>
                <xdr:row>148</xdr:row>
                <xdr:rowOff>15</xdr:rowOff>
              </xdr:to>
            </anchor>
          </commentPr>
        </mc:Choice>
        <mc:Fallback/>
      </mc:AlternateContent>
    </comment>
    <comment ref="D148" authorId="0">
      <text>
        <r>
          <rPr>
            <b val="true"/>
            <sz val="8"/>
            <color rgb="FF000000"/>
            <rFont val="Tahoma"/>
            <family val="0"/>
          </rPr>
          <t xml:space="preserve">mtefel:
</t>
        </r>
        <r>
          <rPr>
            <sz val="8"/>
            <color rgb="FF000000"/>
            <rFont val="Tahoma"/>
            <family val="0"/>
          </rPr>
          <t xml:space="preserve">Maximum load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56</xdr:colOff>
                <xdr:row>144</xdr:row>
                <xdr:rowOff>12</xdr:rowOff>
              </xdr:from>
              <xdr:to>
                <xdr:col>3</xdr:col>
                <xdr:colOff>93</xdr:colOff>
                <xdr:row>149</xdr:row>
                <xdr:rowOff>11</xdr:rowOff>
              </xdr:to>
            </anchor>
          </commentPr>
        </mc:Choice>
        <mc:Fallback/>
      </mc:AlternateContent>
    </comment>
    <comment ref="E147" authorId="0">
      <text>
        <r>
          <rPr>
            <b val="true"/>
            <sz val="8"/>
            <color rgb="FF000000"/>
            <rFont val="Tahoma"/>
            <family val="0"/>
          </rPr>
          <t xml:space="preserve">mtefel:
</t>
        </r>
        <r>
          <rPr>
            <sz val="8"/>
            <color rgb="FF000000"/>
            <rFont val="Tahoma"/>
            <family val="0"/>
          </rPr>
          <t xml:space="preserve">Customer provided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56</xdr:colOff>
                <xdr:row>144</xdr:row>
                <xdr:rowOff>4</xdr:rowOff>
              </xdr:from>
              <xdr:to>
                <xdr:col>4</xdr:col>
                <xdr:colOff>90</xdr:colOff>
                <xdr:row>148</xdr:row>
                <xdr:rowOff>15</xdr:rowOff>
              </xdr:to>
            </anchor>
          </commentPr>
        </mc:Choice>
        <mc:Fallback/>
      </mc:AlternateContent>
    </comment>
    <comment ref="I26" authorId="0">
      <text>
        <r>
          <rPr>
            <b val="true"/>
            <sz val="8"/>
            <color rgb="FF000000"/>
            <rFont val="Tahoma"/>
            <family val="0"/>
          </rPr>
          <t xml:space="preserve">mtefel:
</t>
        </r>
        <r>
          <rPr>
            <sz val="8"/>
            <color rgb="FF000000"/>
            <rFont val="Tahoma"/>
            <family val="0"/>
          </rPr>
          <t xml:space="preserve">Libor +125 basis points
Average for life of project - project specific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54</xdr:colOff>
                <xdr:row>25</xdr:row>
                <xdr:rowOff>1</xdr:rowOff>
              </xdr:from>
              <xdr:to>
                <xdr:col>8</xdr:col>
                <xdr:colOff>89</xdr:colOff>
                <xdr:row>29</xdr:row>
                <xdr:rowOff>6</xdr:rowOff>
              </xdr:to>
            </anchor>
          </commentPr>
        </mc:Choice>
        <mc:Fallback/>
      </mc:AlternateContent>
    </comment>
    <comment ref="I27" authorId="0">
      <text>
        <r>
          <rPr>
            <b val="true"/>
            <sz val="8"/>
            <color rgb="FF000000"/>
            <rFont val="Tahoma"/>
            <family val="0"/>
          </rPr>
          <t xml:space="preserve">mtefel:
</t>
        </r>
        <r>
          <rPr>
            <sz val="8"/>
            <color rgb="FF000000"/>
            <rFont val="Tahoma"/>
            <family val="0"/>
          </rPr>
          <t xml:space="preserve">Rate of return required by investors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54</xdr:colOff>
                <xdr:row>25</xdr:row>
                <xdr:rowOff>4</xdr:rowOff>
              </xdr:from>
              <xdr:to>
                <xdr:col>8</xdr:col>
                <xdr:colOff>89</xdr:colOff>
                <xdr:row>29</xdr:row>
                <xdr:rowOff>9</xdr:rowOff>
              </xdr:to>
            </anchor>
          </commentPr>
        </mc:Choice>
        <mc:Fallback/>
      </mc:AlternateContent>
    </comment>
    <comment ref="I28" authorId="0">
      <text>
        <r>
          <rPr>
            <b val="true"/>
            <sz val="8"/>
            <color rgb="FF000000"/>
            <rFont val="Tahoma"/>
            <family val="0"/>
          </rPr>
          <t xml:space="preserve">mtefel:
</t>
        </r>
        <r>
          <rPr>
            <sz val="8"/>
            <color rgb="FF000000"/>
            <rFont val="Tahoma"/>
            <family val="0"/>
          </rPr>
          <t xml:space="preserve">Blended discount rate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54</xdr:colOff>
                <xdr:row>25</xdr:row>
                <xdr:rowOff>17</xdr:rowOff>
              </xdr:from>
              <xdr:to>
                <xdr:col>8</xdr:col>
                <xdr:colOff>89</xdr:colOff>
                <xdr:row>29</xdr:row>
                <xdr:rowOff>16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<sst xmlns="http://schemas.openxmlformats.org/spreadsheetml/2006/main" count="1656" uniqueCount="290">
  <si>
    <t xml:space="preserve">Bay Gas Storage</t>
  </si>
  <si>
    <t xml:space="preserve">Cash Flow Analysis</t>
  </si>
  <si>
    <t xml:space="preserve">Date: 1/11/01</t>
  </si>
  <si>
    <t xml:space="preserve">I. Assumptions</t>
  </si>
  <si>
    <t xml:space="preserve">Today's Date</t>
  </si>
  <si>
    <t xml:space="preserve">Retail Traiff Summary</t>
  </si>
  <si>
    <t xml:space="preserve">Project Start Date:</t>
  </si>
  <si>
    <t xml:space="preserve">Customer Charge:</t>
  </si>
  <si>
    <t xml:space="preserve">$/month</t>
  </si>
  <si>
    <t xml:space="preserve">Project End Date </t>
  </si>
  <si>
    <t xml:space="preserve">Demand Charge:</t>
  </si>
  <si>
    <t xml:space="preserve">Off-Peak</t>
  </si>
  <si>
    <t xml:space="preserve">$/kW</t>
  </si>
  <si>
    <t xml:space="preserve">Intermediate</t>
  </si>
  <si>
    <t xml:space="preserve">Horsepower (Gas):</t>
  </si>
  <si>
    <t xml:space="preserve">On-Peak Hours</t>
  </si>
  <si>
    <t xml:space="preserve">Horsepower (Electric):</t>
  </si>
  <si>
    <t xml:space="preserve">Energy &amp; Fuel Charge:</t>
  </si>
  <si>
    <t xml:space="preserve">$/kWh</t>
  </si>
  <si>
    <t xml:space="preserve">Heat Rate (Gas):</t>
  </si>
  <si>
    <t xml:space="preserve">Btu/HPhr</t>
  </si>
  <si>
    <t xml:space="preserve">Heat Rate (Electric):</t>
  </si>
  <si>
    <t xml:space="preserve"> </t>
  </si>
  <si>
    <t xml:space="preserve">Weighted Average Cost</t>
  </si>
  <si>
    <t xml:space="preserve">Begin Month</t>
  </si>
  <si>
    <t xml:space="preserve">End Month</t>
  </si>
  <si>
    <t xml:space="preserve">Summer Annual Charge :</t>
  </si>
  <si>
    <t xml:space="preserve">/hp/yr</t>
  </si>
  <si>
    <t xml:space="preserve">Winter Annual Charge :</t>
  </si>
  <si>
    <t xml:space="preserve">State Sales Tax Rate</t>
  </si>
  <si>
    <t xml:space="preserve"> Annual Charge :</t>
  </si>
  <si>
    <t xml:space="preserve">$'s/yr</t>
  </si>
  <si>
    <t xml:space="preserve">Capital Expenditure (Gas):</t>
  </si>
  <si>
    <t xml:space="preserve">M</t>
  </si>
  <si>
    <t xml:space="preserve">Gas Swap Price:</t>
  </si>
  <si>
    <t xml:space="preserve">/MMBTU</t>
  </si>
  <si>
    <t xml:space="preserve">4.33 was price FGT Zone III with no swing for 10 yrs out of April 02 on( Feb 23, 01).</t>
  </si>
  <si>
    <t xml:space="preserve">Customer Funded</t>
  </si>
  <si>
    <t xml:space="preserve">as of:</t>
  </si>
  <si>
    <t xml:space="preserve">ECS Funded</t>
  </si>
  <si>
    <t xml:space="preserve">Capital Expenditure (Electric):</t>
  </si>
  <si>
    <t xml:space="preserve">Syndication Valuation</t>
  </si>
  <si>
    <t xml:space="preserve">savings elec vrs gas</t>
  </si>
  <si>
    <t xml:space="preserve">Weight</t>
  </si>
  <si>
    <t xml:space="preserve">Rate</t>
  </si>
  <si>
    <t xml:space="preserve">Ad Valorem Tax Rate:</t>
  </si>
  <si>
    <t xml:space="preserve">Debt</t>
  </si>
  <si>
    <t xml:space="preserve">Annual Dollars</t>
  </si>
  <si>
    <t xml:space="preserve">Equity</t>
  </si>
  <si>
    <t xml:space="preserve">O&amp;M Expense (Gas):</t>
  </si>
  <si>
    <t xml:space="preserve">/hp*yr</t>
  </si>
  <si>
    <t xml:space="preserve">Normally $55 - $65/hp*yr</t>
  </si>
  <si>
    <t xml:space="preserve">Discount Rate</t>
  </si>
  <si>
    <t xml:space="preserve">O&amp;M Expense (Electric):</t>
  </si>
  <si>
    <t xml:space="preserve">Equipment Lease from Customer:</t>
  </si>
  <si>
    <t xml:space="preserve">M/yr</t>
  </si>
  <si>
    <t xml:space="preserve">Deal Values:</t>
  </si>
  <si>
    <t xml:space="preserve">(post syndication)</t>
  </si>
  <si>
    <t xml:space="preserve">Equipment Lease from Third Party:</t>
  </si>
  <si>
    <t xml:space="preserve">ECS Perspective</t>
  </si>
  <si>
    <t xml:space="preserve">Total Lease Expense:</t>
  </si>
  <si>
    <t xml:space="preserve">Customer Perspective</t>
  </si>
  <si>
    <t xml:space="preserve">Conversion Factor</t>
  </si>
  <si>
    <t xml:space="preserve">Kw/HP</t>
  </si>
  <si>
    <t xml:space="preserve">Efficiency Factor</t>
  </si>
  <si>
    <t xml:space="preserve">Max KW Demand </t>
  </si>
  <si>
    <t xml:space="preserve">Debt Term</t>
  </si>
  <si>
    <t xml:space="preserve">yrs</t>
  </si>
  <si>
    <t xml:space="preserve">Interest Rate on Debt</t>
  </si>
  <si>
    <t xml:space="preserve">II. Cash Flow Analysis</t>
  </si>
  <si>
    <t xml:space="preserve">Monthly Period:</t>
  </si>
  <si>
    <t xml:space="preserve">Term Year:</t>
  </si>
  <si>
    <t xml:space="preserve">Days in Month:</t>
  </si>
  <si>
    <t xml:space="preserve">Load Factor</t>
  </si>
  <si>
    <t xml:space="preserve">Intermediate hrs</t>
  </si>
  <si>
    <t xml:space="preserve">Off-Peak hrs</t>
  </si>
  <si>
    <t xml:space="preserve">Total hrs</t>
  </si>
  <si>
    <t xml:space="preserve">Intermediate  HP-hrs</t>
  </si>
  <si>
    <t xml:space="preserve">Off-Peak HP-hrs</t>
  </si>
  <si>
    <t xml:space="preserve">Total HP-hrs Used</t>
  </si>
  <si>
    <t xml:space="preserve">Intermediate kWhrs</t>
  </si>
  <si>
    <t xml:space="preserve">Off-Peak kWhrs</t>
  </si>
  <si>
    <t xml:space="preserve">Total kWh Consumed</t>
  </si>
  <si>
    <t xml:space="preserve">$'s/month</t>
  </si>
  <si>
    <t xml:space="preserve">Gas Delivery (MMBtu)</t>
  </si>
  <si>
    <t xml:space="preserve">Gas Delivery/Day  (MMBtu)</t>
  </si>
  <si>
    <t xml:space="preserve">Revenues  ($000)</t>
  </si>
  <si>
    <t xml:space="preserve">Annual Charge</t>
  </si>
  <si>
    <t xml:space="preserve">Gas Revenue</t>
  </si>
  <si>
    <t xml:space="preserve">Total Revenues:</t>
  </si>
  <si>
    <t xml:space="preserve">Expenses  ($000)</t>
  </si>
  <si>
    <t xml:space="preserve">Electric Demand Charge</t>
  </si>
  <si>
    <t xml:space="preserve">Customer Charge</t>
  </si>
  <si>
    <t xml:space="preserve">On-Peak Energy Charge/Intermediate hrs</t>
  </si>
  <si>
    <t xml:space="preserve">Off-Peak Energy Charge</t>
  </si>
  <si>
    <t xml:space="preserve">On Peak Fuel Charge/Intermediate hrs</t>
  </si>
  <si>
    <t xml:space="preserve">Off Peak Fuel Charge</t>
  </si>
  <si>
    <t xml:space="preserve">Transformer Ownership Discount</t>
  </si>
  <si>
    <t xml:space="preserve">Subtotal Electric Expense:</t>
  </si>
  <si>
    <t xml:space="preserve">State Utility Tax</t>
  </si>
  <si>
    <t xml:space="preserve">Sales Tax</t>
  </si>
  <si>
    <t xml:space="preserve">Total Electric Expense:</t>
  </si>
  <si>
    <t xml:space="preserve">O&amp;M Expense</t>
  </si>
  <si>
    <t xml:space="preserve">Lease Payments</t>
  </si>
  <si>
    <t xml:space="preserve">Capital Recovery (P&amp;I pmt)</t>
  </si>
  <si>
    <t xml:space="preserve">Total Expenses:</t>
  </si>
  <si>
    <t xml:space="preserve">Total of Fixed Expenses</t>
  </si>
  <si>
    <t xml:space="preserve">Total of Variable Expenses</t>
  </si>
  <si>
    <t xml:space="preserve">Total Expenses</t>
  </si>
  <si>
    <t xml:space="preserve">Difference in Variable Expense &amp; Gas Revenue</t>
  </si>
  <si>
    <t xml:space="preserve">EBITDA:</t>
  </si>
  <si>
    <t xml:space="preserve">Debt Service (P&amp;I)</t>
  </si>
  <si>
    <t xml:space="preserve">Ad Valorem</t>
  </si>
  <si>
    <t xml:space="preserve">Pre-Tax Cash Flows:</t>
  </si>
  <si>
    <t xml:space="preserve">Quarterly Cash Flows:</t>
  </si>
  <si>
    <t xml:space="preserve">Annual Cash Flows:</t>
  </si>
  <si>
    <t xml:space="preserve">Discount Factor</t>
  </si>
  <si>
    <t xml:space="preserve">Discounted Cash Flows:</t>
  </si>
  <si>
    <t xml:space="preserve">Cumulative DCF:</t>
  </si>
  <si>
    <t xml:space="preserve">NPV</t>
  </si>
  <si>
    <t xml:space="preserve">INPUTS</t>
  </si>
  <si>
    <t xml:space="preserve">Fixed</t>
  </si>
  <si>
    <t xml:space="preserve">HP</t>
  </si>
  <si>
    <t xml:space="preserve">O&amp;M</t>
  </si>
  <si>
    <t xml:space="preserve">$15/HP/yr</t>
  </si>
  <si>
    <t xml:space="preserve">Start Date</t>
  </si>
  <si>
    <t xml:space="preserve">Project Term</t>
  </si>
  <si>
    <t xml:space="preserve">Total Electric Capex</t>
  </si>
  <si>
    <t xml:space="preserve">Variable</t>
  </si>
  <si>
    <t xml:space="preserve">Swap Price</t>
  </si>
  <si>
    <t xml:space="preserve">Power Price</t>
  </si>
  <si>
    <t xml:space="preserve">Heat Rate</t>
  </si>
  <si>
    <t xml:space="preserve">OUTPUTS</t>
  </si>
  <si>
    <t xml:space="preserve">ECS Value</t>
  </si>
  <si>
    <t xml:space="preserve">Customer Value</t>
  </si>
  <si>
    <t xml:space="preserve">SWAP PRICE</t>
  </si>
  <si>
    <t xml:space="preserve">POWER PRICE</t>
  </si>
  <si>
    <t xml:space="preserve">LOAD FACTOR</t>
  </si>
  <si>
    <t xml:space="preserve">HEAT RATE</t>
  </si>
  <si>
    <t xml:space="preserve">EES Premium</t>
  </si>
  <si>
    <t xml:space="preserve">No Premium</t>
  </si>
  <si>
    <t xml:space="preserve">Average AC</t>
  </si>
  <si>
    <t xml:space="preserve">AC Summer</t>
  </si>
  <si>
    <t xml:space="preserve">VARIABLES</t>
  </si>
  <si>
    <t xml:space="preserve">AC Winter</t>
  </si>
  <si>
    <t xml:space="preserve">COMBO</t>
  </si>
  <si>
    <t xml:space="preserve">ECS CF</t>
  </si>
  <si>
    <t xml:space="preserve">Cust CF</t>
  </si>
  <si>
    <t xml:space="preserve">Min</t>
  </si>
  <si>
    <t xml:space="preserve">Max</t>
  </si>
  <si>
    <t xml:space="preserve">A/C</t>
  </si>
  <si>
    <t xml:space="preserve">Nesting 1</t>
  </si>
  <si>
    <t xml:space="preserve">Nesting 2</t>
  </si>
  <si>
    <t xml:space="preserve">Nesting 3</t>
  </si>
  <si>
    <t xml:space="preserve">Nesting 4</t>
  </si>
  <si>
    <t xml:space="preserve">ECS</t>
  </si>
  <si>
    <t xml:space="preserve">Customer</t>
  </si>
  <si>
    <t xml:space="preserve">Cust Value</t>
  </si>
  <si>
    <t xml:space="preserve">Electrical Tariff Analysis</t>
  </si>
  <si>
    <t xml:space="preserve">Supplier:</t>
  </si>
  <si>
    <t xml:space="preserve">Alabama Power</t>
  </si>
  <si>
    <t xml:space="preserve">Tariff:</t>
  </si>
  <si>
    <t xml:space="preserve">LPTL</t>
  </si>
  <si>
    <t xml:space="preserve">EES (Discount)/Premium:</t>
  </si>
  <si>
    <t xml:space="preserve">EES Quoted Term (Yrs)</t>
  </si>
  <si>
    <t xml:space="preserve">EES Quoted Tariff</t>
  </si>
  <si>
    <t xml:space="preserve">/kwh</t>
  </si>
  <si>
    <t xml:space="preserve">ECS Calculated Tariff</t>
  </si>
  <si>
    <t xml:space="preserve">Total Electric Cost</t>
  </si>
  <si>
    <t xml:space="preserve">$000</t>
  </si>
  <si>
    <t xml:space="preserve">Total Kwhrs</t>
  </si>
  <si>
    <t xml:space="preserve">Monthly Demand Charges:</t>
  </si>
  <si>
    <t xml:space="preserve">Billing Demand</t>
  </si>
  <si>
    <t xml:space="preserve">$/kw</t>
  </si>
  <si>
    <t xml:space="preserve">Peak Billing Demand</t>
  </si>
  <si>
    <t xml:space="preserve">Energy Charge:</t>
  </si>
  <si>
    <t xml:space="preserve">On-Peak Energy Charge</t>
  </si>
  <si>
    <t xml:space="preserve">$/kWh .1153</t>
  </si>
  <si>
    <t xml:space="preserve">Weighted Average Energy &amp; Fuel Cost</t>
  </si>
  <si>
    <t xml:space="preserve">Intermediate Energy Charge</t>
  </si>
  <si>
    <t xml:space="preserve">Avg. Off-Peak</t>
  </si>
  <si>
    <t xml:space="preserve">AverageOnPeak/Intermediate</t>
  </si>
  <si>
    <t xml:space="preserve">Avg. Intermediate</t>
  </si>
  <si>
    <t xml:space="preserve">Avg. On-Peak</t>
  </si>
  <si>
    <t xml:space="preserve">Weighted Avg</t>
  </si>
  <si>
    <t xml:space="preserve">Energy Cost Recovery:</t>
  </si>
  <si>
    <t xml:space="preserve">On-Peak Fuel Charge</t>
  </si>
  <si>
    <t xml:space="preserve">$/kWh  .01463</t>
  </si>
  <si>
    <t xml:space="preserve">Intermediate Fuel Charge</t>
  </si>
  <si>
    <t xml:space="preserve">Off-Peak Fuel Charge</t>
  </si>
  <si>
    <t xml:space="preserve">$/kw Discount</t>
  </si>
  <si>
    <t xml:space="preserve">$'s/hr</t>
  </si>
  <si>
    <t xml:space="preserve">Metering Discount</t>
  </si>
  <si>
    <t xml:space="preserve">off energy and billing demand </t>
  </si>
  <si>
    <t xml:space="preserve">Tax Adjustment</t>
  </si>
  <si>
    <t xml:space="preserve">ST. Util Lic Tax</t>
  </si>
  <si>
    <t xml:space="preserve">State Gross Receipts Tax</t>
  </si>
  <si>
    <t xml:space="preserve">Monthly Minimum Charge </t>
  </si>
  <si>
    <t xml:space="preserve">monthly minimums not being used in the cash flows</t>
  </si>
  <si>
    <t xml:space="preserve">On-Peak Available Hours</t>
  </si>
  <si>
    <t xml:space="preserve">(June 1- Sept 30 12:00 noon- 7:00)</t>
  </si>
  <si>
    <t xml:space="preserve">Intermediate Avaible Hours</t>
  </si>
  <si>
    <t xml:space="preserve">(June 1- Sept 30 10:00am-12:00 noon; 7:00-9:00pm, Oct 1-May 31 7:00 am - 9:00 pm)</t>
  </si>
  <si>
    <t xml:space="preserve">Off-Peak Available Hours</t>
  </si>
  <si>
    <t xml:space="preserve">All other times</t>
  </si>
  <si>
    <t xml:space="preserve">Total Available Hours (annually)</t>
  </si>
  <si>
    <t xml:space="preserve">on peak</t>
  </si>
  <si>
    <t xml:space="preserve">Month</t>
  </si>
  <si>
    <t xml:space="preserve"># days</t>
  </si>
  <si>
    <t xml:space="preserve"># of Week Days</t>
  </si>
  <si>
    <t xml:space="preserve">total hours</t>
  </si>
  <si>
    <t xml:space="preserve">on-peak</t>
  </si>
  <si>
    <t xml:space="preserve">off-peak</t>
  </si>
  <si>
    <t xml:space="preserve">Average Off-Peak</t>
  </si>
  <si>
    <t xml:space="preserve"> Average Intermediate </t>
  </si>
  <si>
    <t xml:space="preserve">Average On-peak</t>
  </si>
  <si>
    <t xml:space="preserve"># wks/Month</t>
  </si>
  <si>
    <t xml:space="preserve">Customer Cost of Service Analysis</t>
  </si>
  <si>
    <t xml:space="preserve">Enron Price Premises</t>
  </si>
  <si>
    <t xml:space="preserve">$000, except per unit</t>
  </si>
  <si>
    <t xml:space="preserve">ASSUMPTIONS</t>
  </si>
  <si>
    <t xml:space="preserve">GAS</t>
  </si>
  <si>
    <t xml:space="preserve">ELECTRIC</t>
  </si>
  <si>
    <t xml:space="preserve">Capacity - (HP)  x 1000</t>
  </si>
  <si>
    <t xml:space="preserve">Heat Rate (Btu/HP-HR)</t>
  </si>
  <si>
    <t xml:space="preserve">On Peak Hours</t>
  </si>
  <si>
    <t xml:space="preserve">Off-Peak Hours</t>
  </si>
  <si>
    <t xml:space="preserve">Average Load Factor</t>
  </si>
  <si>
    <t xml:space="preserve">Term</t>
  </si>
  <si>
    <t xml:space="preserve">Capital Cost </t>
  </si>
  <si>
    <t xml:space="preserve">Maintenance - ($/HP-Yr)</t>
  </si>
  <si>
    <t xml:space="preserve">Annual O&amp;M Expense </t>
  </si>
  <si>
    <t xml:space="preserve">Lease Income to Customer</t>
  </si>
  <si>
    <t xml:space="preserve">Ad Valorem Tax Rate</t>
  </si>
  <si>
    <t xml:space="preserve">Escalation</t>
  </si>
  <si>
    <t xml:space="preserve">Mid-Year Convention</t>
  </si>
  <si>
    <t xml:space="preserve">COST OF SERVICE</t>
  </si>
  <si>
    <t xml:space="preserve">FGT Z3 Delivery Point</t>
  </si>
  <si>
    <t xml:space="preserve">as of 12/07/00</t>
  </si>
  <si>
    <t xml:space="preserve">Cost of Service - Gas</t>
  </si>
  <si>
    <t xml:space="preserve">Investment</t>
  </si>
  <si>
    <t xml:space="preserve">Ad Valorem Tax</t>
  </si>
  <si>
    <t xml:space="preserve">Fuel Opportunity Value (gas burned)</t>
  </si>
  <si>
    <t xml:space="preserve">Total Annual COS</t>
  </si>
  <si>
    <t xml:space="preserve">Annual Hp*hrs =</t>
  </si>
  <si>
    <t xml:space="preserve">$/Hp*hr =</t>
  </si>
  <si>
    <t xml:space="preserve">Annual Load Factor =</t>
  </si>
  <si>
    <t xml:space="preserve">Cost of Service -  Electric</t>
  </si>
  <si>
    <t xml:space="preserve">Lease Income from ECS</t>
  </si>
  <si>
    <t xml:space="preserve">O&amp;M Expense (included in Annual Charge)</t>
  </si>
  <si>
    <t xml:space="preserve">Savings per Year</t>
  </si>
  <si>
    <t xml:space="preserve">Project Matrix (NPV)</t>
  </si>
  <si>
    <t xml:space="preserve">Gas COS</t>
  </si>
  <si>
    <t xml:space="preserve">Electric COS</t>
  </si>
  <si>
    <t xml:space="preserve">Savings</t>
  </si>
  <si>
    <t xml:space="preserve">                Discount Rate</t>
  </si>
  <si>
    <t xml:space="preserve">10-Year Value to Customer</t>
  </si>
  <si>
    <t xml:space="preserve">15-Year Value to Customer</t>
  </si>
  <si>
    <t xml:space="preserve">20-Year Value to Customer</t>
  </si>
  <si>
    <t xml:space="preserve">Project Matrix - NPV of $/MMCFD of injection volume</t>
  </si>
  <si>
    <t xml:space="preserve">10-Year NPV/(Consumed Hp*hr x 70.25 hp/mmcfd)</t>
  </si>
  <si>
    <t xml:space="preserve">15-Year NPV/(Consumed Hp*hr x 70.25 hp/mmcfd)</t>
  </si>
  <si>
    <t xml:space="preserve">20-Year NPV/(Consumed Hp*hr x 70.25 hp/mmcfd)</t>
  </si>
  <si>
    <t xml:space="preserve">Update :</t>
  </si>
  <si>
    <t xml:space="preserve">PIRA Curve</t>
  </si>
  <si>
    <t xml:space="preserve">Date</t>
  </si>
  <si>
    <t xml:space="preserve">USD LIBOR Curve</t>
  </si>
  <si>
    <t xml:space="preserve">NYMEX</t>
  </si>
  <si>
    <t xml:space="preserve">Volatility</t>
  </si>
  <si>
    <t xml:space="preserve">Interest Rate</t>
  </si>
  <si>
    <t xml:space="preserve">YR 1</t>
  </si>
  <si>
    <t xml:space="preserve">YR 2</t>
  </si>
  <si>
    <t xml:space="preserve">YR 3</t>
  </si>
  <si>
    <t xml:space="preserve">YR 4</t>
  </si>
  <si>
    <t xml:space="preserve">YR 5</t>
  </si>
  <si>
    <t xml:space="preserve">YR 6</t>
  </si>
  <si>
    <t xml:space="preserve">YR 7</t>
  </si>
  <si>
    <t xml:space="preserve">YR 8</t>
  </si>
  <si>
    <t xml:space="preserve">YR 9</t>
  </si>
  <si>
    <t xml:space="preserve">YR 10</t>
  </si>
  <si>
    <t xml:space="preserve">YR 11</t>
  </si>
  <si>
    <t xml:space="preserve">YR 12</t>
  </si>
  <si>
    <t xml:space="preserve">YR 13</t>
  </si>
  <si>
    <t xml:space="preserve">YR 14</t>
  </si>
  <si>
    <t xml:space="preserve">YR 15</t>
  </si>
  <si>
    <t xml:space="preserve">YR 16</t>
  </si>
  <si>
    <t xml:space="preserve">YR 17</t>
  </si>
  <si>
    <t xml:space="preserve">YR 18</t>
  </si>
  <si>
    <t xml:space="preserve">YR 19</t>
  </si>
  <si>
    <t xml:space="preserve">YR 20</t>
  </si>
</sst>
</file>

<file path=xl/styles.xml><?xml version="1.0" encoding="utf-8"?>
<styleSheet xmlns="http://schemas.openxmlformats.org/spreadsheetml/2006/main">
  <numFmts count="50">
    <numFmt numFmtId="164" formatCode="General"/>
    <numFmt numFmtId="165" formatCode="_(* #,##0.00_);_(* \(#,##0.00\);_(* \-??_);_(@_)"/>
    <numFmt numFmtId="166" formatCode="_(\$* #,##0.00_);_(\$* \(#,##0.00\);_(\$* \-??_);_(@_)"/>
    <numFmt numFmtId="167" formatCode="\$#,##0_);[RED]&quot;($&quot;#,##0\)"/>
    <numFmt numFmtId="168" formatCode="[$-409]m/d/yyyy"/>
    <numFmt numFmtId="169" formatCode="[$-409]d\-mmm\-yy"/>
    <numFmt numFmtId="170" formatCode="_(* #,##0_);_(* \(#,##0\);_(* \-_);_(@_)"/>
    <numFmt numFmtId="171" formatCode="[$-409]mmm\-yy"/>
    <numFmt numFmtId="172" formatCode="_(\$* #,##0_);_(\$* \(#,##0\);_(\$* \-_);_(@_)"/>
    <numFmt numFmtId="173" formatCode="_(\$* #,##0_);_(\$* \(#,##0\);_(\$* \-??_);_(@_)"/>
    <numFmt numFmtId="174" formatCode="\$#,##0.00"/>
    <numFmt numFmtId="175" formatCode="0.00000"/>
    <numFmt numFmtId="176" formatCode="#,##0"/>
    <numFmt numFmtId="177" formatCode="\$#,##0.0000"/>
    <numFmt numFmtId="178" formatCode="_(\$* #,##0.0000_);_(\$* \(#,##0.0000\);_(\$* \-_);_(@_)"/>
    <numFmt numFmtId="179" formatCode="\$#,##0.00_);[RED]&quot;($&quot;#,##0.00\)"/>
    <numFmt numFmtId="180" formatCode="0.00%"/>
    <numFmt numFmtId="181" formatCode="0%"/>
    <numFmt numFmtId="182" formatCode="[$-409]#,##0_);\(#,##0\)"/>
    <numFmt numFmtId="183" formatCode="0.0%"/>
    <numFmt numFmtId="184" formatCode="\$#,##0.00_);&quot;($&quot;#,##0.00\)"/>
    <numFmt numFmtId="185" formatCode="\$#,##0_);&quot;($&quot;#,##0\)"/>
    <numFmt numFmtId="186" formatCode="_(* #,##0.00_);_(* \(#,##0.00\);_(* \-_);_(@_)"/>
    <numFmt numFmtId="187" formatCode="_(* #,##0_);_(* \(#,##0\);_(* \-??_);_(@_)"/>
    <numFmt numFmtId="188" formatCode="0_);[RED]\(0\)"/>
    <numFmt numFmtId="189" formatCode="0"/>
    <numFmt numFmtId="190" formatCode="0;[RED]0"/>
    <numFmt numFmtId="191" formatCode="#,##0;[RED]#,##0"/>
    <numFmt numFmtId="192" formatCode="[$-409]#,##0_);[RED]\(#,##0\)"/>
    <numFmt numFmtId="193" formatCode="0_);\(0\)"/>
    <numFmt numFmtId="194" formatCode="#,##0.000_);[RED]\(#,##0.000\)"/>
    <numFmt numFmtId="195" formatCode="_(* #,##0.0000_);_(* \(#,##0.0000\);_(* \-_);_(@_)"/>
    <numFmt numFmtId="196" formatCode="_(* #,##0.00000_);_(* \(#,##0.00000\);_(* \-??_);_(@_)"/>
    <numFmt numFmtId="197" formatCode="_(* #,##0.00000_);_(* \(#,##0.00000\);_(* \-_);_(@_)"/>
    <numFmt numFmtId="198" formatCode="_(* #,##0.0000_);_(* \(#,##0.0000\);_(* \-??_);_(@_)"/>
    <numFmt numFmtId="199" formatCode="0.00"/>
    <numFmt numFmtId="200" formatCode="0.000"/>
    <numFmt numFmtId="201" formatCode="\$#,##0.0000_);&quot;($&quot;#,##0.0000\)"/>
    <numFmt numFmtId="202" formatCode="0.0000000"/>
    <numFmt numFmtId="203" formatCode="0.000000"/>
    <numFmt numFmtId="204" formatCode="0.0000"/>
    <numFmt numFmtId="205" formatCode="0.0000%"/>
    <numFmt numFmtId="206" formatCode="_(\$* #,##0.00_);_(\$* \(#,##0.00\);_(\$* \-_);_(@_)"/>
    <numFmt numFmtId="207" formatCode="0.000%"/>
    <numFmt numFmtId="208" formatCode="mmmmm"/>
    <numFmt numFmtId="209" formatCode="\$#,##0.0000000_);[RED]&quot;($&quot;#,##0.0000000\)"/>
    <numFmt numFmtId="210" formatCode="\$#,##0.000000_);[RED]&quot;($&quot;#,##0.000000\)"/>
    <numFmt numFmtId="211" formatCode="\$#,##0.000_);&quot;($&quot;#,##0.000\)"/>
    <numFmt numFmtId="212" formatCode="\$#,##0.0000_);[RED]&quot;($&quot;#,##0.0000\)"/>
    <numFmt numFmtId="213" formatCode="0.00_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u val="single"/>
      <sz val="20"/>
      <name val="Arial"/>
      <family val="2"/>
    </font>
    <font>
      <b val="true"/>
      <sz val="18"/>
      <name val="Arial"/>
      <family val="2"/>
    </font>
    <font>
      <sz val="14"/>
      <name val="Arial"/>
      <family val="2"/>
    </font>
    <font>
      <sz val="10"/>
      <color rgb="FFFF0000"/>
      <name val="Arial"/>
      <family val="2"/>
    </font>
    <font>
      <b val="true"/>
      <sz val="16"/>
      <name val="Arial"/>
      <family val="2"/>
    </font>
    <font>
      <b val="true"/>
      <sz val="10"/>
      <name val="Arial"/>
      <family val="2"/>
    </font>
    <font>
      <b val="true"/>
      <u val="single"/>
      <sz val="16"/>
      <name val="Arial"/>
      <family val="2"/>
    </font>
    <font>
      <b val="true"/>
      <i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1"/>
      <color rgb="FF0000FF"/>
      <name val="Arial"/>
      <family val="2"/>
    </font>
    <font>
      <sz val="10"/>
      <color rgb="FF000000"/>
      <name val="Arial"/>
      <family val="2"/>
    </font>
    <font>
      <i val="true"/>
      <sz val="10"/>
      <name val="Arial"/>
      <family val="2"/>
    </font>
    <font>
      <sz val="10"/>
      <color rgb="FF0000FF"/>
      <name val="Arial"/>
      <family val="2"/>
    </font>
    <font>
      <i val="true"/>
      <u val="single"/>
      <sz val="9"/>
      <name val="Arial"/>
      <family val="2"/>
    </font>
    <font>
      <b val="true"/>
      <i val="true"/>
      <sz val="8"/>
      <color rgb="FFFF0000"/>
      <name val="Arial"/>
      <family val="2"/>
    </font>
    <font>
      <b val="true"/>
      <i val="true"/>
      <sz val="10"/>
      <color rgb="FFFF0000"/>
      <name val="Arial"/>
      <family val="2"/>
    </font>
    <font>
      <b val="true"/>
      <sz val="11"/>
      <name val="Arial"/>
      <family val="2"/>
    </font>
    <font>
      <u val="single"/>
      <sz val="10"/>
      <name val="Arial"/>
      <family val="2"/>
    </font>
    <font>
      <i val="true"/>
      <sz val="10"/>
      <color rgb="FF000000"/>
      <name val="Arial"/>
      <family val="2"/>
    </font>
    <font>
      <b val="true"/>
      <sz val="10"/>
      <color rgb="FFFF0000"/>
      <name val="Arial"/>
      <family val="2"/>
    </font>
    <font>
      <b val="true"/>
      <sz val="12"/>
      <name val="Arial"/>
      <family val="2"/>
    </font>
    <font>
      <b val="true"/>
      <sz val="12"/>
      <color rgb="FF000000"/>
      <name val="Arial"/>
      <family val="2"/>
    </font>
    <font>
      <b val="true"/>
      <i val="true"/>
      <sz val="10"/>
      <color rgb="FF808080"/>
      <name val="Arial"/>
      <family val="2"/>
    </font>
    <font>
      <i val="true"/>
      <sz val="10"/>
      <color rgb="FFFF0000"/>
      <name val="Arial"/>
      <family val="2"/>
    </font>
    <font>
      <sz val="10"/>
      <color rgb="FFFFFFFF"/>
      <name val="Arial"/>
      <family val="2"/>
    </font>
    <font>
      <b val="true"/>
      <u val="single"/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7"/>
      <color rgb="FF000000"/>
      <name val="Arial"/>
      <family val="2"/>
    </font>
    <font>
      <b val="true"/>
      <sz val="16.25"/>
      <color rgb="FF000000"/>
      <name val="Arial"/>
      <family val="2"/>
    </font>
    <font>
      <sz val="15.5"/>
      <color rgb="FF000000"/>
      <name val="Arial"/>
      <family val="2"/>
    </font>
    <font>
      <b val="true"/>
      <sz val="12"/>
      <color rgb="FFFFFFFF"/>
      <name val="Arial"/>
      <family val="2"/>
    </font>
    <font>
      <b val="true"/>
      <sz val="10"/>
      <color rgb="FFFFFFFF"/>
      <name val="Arial"/>
      <family val="2"/>
    </font>
    <font>
      <sz val="8"/>
      <name val="Arial"/>
      <family val="2"/>
    </font>
    <font>
      <sz val="6"/>
      <name val="Arial"/>
      <family val="2"/>
    </font>
    <font>
      <b val="true"/>
      <sz val="10"/>
      <name val="Arial"/>
      <family val="0"/>
    </font>
    <font>
      <b val="true"/>
      <sz val="11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808080"/>
      <name val="Arial"/>
      <family val="2"/>
    </font>
    <font>
      <sz val="10"/>
      <name val="Times New Roman"/>
      <family val="1"/>
    </font>
    <font>
      <b val="true"/>
      <sz val="9"/>
      <color rgb="FF000000"/>
      <name val="Arial"/>
      <family val="2"/>
    </font>
    <font>
      <sz val="9"/>
      <color rgb="FF000000"/>
      <name val="Arial"/>
      <family val="2"/>
    </font>
    <font>
      <b val="true"/>
      <sz val="22"/>
      <name val="Arial"/>
      <family val="0"/>
    </font>
    <font>
      <sz val="8"/>
      <name val="Arial"/>
      <family val="0"/>
    </font>
  </fonts>
  <fills count="17">
    <fill>
      <patternFill patternType="none"/>
    </fill>
    <fill>
      <patternFill patternType="gray125"/>
    </fill>
    <fill>
      <patternFill patternType="solid">
        <fgColor rgb="FFBFBFBF"/>
        <bgColor rgb="FFC0C0C0"/>
      </patternFill>
    </fill>
    <fill>
      <patternFill patternType="solid">
        <fgColor rgb="FF00FF00"/>
        <bgColor rgb="FF00BF00"/>
      </patternFill>
    </fill>
    <fill>
      <patternFill patternType="solid">
        <fgColor rgb="FF00BF00"/>
        <bgColor rgb="FF00FF00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BFBFBF"/>
      </patternFill>
    </fill>
    <fill>
      <patternFill patternType="solid">
        <fgColor rgb="FF909090"/>
        <bgColor rgb="FF808080"/>
      </patternFill>
    </fill>
    <fill>
      <patternFill patternType="solid">
        <fgColor rgb="FFFFFF00"/>
        <bgColor rgb="FFFFFF00"/>
      </patternFill>
    </fill>
    <fill>
      <patternFill patternType="solid">
        <fgColor rgb="FF99CCFF"/>
        <bgColor rgb="FFC0C0C0"/>
      </patternFill>
    </fill>
    <fill>
      <patternFill patternType="solid">
        <fgColor rgb="FFBFBF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800000"/>
        <bgColor rgb="FF800000"/>
      </patternFill>
    </fill>
    <fill>
      <patternFill patternType="solid">
        <fgColor rgb="FF0000FF"/>
        <bgColor rgb="FF0000FF"/>
      </patternFill>
    </fill>
    <fill>
      <patternFill patternType="solid">
        <fgColor rgb="FF008080"/>
        <bgColor rgb="FF008080"/>
      </patternFill>
    </fill>
  </fills>
  <borders count="49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/>
      <top/>
      <bottom style="double"/>
      <diagonal/>
    </border>
    <border diagonalUp="false" diagonalDown="false">
      <left/>
      <right style="thin"/>
      <top/>
      <bottom style="double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1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1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5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3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3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0" fillId="5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7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3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13" fillId="5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5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8" fillId="6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6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13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1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3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8" fillId="7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5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8" fillId="7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7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5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3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7" fillId="5" borderId="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5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10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0" fillId="0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5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5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0" fillId="5" borderId="2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5" fillId="5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5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5" fillId="5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1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0" fillId="5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8" fontId="10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8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0" fontId="24" fillId="1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0" fontId="24" fillId="10" borderId="2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0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2" fontId="1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0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0" fillId="2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2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8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8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8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9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" fillId="0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2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0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0" fillId="0" borderId="27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0" fillId="0" borderId="27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0" fillId="2" borderId="27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0" fillId="0" borderId="27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8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9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7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0" fillId="0" borderId="27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0" fillId="0" borderId="0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0" fillId="0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0" fillId="0" borderId="0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2" fontId="10" fillId="0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27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8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8" fillId="0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0" fillId="2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0" fillId="0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4" fillId="11" borderId="0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0" fillId="11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24" fillId="11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24" fillId="11" borderId="14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0" fillId="11" borderId="14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24" fillId="11" borderId="14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10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25" fillId="1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25" fillId="10" borderId="28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25" fillId="1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5" fillId="1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26" fillId="10" borderId="27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26" fillId="12" borderId="27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26" fillId="1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5" fillId="1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25" fillId="10" borderId="14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25" fillId="12" borderId="14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25" fillId="1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4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5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1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25" fillId="10" borderId="27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25" fillId="12" borderId="27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1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1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25" fillId="1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25" fillId="12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5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5" fillId="8" borderId="2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4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0" fillId="0" borderId="3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0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0" fillId="0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" fillId="0" borderId="27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0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2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0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7" fontId="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8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4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4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0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0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2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0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0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7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9" fontId="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3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0" fillId="0" borderId="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0" fillId="0" borderId="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3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4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0" fillId="5" borderId="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4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0" fillId="0" borderId="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0" fillId="0" borderId="4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0" fillId="0" borderId="5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4" fillId="0" borderId="4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2" fontId="0" fillId="0" borderId="5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5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4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5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4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4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0" borderId="3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4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0" borderId="4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43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0" fillId="0" borderId="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4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0" fillId="0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4" fillId="0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13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14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7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13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81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81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13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8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13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93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1" fontId="37" fillId="15" borderId="0" xfId="17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81" fontId="37" fillId="15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201" fontId="37" fillId="0" borderId="0" xfId="17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201" fontId="37" fillId="0" borderId="0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7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1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37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7" fillId="15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85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82" fontId="37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0" fillId="1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1" fontId="4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99" fontId="10" fillId="0" borderId="0" xfId="17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9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20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3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0" fillId="0" borderId="45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0" fillId="0" borderId="36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7" fontId="1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0" fillId="0" borderId="3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9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9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14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14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14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16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16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1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" fillId="5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5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5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5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" fillId="5" borderId="2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5" borderId="2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5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5" fillId="5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2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2" fillId="5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5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5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5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5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5" fillId="5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5" fillId="5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5" fillId="5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3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1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9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0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1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4" fillId="6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0" fillId="6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5" fontId="10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6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1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8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0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2" fontId="8" fillId="0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2" fontId="8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2" fontId="8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0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6" fontId="1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3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10" fillId="0" borderId="1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5" fillId="7" borderId="4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213" fontId="46" fillId="7" borderId="4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22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4" fillId="0" borderId="0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80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4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4" fillId="0" borderId="0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5" fillId="11" borderId="4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213" fontId="46" fillId="11" borderId="4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5" fillId="11" borderId="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213" fontId="46" fillId="11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6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1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Book4" xfId="20"/>
    <cellStyle name="Comma_Cost of Power Analysis" xfId="21"/>
    <cellStyle name="Currency_Book4" xfId="22"/>
    <cellStyle name="Normal_June Options 97" xfId="2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BF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BFBF00"/>
      <rgbColor rgb="FFFFCC00"/>
      <rgbColor rgb="FFFF9900"/>
      <rgbColor rgb="FFFF6600"/>
      <rgbColor rgb="FF666699"/>
      <rgbColor rgb="FF909090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700" strike="noStrike" u="none">
                <a:solidFill>
                  <a:srgbClr val="000000"/>
                </a:solidFill>
                <a:uFillTx/>
                <a:latin typeface="Arial"/>
              </a:rPr>
              <a:t>COMPRESSION  ECONOMICS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03409041934233"/>
          <c:y val="0.115552834149755"/>
          <c:w val="0.695944489936646"/>
          <c:h val="0.756735479356193"/>
        </c:manualLayout>
      </c:layout>
      <c:lineChart>
        <c:grouping val="standard"/>
        <c:varyColors val="0"/>
        <c:ser>
          <c:idx val="0"/>
          <c:order val="0"/>
          <c:tx>
            <c:strRef>
              <c:f>"ECS Value"</c:f>
              <c:strCache>
                <c:ptCount val="1"/>
                <c:pt idx="0">
                  <c:v>ECS Value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'Cash Flows'!$A$185:$A$189</c:f>
              <c:strCache>
                <c:ptCount val="5"/>
                <c:pt idx="0">
                  <c:v>110</c:v>
                </c:pt>
                <c:pt idx="1">
                  <c:v>132.5</c:v>
                </c:pt>
                <c:pt idx="2">
                  <c:v>150</c:v>
                </c:pt>
                <c:pt idx="3">
                  <c:v>170</c:v>
                </c:pt>
                <c:pt idx="4">
                  <c:v>200</c:v>
                </c:pt>
              </c:strCache>
            </c:strRef>
          </c:cat>
          <c:val>
            <c:numRef>
              <c:f>'Cash Flows'!$G$178:$G$182</c:f>
              <c:numCache>
                <c:formatCode>_(* #,##0_);_(* \(#,##0\);_(* \-_);_(@_)</c:formatCode>
                <c:ptCount val="5"/>
                <c:pt idx="0">
                  <c:v>4250.80899411628</c:v>
                </c:pt>
                <c:pt idx="1">
                  <c:v>4954.12649997391</c:v>
                </c:pt>
                <c:pt idx="2">
                  <c:v>5501.15122675206</c:v>
                </c:pt>
                <c:pt idx="3">
                  <c:v>6126.32234306995</c:v>
                </c:pt>
                <c:pt idx="4">
                  <c:v>7064.07901754678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"Customer Value"</c:f>
              <c:strCache>
                <c:ptCount val="1"/>
                <c:pt idx="0">
                  <c:v>Customer Value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squar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'Cash Flows'!$A$185:$A$189</c:f>
              <c:strCache>
                <c:ptCount val="5"/>
                <c:pt idx="0">
                  <c:v>110</c:v>
                </c:pt>
                <c:pt idx="1">
                  <c:v>132.5</c:v>
                </c:pt>
                <c:pt idx="2">
                  <c:v>150</c:v>
                </c:pt>
                <c:pt idx="3">
                  <c:v>170</c:v>
                </c:pt>
                <c:pt idx="4">
                  <c:v>200</c:v>
                </c:pt>
              </c:strCache>
            </c:strRef>
          </c:cat>
          <c:val>
            <c:numRef>
              <c:f>'Cash Flows'!$G$185:$G$189</c:f>
              <c:numCache>
                <c:formatCode>_(* #,##0_);_(* \(#,##0\);_(* \-_);_(@_)</c:formatCode>
                <c:ptCount val="5"/>
                <c:pt idx="0">
                  <c:v>2883.90758530072</c:v>
                </c:pt>
                <c:pt idx="1">
                  <c:v>2045.69453436957</c:v>
                </c:pt>
                <c:pt idx="2">
                  <c:v>1393.75105031201</c:v>
                </c:pt>
                <c:pt idx="3">
                  <c:v>648.672782817655</c:v>
                </c:pt>
                <c:pt idx="4">
                  <c:v>-468.94461842388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6497514"/>
        <c:axId val="30439596"/>
      </c:lineChart>
      <c:catAx>
        <c:axId val="1649751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6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ANNUAL CHARGE ($/HP)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6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439596"/>
        <c:crossesAt val="0"/>
        <c:auto val="1"/>
        <c:lblAlgn val="ctr"/>
        <c:lblOffset val="100"/>
        <c:noMultiLvlLbl val="0"/>
      </c:catAx>
      <c:valAx>
        <c:axId val="30439596"/>
        <c:scaling>
          <c:orientation val="minMax"/>
          <c:max val="12500"/>
          <c:min val="-10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6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THOUSANDS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6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497514"/>
        <c:crossesAt val="1"/>
        <c:crossBetween val="midCat"/>
        <c:majorUnit val="2500"/>
      </c:valAx>
      <c:spPr>
        <a:solidFill>
          <a:srgbClr val="ffffcc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755850536568547"/>
          <c:y val="0.45836249125262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5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191160</xdr:colOff>
          <xdr:row>123</xdr:row>
          <xdr:rowOff>19080</xdr:rowOff>
        </xdr:from>
        <xdr:to>
          <xdr:col>2</xdr:col>
          <xdr:colOff>-139320</xdr:colOff>
          <xdr:row>124</xdr:row>
          <xdr:rowOff>56880</xdr:rowOff>
        </xdr:to>
        <xdr:sp>
          <xdr:nvSpPr>
            <xdr:cNvPr id="0" name="Drop Down 28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231120</xdr:colOff>
          <xdr:row>125</xdr:row>
          <xdr:rowOff>9360</xdr:rowOff>
        </xdr:from>
        <xdr:to>
          <xdr:col>2</xdr:col>
          <xdr:colOff>-99360</xdr:colOff>
          <xdr:row>126</xdr:row>
          <xdr:rowOff>47160</xdr:rowOff>
        </xdr:to>
        <xdr:sp>
          <xdr:nvSpPr>
            <xdr:cNvPr id="0" name="Drop Down 28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221400</xdr:colOff>
          <xdr:row>127</xdr:row>
          <xdr:rowOff>0</xdr:rowOff>
        </xdr:from>
        <xdr:to>
          <xdr:col>2</xdr:col>
          <xdr:colOff>-119880</xdr:colOff>
          <xdr:row>128</xdr:row>
          <xdr:rowOff>38160</xdr:rowOff>
        </xdr:to>
        <xdr:sp>
          <xdr:nvSpPr>
            <xdr:cNvPr id="0" name="Drop Down 28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221400</xdr:colOff>
          <xdr:row>129</xdr:row>
          <xdr:rowOff>28440</xdr:rowOff>
        </xdr:from>
        <xdr:to>
          <xdr:col>2</xdr:col>
          <xdr:colOff>-99360</xdr:colOff>
          <xdr:row>130</xdr:row>
          <xdr:rowOff>56880</xdr:rowOff>
        </xdr:to>
        <xdr:sp>
          <xdr:nvSpPr>
            <xdr:cNvPr id="0" name="Drop Down 28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2</xdr:col>
      <xdr:colOff>633600</xdr:colOff>
      <xdr:row>114</xdr:row>
      <xdr:rowOff>0</xdr:rowOff>
    </xdr:from>
    <xdr:to>
      <xdr:col>10</xdr:col>
      <xdr:colOff>21240</xdr:colOff>
      <xdr:row>138</xdr:row>
      <xdr:rowOff>152640</xdr:rowOff>
    </xdr:to>
    <xdr:graphicFrame>
      <xdr:nvGraphicFramePr>
        <xdr:cNvPr id="0" name="Chart 289"/>
        <xdr:cNvGraphicFramePr/>
      </xdr:nvGraphicFramePr>
      <xdr:xfrm>
        <a:off x="4740120" y="20509920"/>
        <a:ext cx="8352720" cy="4115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381960</xdr:colOff>
          <xdr:row>142</xdr:row>
          <xdr:rowOff>123840</xdr:rowOff>
        </xdr:from>
        <xdr:to>
          <xdr:col>8</xdr:col>
          <xdr:colOff>152280</xdr:colOff>
          <xdr:row>145</xdr:row>
          <xdr:rowOff>133560</xdr:rowOff>
        </xdr:to>
        <xdr:sp>
          <xdr:nvSpPr>
            <xdr:cNvPr id="1001" name="Button 290" descr="Solve for Valu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Solve for Values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633960</xdr:colOff>
          <xdr:row>146</xdr:row>
          <xdr:rowOff>28440</xdr:rowOff>
        </xdr:from>
        <xdr:to>
          <xdr:col>10</xdr:col>
          <xdr:colOff>222120</xdr:colOff>
          <xdr:row>148</xdr:row>
          <xdr:rowOff>95400</xdr:rowOff>
        </xdr:to>
        <xdr:sp>
          <xdr:nvSpPr>
            <xdr:cNvPr id="1002" name="Button 294" descr="Clean Up&#10;(use after solving for values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Clean Up
(use after solving for values)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%06TEMP/TEMP/Fgt-St8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puts"/>
      <sheetName val="Gas Flow"/>
      <sheetName val="Electric Rate"/>
      <sheetName val="ECS CF"/>
      <sheetName val="Electric CP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2.56"/>
    <col collapsed="false" customWidth="true" hidden="false" outlineLevel="0" max="2" min="2" style="2" width="15.7"/>
    <col collapsed="false" customWidth="true" hidden="false" outlineLevel="0" max="5" min="3" style="3" width="13.56"/>
    <col collapsed="false" customWidth="true" hidden="false" outlineLevel="0" max="6" min="6" style="3" width="16.56"/>
    <col collapsed="false" customWidth="true" hidden="false" outlineLevel="0" max="7" min="7" style="3" width="22.56"/>
    <col collapsed="false" customWidth="true" hidden="false" outlineLevel="0" max="9" min="8" style="3" width="13.56"/>
    <col collapsed="false" customWidth="true" hidden="false" outlineLevel="0" max="10" min="10" style="3" width="20.28"/>
    <col collapsed="false" customWidth="true" hidden="false" outlineLevel="0" max="13" min="11" style="3" width="13.56"/>
    <col collapsed="false" customWidth="true" hidden="false" outlineLevel="0" max="122" min="14" style="4" width="13.56"/>
    <col collapsed="false" customWidth="false" hidden="false" outlineLevel="0" max="225" min="123" style="3" width="9.14"/>
    <col collapsed="false" customWidth="true" hidden="false" outlineLevel="0" max="226" min="226" style="3" width="10.28"/>
    <col collapsed="false" customWidth="true" hidden="false" outlineLevel="0" max="227" min="227" style="3" width="13.28"/>
    <col collapsed="false" customWidth="false" hidden="false" outlineLevel="0" max="257" min="228" style="3" width="9.14"/>
  </cols>
  <sheetData>
    <row r="1" customFormat="false" ht="29.25" hidden="false" customHeight="true" outlineLevel="0" collapsed="false">
      <c r="A1" s="5" t="s">
        <v>0</v>
      </c>
      <c r="B1" s="3"/>
    </row>
    <row r="2" customFormat="false" ht="23.25" hidden="false" customHeight="false" outlineLevel="0" collapsed="false">
      <c r="A2" s="6" t="s">
        <v>1</v>
      </c>
      <c r="B2" s="7"/>
      <c r="C2" s="7"/>
      <c r="D2" s="7"/>
      <c r="E2" s="8"/>
      <c r="F2" s="7"/>
      <c r="G2" s="7"/>
      <c r="H2" s="7"/>
      <c r="I2" s="7"/>
      <c r="J2" s="7"/>
      <c r="K2" s="7"/>
      <c r="L2" s="7"/>
      <c r="M2" s="7"/>
      <c r="N2" s="9"/>
      <c r="R2" s="10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20.25" hidden="false" customHeight="false" outlineLevel="0" collapsed="false">
      <c r="A3" s="11" t="s">
        <v>2</v>
      </c>
      <c r="B3" s="12"/>
      <c r="C3" s="12"/>
      <c r="D3" s="12"/>
      <c r="F3" s="12"/>
      <c r="G3" s="12"/>
      <c r="H3" s="12"/>
      <c r="I3" s="12"/>
      <c r="J3" s="12"/>
      <c r="K3" s="12"/>
      <c r="L3" s="12"/>
      <c r="M3" s="12"/>
      <c r="N3" s="9"/>
      <c r="R3" s="10"/>
    </row>
    <row r="4" customFormat="false" ht="12.75" hidden="false" customHeight="false" outlineLevel="0" collapsed="false">
      <c r="A4" s="13"/>
      <c r="B4" s="12"/>
      <c r="C4" s="12"/>
      <c r="D4" s="12"/>
      <c r="F4" s="12"/>
      <c r="G4" s="12"/>
      <c r="H4" s="12"/>
      <c r="I4" s="12"/>
      <c r="J4" s="12"/>
      <c r="K4" s="12"/>
      <c r="L4" s="12"/>
      <c r="M4" s="12"/>
      <c r="N4" s="9"/>
      <c r="R4" s="10"/>
    </row>
    <row r="5" customFormat="false" ht="20.25" hidden="false" customHeight="false" outlineLevel="0" collapsed="false">
      <c r="A5" s="14" t="s">
        <v>3</v>
      </c>
      <c r="B5" s="15"/>
      <c r="C5" s="15"/>
      <c r="D5" s="15"/>
      <c r="E5" s="16"/>
      <c r="F5" s="15"/>
      <c r="G5" s="15"/>
      <c r="H5" s="15" t="s">
        <v>4</v>
      </c>
      <c r="I5" s="17" t="n">
        <f aca="true">TODAY()</f>
        <v>45926</v>
      </c>
      <c r="J5" s="15"/>
      <c r="K5" s="15"/>
      <c r="L5" s="15"/>
      <c r="M5" s="15"/>
      <c r="N5" s="18"/>
      <c r="O5" s="19"/>
      <c r="P5" s="19"/>
      <c r="Q5" s="19"/>
      <c r="R5" s="20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</row>
    <row r="6" customFormat="false" ht="21" hidden="false" customHeight="false" outlineLevel="0" collapsed="false">
      <c r="A6" s="21"/>
      <c r="B6" s="22"/>
      <c r="C6" s="22"/>
      <c r="D6" s="22"/>
      <c r="E6" s="23"/>
      <c r="F6" s="22"/>
      <c r="G6" s="24" t="s">
        <v>5</v>
      </c>
      <c r="H6" s="22"/>
      <c r="I6" s="22"/>
      <c r="J6" s="22"/>
      <c r="K6" s="22"/>
      <c r="L6" s="22"/>
      <c r="M6" s="22"/>
      <c r="N6" s="9"/>
      <c r="R6" s="10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</row>
    <row r="7" customFormat="false" ht="15" hidden="false" customHeight="false" outlineLevel="0" collapsed="false">
      <c r="A7" s="25" t="s">
        <v>6</v>
      </c>
      <c r="B7" s="26" t="n">
        <v>37348</v>
      </c>
      <c r="C7" s="22"/>
      <c r="D7" s="22"/>
      <c r="E7" s="23"/>
      <c r="F7" s="22"/>
      <c r="G7" s="27"/>
      <c r="H7" s="28" t="s">
        <v>7</v>
      </c>
      <c r="I7" s="29" t="n">
        <v>1000</v>
      </c>
      <c r="J7" s="30" t="s">
        <v>8</v>
      </c>
      <c r="K7" s="22"/>
      <c r="L7" s="31" t="n">
        <v>10</v>
      </c>
      <c r="M7" s="22"/>
      <c r="N7" s="9"/>
      <c r="R7" s="10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</row>
    <row r="8" customFormat="false" ht="15" hidden="false" customHeight="false" outlineLevel="0" collapsed="false">
      <c r="A8" s="25" t="s">
        <v>9</v>
      </c>
      <c r="B8" s="26" t="n">
        <v>41000</v>
      </c>
      <c r="C8" s="22"/>
      <c r="D8" s="22"/>
      <c r="E8" s="23"/>
      <c r="F8" s="22"/>
      <c r="G8" s="32"/>
      <c r="H8" s="33" t="s">
        <v>10</v>
      </c>
      <c r="I8" s="34" t="n">
        <v>0</v>
      </c>
      <c r="J8" s="35"/>
      <c r="K8" s="22"/>
      <c r="L8" s="31" t="n">
        <v>15</v>
      </c>
      <c r="M8" s="22"/>
      <c r="N8" s="9"/>
      <c r="R8" s="10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</row>
    <row r="9" customFormat="false" ht="20.25" hidden="false" customHeight="false" outlineLevel="0" collapsed="false">
      <c r="A9" s="21"/>
      <c r="B9" s="22"/>
      <c r="C9" s="22"/>
      <c r="D9" s="22"/>
      <c r="E9" s="23"/>
      <c r="F9" s="22"/>
      <c r="G9" s="32"/>
      <c r="H9" s="22" t="s">
        <v>11</v>
      </c>
      <c r="I9" s="36" t="n">
        <v>0</v>
      </c>
      <c r="J9" s="37" t="s">
        <v>12</v>
      </c>
      <c r="K9" s="38" t="n">
        <v>0.1153</v>
      </c>
      <c r="L9" s="39" t="n">
        <v>0.014629</v>
      </c>
      <c r="M9" s="40" t="n">
        <f aca="false">SUM(K9:L9)</f>
        <v>0.129929</v>
      </c>
      <c r="N9" s="9"/>
      <c r="R9" s="10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2" hidden="false" customHeight="true" outlineLevel="0" collapsed="false">
      <c r="A10" s="21"/>
      <c r="B10" s="22"/>
      <c r="C10" s="22"/>
      <c r="D10" s="22"/>
      <c r="E10" s="23"/>
      <c r="F10" s="22"/>
      <c r="G10" s="32"/>
      <c r="H10" s="41" t="s">
        <v>13</v>
      </c>
      <c r="I10" s="36" t="n">
        <v>0</v>
      </c>
      <c r="J10" s="37" t="s">
        <v>12</v>
      </c>
      <c r="K10" s="38"/>
      <c r="L10" s="39"/>
      <c r="M10" s="40"/>
      <c r="N10" s="9"/>
      <c r="R10" s="10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</row>
    <row r="11" customFormat="false" ht="12.75" hidden="false" customHeight="false" outlineLevel="0" collapsed="false">
      <c r="A11" s="33" t="s">
        <v>14</v>
      </c>
      <c r="B11" s="42" t="n">
        <v>13000</v>
      </c>
      <c r="C11" s="12"/>
      <c r="D11" s="12"/>
      <c r="F11" s="12"/>
      <c r="G11" s="32"/>
      <c r="H11" s="22" t="s">
        <v>15</v>
      </c>
      <c r="I11" s="36" t="n">
        <v>0</v>
      </c>
      <c r="J11" s="37" t="s">
        <v>12</v>
      </c>
      <c r="K11" s="38" t="n">
        <v>0.0375</v>
      </c>
      <c r="L11" s="39" t="n">
        <v>0.014629</v>
      </c>
      <c r="M11" s="40" t="n">
        <f aca="false">SUM(K11:L11)</f>
        <v>0.052129</v>
      </c>
      <c r="N11" s="9"/>
      <c r="R11" s="10"/>
    </row>
    <row r="12" customFormat="false" ht="12.75" hidden="false" customHeight="false" outlineLevel="0" collapsed="false">
      <c r="A12" s="33" t="s">
        <v>16</v>
      </c>
      <c r="B12" s="42" t="n">
        <v>13000</v>
      </c>
      <c r="C12" s="12"/>
      <c r="D12" s="12"/>
      <c r="F12" s="12"/>
      <c r="G12" s="43"/>
      <c r="H12" s="33" t="s">
        <v>17</v>
      </c>
      <c r="I12" s="12"/>
      <c r="J12" s="44"/>
      <c r="K12" s="38" t="n">
        <v>0.0109</v>
      </c>
      <c r="L12" s="39" t="n">
        <v>0.014629</v>
      </c>
      <c r="M12" s="40" t="n">
        <f aca="false">SUM(K12:L12)</f>
        <v>0.025529</v>
      </c>
      <c r="N12" s="9"/>
      <c r="R12" s="10"/>
    </row>
    <row r="13" customFormat="false" ht="12.75" hidden="false" customHeight="false" outlineLevel="0" collapsed="false">
      <c r="A13" s="45"/>
      <c r="B13" s="12"/>
      <c r="C13" s="12"/>
      <c r="D13" s="12"/>
      <c r="F13" s="12"/>
      <c r="G13" s="43"/>
      <c r="H13" s="41" t="s">
        <v>11</v>
      </c>
      <c r="I13" s="46" t="n">
        <v>0.02553</v>
      </c>
      <c r="J13" s="37" t="s">
        <v>18</v>
      </c>
      <c r="K13" s="12"/>
      <c r="L13" s="12"/>
      <c r="M13" s="12"/>
      <c r="N13" s="9"/>
      <c r="R13" s="10"/>
    </row>
    <row r="14" customFormat="false" ht="14.25" hidden="false" customHeight="true" outlineLevel="0" collapsed="false">
      <c r="A14" s="33" t="s">
        <v>19</v>
      </c>
      <c r="B14" s="42" t="n">
        <v>7800</v>
      </c>
      <c r="C14" s="47" t="s">
        <v>20</v>
      </c>
      <c r="D14" s="12"/>
      <c r="G14" s="43"/>
      <c r="H14" s="41" t="s">
        <v>13</v>
      </c>
      <c r="I14" s="46" t="n">
        <v>0.05213</v>
      </c>
      <c r="J14" s="37"/>
      <c r="K14" s="12"/>
      <c r="L14" s="23"/>
      <c r="M14" s="48"/>
      <c r="N14" s="9"/>
      <c r="R14" s="1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33" t="s">
        <v>21</v>
      </c>
      <c r="B15" s="49" t="n">
        <v>7521.25707748261</v>
      </c>
      <c r="C15" s="47" t="s">
        <v>20</v>
      </c>
      <c r="D15" s="50" t="s">
        <v>22</v>
      </c>
      <c r="G15" s="43"/>
      <c r="H15" s="22" t="s">
        <v>15</v>
      </c>
      <c r="I15" s="46" t="n">
        <v>0.12993</v>
      </c>
      <c r="J15" s="37" t="s">
        <v>18</v>
      </c>
      <c r="K15" s="51" t="s">
        <v>22</v>
      </c>
      <c r="L15" s="23"/>
      <c r="M15" s="48"/>
      <c r="N15" s="9"/>
      <c r="R15" s="1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33"/>
      <c r="B16" s="12"/>
      <c r="C16" s="12"/>
      <c r="D16" s="52"/>
      <c r="E16" s="22"/>
      <c r="F16" s="22"/>
      <c r="G16" s="43"/>
      <c r="H16" s="53" t="s">
        <v>23</v>
      </c>
      <c r="I16" s="54" t="n">
        <f aca="false">'Retail Tariff'!E26</f>
        <v>0.0292442583686245</v>
      </c>
      <c r="J16" s="37" t="s">
        <v>18</v>
      </c>
      <c r="K16" s="12"/>
      <c r="L16" s="23"/>
      <c r="M16" s="55"/>
      <c r="N16" s="9"/>
      <c r="R16" s="1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33"/>
      <c r="B17" s="56" t="s">
        <v>24</v>
      </c>
      <c r="C17" s="56" t="s">
        <v>25</v>
      </c>
      <c r="D17" s="12"/>
      <c r="E17" s="57" t="s">
        <v>22</v>
      </c>
      <c r="G17" s="43"/>
      <c r="H17" s="53"/>
      <c r="I17" s="58"/>
      <c r="J17" s="37"/>
      <c r="K17" s="12"/>
      <c r="L17" s="23"/>
      <c r="M17" s="55"/>
      <c r="N17" s="9"/>
      <c r="R17" s="1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33" t="s">
        <v>26</v>
      </c>
      <c r="B18" s="59" t="n">
        <v>7</v>
      </c>
      <c r="C18" s="59" t="n">
        <v>10</v>
      </c>
      <c r="D18" s="60" t="n">
        <v>93</v>
      </c>
      <c r="E18" s="61" t="s">
        <v>27</v>
      </c>
      <c r="F18" s="62" t="s">
        <v>22</v>
      </c>
      <c r="G18" s="43"/>
      <c r="H18" s="53"/>
      <c r="I18" s="58"/>
      <c r="J18" s="37"/>
      <c r="K18" s="12"/>
      <c r="L18" s="63"/>
      <c r="M18" s="63"/>
      <c r="N18" s="9"/>
      <c r="R18" s="1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3.5" hidden="false" customHeight="false" outlineLevel="0" collapsed="false">
      <c r="A19" s="33" t="s">
        <v>28</v>
      </c>
      <c r="B19" s="64" t="n">
        <f aca="false">C18+1</f>
        <v>11</v>
      </c>
      <c r="C19" s="64" t="n">
        <f aca="false">B18-1</f>
        <v>6</v>
      </c>
      <c r="D19" s="60" t="n">
        <f aca="false">D18</f>
        <v>93</v>
      </c>
      <c r="E19" s="61" t="s">
        <v>27</v>
      </c>
      <c r="G19" s="65"/>
      <c r="H19" s="66" t="s">
        <v>29</v>
      </c>
      <c r="I19" s="67" t="n">
        <v>0.06</v>
      </c>
      <c r="J19" s="68"/>
      <c r="K19" s="12"/>
      <c r="L19" s="69"/>
      <c r="M19" s="69"/>
      <c r="N19" s="9"/>
      <c r="R19" s="1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7.25" hidden="false" customHeight="true" outlineLevel="0" collapsed="false">
      <c r="A20" s="70" t="s">
        <v>30</v>
      </c>
      <c r="B20" s="71"/>
      <c r="C20" s="72"/>
      <c r="D20" s="73" t="n">
        <f aca="false">D18*B12</f>
        <v>1209000</v>
      </c>
      <c r="E20" s="74" t="s">
        <v>31</v>
      </c>
      <c r="F20" s="75"/>
      <c r="K20" s="12"/>
      <c r="L20" s="76"/>
      <c r="M20" s="77"/>
      <c r="N20" s="9"/>
      <c r="R20" s="1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5.75" hidden="false" customHeight="true" outlineLevel="0" collapsed="false">
      <c r="A21" s="33" t="s">
        <v>32</v>
      </c>
      <c r="B21" s="78" t="n">
        <f aca="false">E21/1000</f>
        <v>15600</v>
      </c>
      <c r="C21" s="79" t="s">
        <v>33</v>
      </c>
      <c r="D21" s="80" t="n">
        <v>1200</v>
      </c>
      <c r="E21" s="81" t="n">
        <f aca="false">D21*B11</f>
        <v>15600000</v>
      </c>
      <c r="G21" s="82"/>
      <c r="H21" s="83" t="s">
        <v>34</v>
      </c>
      <c r="I21" s="84" t="n">
        <v>3.44</v>
      </c>
      <c r="J21" s="85" t="s">
        <v>35</v>
      </c>
      <c r="K21" s="12" t="s">
        <v>36</v>
      </c>
      <c r="L21" s="86"/>
      <c r="M21" s="55"/>
      <c r="N21" s="9"/>
      <c r="R21" s="1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3.5" hidden="false" customHeight="true" outlineLevel="0" collapsed="false">
      <c r="A22" s="87" t="s">
        <v>37</v>
      </c>
      <c r="B22" s="78" t="n">
        <f aca="false">E22/1000</f>
        <v>10400</v>
      </c>
      <c r="C22" s="88" t="s">
        <v>33</v>
      </c>
      <c r="D22" s="80" t="n">
        <v>800</v>
      </c>
      <c r="E22" s="81" t="n">
        <f aca="false">D22*B12</f>
        <v>10400000</v>
      </c>
      <c r="G22" s="65"/>
      <c r="H22" s="66" t="s">
        <v>38</v>
      </c>
      <c r="I22" s="89" t="n">
        <v>36902</v>
      </c>
      <c r="J22" s="68"/>
      <c r="K22" s="12"/>
      <c r="L22" s="23"/>
      <c r="M22" s="55"/>
      <c r="N22" s="9"/>
      <c r="R22" s="1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3.5" hidden="false" customHeight="false" outlineLevel="0" collapsed="false">
      <c r="A23" s="87" t="s">
        <v>39</v>
      </c>
      <c r="B23" s="90" t="n">
        <v>1700</v>
      </c>
      <c r="C23" s="88" t="s">
        <v>33</v>
      </c>
      <c r="D23" s="91"/>
      <c r="E23" s="92"/>
      <c r="K23" s="12"/>
      <c r="L23" s="23"/>
      <c r="M23" s="55"/>
      <c r="N23" s="9"/>
      <c r="R23" s="1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6.5" hidden="false" customHeight="false" outlineLevel="0" collapsed="false">
      <c r="A24" s="33" t="s">
        <v>40</v>
      </c>
      <c r="B24" s="93" t="n">
        <f aca="false">B23+B22</f>
        <v>12100</v>
      </c>
      <c r="C24" s="94" t="s">
        <v>33</v>
      </c>
      <c r="D24" s="95" t="n">
        <f aca="false">E24/B12</f>
        <v>930.769230769231</v>
      </c>
      <c r="E24" s="96" t="n">
        <f aca="false">B24*1000</f>
        <v>12100000</v>
      </c>
      <c r="G24" s="24" t="s">
        <v>41</v>
      </c>
      <c r="H24" s="97"/>
      <c r="I24" s="98"/>
      <c r="J24" s="12"/>
      <c r="K24" s="12"/>
      <c r="L24" s="23"/>
      <c r="M24" s="55"/>
      <c r="N24" s="9"/>
      <c r="R24" s="1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5" hidden="false" customHeight="true" outlineLevel="0" collapsed="false">
      <c r="A25" s="33"/>
      <c r="B25" s="61"/>
      <c r="C25" s="22"/>
      <c r="D25" s="99"/>
      <c r="E25" s="100" t="s">
        <v>42</v>
      </c>
      <c r="F25" s="100"/>
      <c r="G25" s="101"/>
      <c r="H25" s="102" t="s">
        <v>43</v>
      </c>
      <c r="I25" s="103" t="s">
        <v>44</v>
      </c>
      <c r="J25" s="12"/>
      <c r="K25" s="12"/>
      <c r="L25" s="23"/>
      <c r="M25" s="55"/>
      <c r="N25" s="9"/>
      <c r="R25" s="1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3.5" hidden="false" customHeight="true" outlineLevel="0" collapsed="false">
      <c r="A26" s="33" t="s">
        <v>45</v>
      </c>
      <c r="B26" s="104" t="n">
        <v>0.0265</v>
      </c>
      <c r="C26" s="22"/>
      <c r="D26" s="22"/>
      <c r="E26" s="105" t="n">
        <f aca="false">E21-E24</f>
        <v>3500000</v>
      </c>
      <c r="F26" s="106" t="n">
        <f aca="false">1-(E24/E21)</f>
        <v>0.224358974358974</v>
      </c>
      <c r="G26" s="107" t="s">
        <v>46</v>
      </c>
      <c r="H26" s="108" t="n">
        <v>0.97</v>
      </c>
      <c r="I26" s="109" t="n">
        <f aca="false">AVERAGE('Gas Curves'!B32:B271)+0.0125</f>
        <v>0.0766251613406978</v>
      </c>
      <c r="J26" s="12"/>
      <c r="K26" s="12"/>
      <c r="L26" s="23"/>
      <c r="M26" s="55"/>
      <c r="N26" s="9"/>
      <c r="R26" s="1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true" outlineLevel="0" collapsed="false">
      <c r="A27" s="33"/>
      <c r="B27" s="22"/>
      <c r="C27" s="22"/>
      <c r="D27" s="110" t="s">
        <v>47</v>
      </c>
      <c r="E27" s="22"/>
      <c r="G27" s="107" t="s">
        <v>48</v>
      </c>
      <c r="H27" s="108" t="n">
        <v>0.03</v>
      </c>
      <c r="I27" s="109" t="n">
        <v>0.375</v>
      </c>
      <c r="J27" s="12"/>
      <c r="K27" s="12"/>
      <c r="L27" s="23"/>
      <c r="M27" s="55"/>
      <c r="N27" s="9"/>
      <c r="R27" s="1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true" outlineLevel="0" collapsed="false">
      <c r="A28" s="33" t="s">
        <v>49</v>
      </c>
      <c r="B28" s="36" t="n">
        <v>35</v>
      </c>
      <c r="C28" s="61" t="s">
        <v>50</v>
      </c>
      <c r="D28" s="111" t="n">
        <f aca="false">B11*B28</f>
        <v>455000</v>
      </c>
      <c r="E28" s="3" t="s">
        <v>51</v>
      </c>
      <c r="G28" s="112" t="s">
        <v>52</v>
      </c>
      <c r="H28" s="113" t="n">
        <f aca="false">SUM(H26:H27)</f>
        <v>1</v>
      </c>
      <c r="I28" s="114" t="n">
        <f aca="false">(H26*I26)+(H27*I27)</f>
        <v>0.0855764065004769</v>
      </c>
      <c r="J28" s="12"/>
      <c r="K28" s="12"/>
      <c r="L28" s="77"/>
      <c r="M28" s="115"/>
      <c r="N28" s="9"/>
      <c r="R28" s="1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5" hidden="false" customHeight="true" outlineLevel="0" collapsed="false">
      <c r="A29" s="33" t="s">
        <v>53</v>
      </c>
      <c r="B29" s="36" t="n">
        <v>10</v>
      </c>
      <c r="C29" s="61" t="s">
        <v>50</v>
      </c>
      <c r="D29" s="111" t="n">
        <f aca="false">B12*B29</f>
        <v>130000</v>
      </c>
      <c r="G29" s="65"/>
      <c r="H29" s="116"/>
      <c r="I29" s="68"/>
      <c r="J29" s="12"/>
      <c r="K29" s="12"/>
      <c r="L29" s="23"/>
      <c r="M29" s="55"/>
      <c r="N29" s="9"/>
      <c r="R29" s="1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true" outlineLevel="0" collapsed="false">
      <c r="A30" s="33"/>
      <c r="B30" s="12"/>
      <c r="C30" s="22"/>
      <c r="D30" s="22"/>
      <c r="H30" s="117"/>
      <c r="I30" s="12"/>
      <c r="J30" s="12"/>
      <c r="K30" s="12"/>
      <c r="L30" s="23"/>
      <c r="M30" s="55"/>
      <c r="N30" s="9"/>
      <c r="R30" s="1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true" outlineLevel="0" collapsed="false">
      <c r="A31" s="33" t="s">
        <v>54</v>
      </c>
      <c r="B31" s="118" t="n">
        <v>39</v>
      </c>
      <c r="C31" s="61" t="s">
        <v>55</v>
      </c>
      <c r="D31" s="119"/>
      <c r="G31" s="24" t="s">
        <v>56</v>
      </c>
      <c r="H31" s="41"/>
      <c r="I31" s="120" t="s">
        <v>57</v>
      </c>
      <c r="J31" s="12"/>
      <c r="K31" s="12"/>
      <c r="L31" s="121"/>
      <c r="M31" s="55"/>
      <c r="N31" s="9"/>
      <c r="R31" s="1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3.5" hidden="false" customHeight="false" outlineLevel="0" collapsed="false">
      <c r="A32" s="33" t="s">
        <v>58</v>
      </c>
      <c r="B32" s="118" t="n">
        <v>0</v>
      </c>
      <c r="C32" s="61" t="s">
        <v>55</v>
      </c>
      <c r="D32" s="22"/>
      <c r="G32" s="122" t="s">
        <v>59</v>
      </c>
      <c r="H32" s="123" t="n">
        <f aca="false">B110</f>
        <v>18910.9407309647</v>
      </c>
      <c r="I32" s="124" t="n">
        <f aca="false">0.8*H32</f>
        <v>15128.7525847718</v>
      </c>
      <c r="J32" s="52"/>
      <c r="K32" s="12"/>
      <c r="L32" s="23"/>
      <c r="M32" s="55"/>
      <c r="N32" s="9"/>
      <c r="R32" s="1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3.5" hidden="false" customHeight="false" outlineLevel="0" collapsed="false">
      <c r="A33" s="33" t="s">
        <v>60</v>
      </c>
      <c r="B33" s="125" t="n">
        <f aca="false">SUM(B31:B32)</f>
        <v>39</v>
      </c>
      <c r="C33" s="61" t="s">
        <v>55</v>
      </c>
      <c r="G33" s="126" t="s">
        <v>61</v>
      </c>
      <c r="H33" s="127" t="n">
        <f aca="false">'Cost of Service'!F55</f>
        <v>1637.0685215994</v>
      </c>
      <c r="I33" s="128" t="n">
        <f aca="false">H33</f>
        <v>1637.0685215994</v>
      </c>
      <c r="J33" s="12"/>
      <c r="K33" s="12"/>
      <c r="L33" s="23"/>
      <c r="M33" s="55"/>
      <c r="N33" s="9"/>
      <c r="R33" s="1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3.5" hidden="false" customHeight="false" outlineLevel="0" collapsed="false">
      <c r="A34" s="61"/>
      <c r="D34" s="22"/>
      <c r="G34" s="65"/>
      <c r="H34" s="129" t="s">
        <v>22</v>
      </c>
      <c r="I34" s="130" t="s">
        <v>22</v>
      </c>
      <c r="J34" s="12"/>
      <c r="K34" s="12"/>
      <c r="L34" s="131"/>
      <c r="M34" s="55"/>
      <c r="N34" s="9"/>
      <c r="R34" s="1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95" hidden="false" customHeight="true" outlineLevel="0" collapsed="false">
      <c r="A35" s="61" t="s">
        <v>62</v>
      </c>
      <c r="B35" s="132" t="n">
        <v>0.7457</v>
      </c>
      <c r="C35" s="61" t="s">
        <v>63</v>
      </c>
      <c r="D35" s="22"/>
      <c r="E35" s="22"/>
      <c r="F35" s="40"/>
      <c r="H35" s="133" t="n">
        <f aca="false">H32-H33</f>
        <v>17273.8722093653</v>
      </c>
      <c r="I35" s="133" t="n">
        <f aca="false">I32-I33</f>
        <v>13491.6840631724</v>
      </c>
      <c r="J35" s="12"/>
      <c r="K35" s="12"/>
      <c r="L35" s="131"/>
      <c r="M35" s="55"/>
      <c r="N35" s="9"/>
      <c r="R35" s="1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5" hidden="false" customHeight="true" outlineLevel="0" collapsed="false">
      <c r="A36" s="61" t="s">
        <v>64</v>
      </c>
      <c r="B36" s="104" t="n">
        <f aca="false">(0.98*0.98*0.99)</f>
        <v>0.950796</v>
      </c>
      <c r="C36" s="22"/>
      <c r="D36" s="22"/>
      <c r="E36" s="22"/>
      <c r="F36" s="40"/>
      <c r="G36" s="22"/>
      <c r="H36" s="134"/>
      <c r="I36" s="12" t="s">
        <v>22</v>
      </c>
      <c r="J36" s="12"/>
      <c r="K36" s="12"/>
      <c r="L36" s="23"/>
      <c r="M36" s="55"/>
      <c r="N36" s="9"/>
      <c r="R36" s="1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5" hidden="false" customHeight="true" outlineLevel="0" collapsed="false">
      <c r="A37" s="61" t="s">
        <v>65</v>
      </c>
      <c r="B37" s="135" t="n">
        <f aca="false">B12/B36*B35</f>
        <v>10195.7728051023</v>
      </c>
      <c r="C37" s="22"/>
      <c r="D37" s="22"/>
      <c r="E37" s="22"/>
      <c r="F37" s="40"/>
      <c r="G37" s="22"/>
      <c r="H37" s="134"/>
      <c r="I37" s="12"/>
      <c r="J37" s="12"/>
      <c r="K37" s="12"/>
      <c r="L37" s="23"/>
      <c r="M37" s="55"/>
      <c r="N37" s="9"/>
      <c r="R37" s="1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5" hidden="false" customHeight="true" outlineLevel="0" collapsed="false">
      <c r="A38" s="136" t="s">
        <v>66</v>
      </c>
      <c r="B38" s="137" t="n">
        <v>7</v>
      </c>
      <c r="C38" s="61" t="s">
        <v>67</v>
      </c>
      <c r="D38" s="22"/>
      <c r="E38" s="138"/>
      <c r="F38" s="40"/>
      <c r="G38" s="22"/>
      <c r="H38" s="134"/>
      <c r="I38" s="12"/>
      <c r="J38" s="12"/>
      <c r="K38" s="12"/>
      <c r="L38" s="23"/>
      <c r="M38" s="55"/>
      <c r="N38" s="9"/>
      <c r="R38" s="1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5" hidden="false" customHeight="true" outlineLevel="0" collapsed="false">
      <c r="A39" s="136" t="s">
        <v>68</v>
      </c>
      <c r="B39" s="139" t="n">
        <v>0.09</v>
      </c>
      <c r="C39" s="22"/>
      <c r="D39" s="22"/>
      <c r="E39" s="140"/>
      <c r="F39" s="22"/>
      <c r="G39" s="22"/>
      <c r="H39" s="134"/>
      <c r="I39" s="12"/>
      <c r="J39" s="12"/>
      <c r="K39" s="12"/>
      <c r="L39" s="23"/>
      <c r="M39" s="55"/>
      <c r="N39" s="9"/>
      <c r="R39" s="1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5" hidden="false" customHeight="true" outlineLevel="0" collapsed="false">
      <c r="A40" s="61"/>
      <c r="B40" s="104"/>
      <c r="C40" s="22"/>
      <c r="D40" s="22"/>
      <c r="E40" s="22"/>
      <c r="F40" s="40"/>
      <c r="G40" s="22"/>
      <c r="H40" s="134"/>
      <c r="I40" s="12"/>
      <c r="J40" s="12"/>
      <c r="K40" s="12"/>
      <c r="L40" s="23"/>
      <c r="M40" s="55"/>
      <c r="N40" s="9"/>
      <c r="R40" s="1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20.25" hidden="false" customHeight="false" outlineLevel="0" collapsed="false">
      <c r="A41" s="14" t="s">
        <v>69</v>
      </c>
      <c r="B41" s="15"/>
      <c r="C41" s="15"/>
      <c r="D41" s="15"/>
      <c r="E41" s="16"/>
      <c r="F41" s="15"/>
      <c r="G41" s="15"/>
      <c r="H41" s="15"/>
      <c r="I41" s="15"/>
      <c r="J41" s="15"/>
      <c r="K41" s="15"/>
      <c r="L41" s="15"/>
      <c r="M41" s="15"/>
      <c r="N41" s="15"/>
      <c r="O41" s="16"/>
      <c r="P41" s="16"/>
      <c r="Q41" s="16"/>
      <c r="R41" s="141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23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  <c r="IQ41" s="16"/>
      <c r="IR41" s="16"/>
      <c r="IS41" s="16"/>
      <c r="IT41" s="16"/>
      <c r="IU41" s="16"/>
      <c r="IV41" s="16"/>
      <c r="IW41" s="16"/>
    </row>
    <row r="42" customFormat="false" ht="12.75" hidden="false" customHeight="false" outlineLevel="0" collapsed="false">
      <c r="A42" s="142" t="s">
        <v>70</v>
      </c>
      <c r="B42" s="143" t="n">
        <v>1</v>
      </c>
      <c r="C42" s="144" t="n">
        <f aca="false">B42+1</f>
        <v>2</v>
      </c>
      <c r="D42" s="144" t="n">
        <f aca="false">C42+1</f>
        <v>3</v>
      </c>
      <c r="E42" s="144" t="n">
        <f aca="false">D42+1</f>
        <v>4</v>
      </c>
      <c r="F42" s="144" t="n">
        <f aca="false">E42+1</f>
        <v>5</v>
      </c>
      <c r="G42" s="144" t="n">
        <f aca="false">F42+1</f>
        <v>6</v>
      </c>
      <c r="H42" s="144" t="n">
        <f aca="false">G42+1</f>
        <v>7</v>
      </c>
      <c r="I42" s="144" t="n">
        <f aca="false">H42+1</f>
        <v>8</v>
      </c>
      <c r="J42" s="144" t="n">
        <f aca="false">I42+1</f>
        <v>9</v>
      </c>
      <c r="K42" s="144" t="n">
        <f aca="false">J42+1</f>
        <v>10</v>
      </c>
      <c r="L42" s="144" t="n">
        <f aca="false">K42+1</f>
        <v>11</v>
      </c>
      <c r="M42" s="144" t="n">
        <f aca="false">L42+1</f>
        <v>12</v>
      </c>
      <c r="N42" s="145" t="n">
        <f aca="false">M42+1</f>
        <v>13</v>
      </c>
      <c r="O42" s="145" t="n">
        <f aca="false">N42+1</f>
        <v>14</v>
      </c>
      <c r="P42" s="145" t="n">
        <f aca="false">O42+1</f>
        <v>15</v>
      </c>
      <c r="Q42" s="145" t="n">
        <f aca="false">P42+1</f>
        <v>16</v>
      </c>
      <c r="R42" s="145" t="n">
        <f aca="false">Q42+1</f>
        <v>17</v>
      </c>
      <c r="S42" s="145" t="n">
        <f aca="false">R42+1</f>
        <v>18</v>
      </c>
      <c r="T42" s="145" t="n">
        <f aca="false">S42+1</f>
        <v>19</v>
      </c>
      <c r="U42" s="145" t="n">
        <f aca="false">T42+1</f>
        <v>20</v>
      </c>
      <c r="V42" s="145" t="n">
        <f aca="false">U42+1</f>
        <v>21</v>
      </c>
      <c r="W42" s="145" t="n">
        <f aca="false">V42+1</f>
        <v>22</v>
      </c>
      <c r="X42" s="145" t="n">
        <f aca="false">W42+1</f>
        <v>23</v>
      </c>
      <c r="Y42" s="145" t="n">
        <f aca="false">X42+1</f>
        <v>24</v>
      </c>
      <c r="Z42" s="145" t="n">
        <f aca="false">Y42+1</f>
        <v>25</v>
      </c>
      <c r="AA42" s="145" t="n">
        <f aca="false">Z42+1</f>
        <v>26</v>
      </c>
      <c r="AB42" s="145" t="n">
        <f aca="false">AA42+1</f>
        <v>27</v>
      </c>
      <c r="AC42" s="145" t="n">
        <f aca="false">AB42+1</f>
        <v>28</v>
      </c>
      <c r="AD42" s="145" t="n">
        <f aca="false">AC42+1</f>
        <v>29</v>
      </c>
      <c r="AE42" s="145" t="n">
        <f aca="false">AD42+1</f>
        <v>30</v>
      </c>
      <c r="AF42" s="145" t="n">
        <f aca="false">AE42+1</f>
        <v>31</v>
      </c>
      <c r="AG42" s="145" t="n">
        <f aca="false">AF42+1</f>
        <v>32</v>
      </c>
      <c r="AH42" s="145" t="n">
        <f aca="false">AG42+1</f>
        <v>33</v>
      </c>
      <c r="AI42" s="145" t="n">
        <f aca="false">AH42+1</f>
        <v>34</v>
      </c>
      <c r="AJ42" s="145" t="n">
        <f aca="false">AI42+1</f>
        <v>35</v>
      </c>
      <c r="AK42" s="145" t="n">
        <f aca="false">AJ42+1</f>
        <v>36</v>
      </c>
      <c r="AL42" s="145" t="n">
        <f aca="false">AK42+1</f>
        <v>37</v>
      </c>
      <c r="AM42" s="145" t="n">
        <f aca="false">AL42+1</f>
        <v>38</v>
      </c>
      <c r="AN42" s="145" t="n">
        <f aca="false">AM42+1</f>
        <v>39</v>
      </c>
      <c r="AO42" s="145" t="n">
        <f aca="false">AN42+1</f>
        <v>40</v>
      </c>
      <c r="AP42" s="145" t="n">
        <f aca="false">AO42+1</f>
        <v>41</v>
      </c>
      <c r="AQ42" s="145" t="n">
        <f aca="false">AP42+1</f>
        <v>42</v>
      </c>
      <c r="AR42" s="145" t="n">
        <f aca="false">AQ42+1</f>
        <v>43</v>
      </c>
      <c r="AS42" s="145" t="n">
        <f aca="false">AR42+1</f>
        <v>44</v>
      </c>
      <c r="AT42" s="145" t="n">
        <f aca="false">AS42+1</f>
        <v>45</v>
      </c>
      <c r="AU42" s="145" t="n">
        <f aca="false">AT42+1</f>
        <v>46</v>
      </c>
      <c r="AV42" s="145" t="n">
        <f aca="false">AU42+1</f>
        <v>47</v>
      </c>
      <c r="AW42" s="145" t="n">
        <f aca="false">AV42+1</f>
        <v>48</v>
      </c>
      <c r="AX42" s="145" t="n">
        <f aca="false">AW42+1</f>
        <v>49</v>
      </c>
      <c r="AY42" s="145" t="n">
        <f aca="false">AX42+1</f>
        <v>50</v>
      </c>
      <c r="AZ42" s="145" t="n">
        <f aca="false">AY42+1</f>
        <v>51</v>
      </c>
      <c r="BA42" s="145" t="n">
        <f aca="false">AZ42+1</f>
        <v>52</v>
      </c>
      <c r="BB42" s="145" t="n">
        <f aca="false">BA42+1</f>
        <v>53</v>
      </c>
      <c r="BC42" s="145" t="n">
        <f aca="false">BB42+1</f>
        <v>54</v>
      </c>
      <c r="BD42" s="145" t="n">
        <f aca="false">BC42+1</f>
        <v>55</v>
      </c>
      <c r="BE42" s="145" t="n">
        <f aca="false">BD42+1</f>
        <v>56</v>
      </c>
      <c r="BF42" s="145" t="n">
        <f aca="false">BE42+1</f>
        <v>57</v>
      </c>
      <c r="BG42" s="145" t="n">
        <f aca="false">BF42+1</f>
        <v>58</v>
      </c>
      <c r="BH42" s="145" t="n">
        <f aca="false">BG42+1</f>
        <v>59</v>
      </c>
      <c r="BI42" s="145" t="n">
        <f aca="false">BH42+1</f>
        <v>60</v>
      </c>
      <c r="BJ42" s="145" t="n">
        <f aca="false">BI42+1</f>
        <v>61</v>
      </c>
      <c r="BK42" s="145" t="n">
        <f aca="false">BJ42+1</f>
        <v>62</v>
      </c>
      <c r="BL42" s="145" t="n">
        <f aca="false">BK42+1</f>
        <v>63</v>
      </c>
      <c r="BM42" s="145" t="n">
        <f aca="false">BL42+1</f>
        <v>64</v>
      </c>
      <c r="BN42" s="145" t="n">
        <f aca="false">BM42+1</f>
        <v>65</v>
      </c>
      <c r="BO42" s="145" t="n">
        <f aca="false">BN42+1</f>
        <v>66</v>
      </c>
      <c r="BP42" s="145" t="n">
        <f aca="false">BO42+1</f>
        <v>67</v>
      </c>
      <c r="BQ42" s="145" t="n">
        <f aca="false">BP42+1</f>
        <v>68</v>
      </c>
      <c r="BR42" s="145" t="n">
        <f aca="false">BQ42+1</f>
        <v>69</v>
      </c>
      <c r="BS42" s="145" t="n">
        <f aca="false">BR42+1</f>
        <v>70</v>
      </c>
      <c r="BT42" s="145" t="n">
        <f aca="false">BS42+1</f>
        <v>71</v>
      </c>
      <c r="BU42" s="145" t="n">
        <f aca="false">BT42+1</f>
        <v>72</v>
      </c>
      <c r="BV42" s="145" t="n">
        <f aca="false">BU42+1</f>
        <v>73</v>
      </c>
      <c r="BW42" s="145" t="n">
        <f aca="false">BV42+1</f>
        <v>74</v>
      </c>
      <c r="BX42" s="145" t="n">
        <f aca="false">BW42+1</f>
        <v>75</v>
      </c>
      <c r="BY42" s="145" t="n">
        <f aca="false">BX42+1</f>
        <v>76</v>
      </c>
      <c r="BZ42" s="145" t="n">
        <f aca="false">BY42+1</f>
        <v>77</v>
      </c>
      <c r="CA42" s="145" t="n">
        <f aca="false">BZ42+1</f>
        <v>78</v>
      </c>
      <c r="CB42" s="145" t="n">
        <f aca="false">CA42+1</f>
        <v>79</v>
      </c>
      <c r="CC42" s="145" t="n">
        <f aca="false">CB42+1</f>
        <v>80</v>
      </c>
      <c r="CD42" s="145" t="n">
        <f aca="false">CC42+1</f>
        <v>81</v>
      </c>
      <c r="CE42" s="145" t="n">
        <f aca="false">CD42+1</f>
        <v>82</v>
      </c>
      <c r="CF42" s="145" t="n">
        <f aca="false">CE42+1</f>
        <v>83</v>
      </c>
      <c r="CG42" s="145" t="n">
        <f aca="false">CF42+1</f>
        <v>84</v>
      </c>
      <c r="CH42" s="145" t="n">
        <f aca="false">CG42+1</f>
        <v>85</v>
      </c>
      <c r="CI42" s="145" t="n">
        <f aca="false">CH42+1</f>
        <v>86</v>
      </c>
      <c r="CJ42" s="145" t="n">
        <f aca="false">CI42+1</f>
        <v>87</v>
      </c>
      <c r="CK42" s="145" t="n">
        <f aca="false">CJ42+1</f>
        <v>88</v>
      </c>
      <c r="CL42" s="145" t="n">
        <f aca="false">CK42+1</f>
        <v>89</v>
      </c>
      <c r="CM42" s="145" t="n">
        <f aca="false">CL42+1</f>
        <v>90</v>
      </c>
      <c r="CN42" s="145" t="n">
        <f aca="false">CM42+1</f>
        <v>91</v>
      </c>
      <c r="CO42" s="145" t="n">
        <f aca="false">CN42+1</f>
        <v>92</v>
      </c>
      <c r="CP42" s="145" t="n">
        <f aca="false">CO42+1</f>
        <v>93</v>
      </c>
      <c r="CQ42" s="145" t="n">
        <f aca="false">CP42+1</f>
        <v>94</v>
      </c>
      <c r="CR42" s="145" t="n">
        <f aca="false">CQ42+1</f>
        <v>95</v>
      </c>
      <c r="CS42" s="145" t="n">
        <f aca="false">CR42+1</f>
        <v>96</v>
      </c>
      <c r="CT42" s="145" t="n">
        <f aca="false">CS42+1</f>
        <v>97</v>
      </c>
      <c r="CU42" s="145" t="n">
        <f aca="false">CT42+1</f>
        <v>98</v>
      </c>
      <c r="CV42" s="145" t="n">
        <f aca="false">CU42+1</f>
        <v>99</v>
      </c>
      <c r="CW42" s="145" t="n">
        <f aca="false">CV42+1</f>
        <v>100</v>
      </c>
      <c r="CX42" s="145" t="n">
        <f aca="false">CW42+1</f>
        <v>101</v>
      </c>
      <c r="CY42" s="145" t="n">
        <f aca="false">CX42+1</f>
        <v>102</v>
      </c>
      <c r="CZ42" s="145" t="n">
        <f aca="false">CY42+1</f>
        <v>103</v>
      </c>
      <c r="DA42" s="145" t="n">
        <f aca="false">CZ42+1</f>
        <v>104</v>
      </c>
      <c r="DB42" s="145" t="n">
        <f aca="false">DA42+1</f>
        <v>105</v>
      </c>
      <c r="DC42" s="145" t="n">
        <f aca="false">DB42+1</f>
        <v>106</v>
      </c>
      <c r="DD42" s="145" t="n">
        <f aca="false">DC42+1</f>
        <v>107</v>
      </c>
      <c r="DE42" s="145" t="n">
        <f aca="false">DD42+1</f>
        <v>108</v>
      </c>
      <c r="DF42" s="145" t="n">
        <f aca="false">DE42+1</f>
        <v>109</v>
      </c>
      <c r="DG42" s="145" t="n">
        <f aca="false">DF42+1</f>
        <v>110</v>
      </c>
      <c r="DH42" s="145" t="n">
        <f aca="false">DG42+1</f>
        <v>111</v>
      </c>
      <c r="DI42" s="145" t="n">
        <f aca="false">DH42+1</f>
        <v>112</v>
      </c>
      <c r="DJ42" s="145" t="n">
        <f aca="false">DI42+1</f>
        <v>113</v>
      </c>
      <c r="DK42" s="145" t="n">
        <f aca="false">DJ42+1</f>
        <v>114</v>
      </c>
      <c r="DL42" s="145" t="n">
        <f aca="false">DK42+1</f>
        <v>115</v>
      </c>
      <c r="DM42" s="145" t="n">
        <f aca="false">DL42+1</f>
        <v>116</v>
      </c>
      <c r="DN42" s="145" t="n">
        <f aca="false">DM42+1</f>
        <v>117</v>
      </c>
      <c r="DO42" s="145" t="n">
        <f aca="false">DN42+1</f>
        <v>118</v>
      </c>
      <c r="DP42" s="145" t="n">
        <f aca="false">DO42+1</f>
        <v>119</v>
      </c>
      <c r="DQ42" s="145" t="n">
        <f aca="false">DP42+1</f>
        <v>120</v>
      </c>
      <c r="DR42" s="23"/>
      <c r="DS42" s="145" t="n">
        <f aca="false">DQ42+1</f>
        <v>121</v>
      </c>
      <c r="DT42" s="145" t="n">
        <f aca="false">DS42+1</f>
        <v>122</v>
      </c>
      <c r="DU42" s="145" t="n">
        <f aca="false">DT42+1</f>
        <v>123</v>
      </c>
      <c r="DV42" s="145" t="n">
        <f aca="false">DU42+1</f>
        <v>124</v>
      </c>
      <c r="DW42" s="145" t="n">
        <f aca="false">DV42+1</f>
        <v>125</v>
      </c>
      <c r="DX42" s="145" t="n">
        <f aca="false">DW42+1</f>
        <v>126</v>
      </c>
      <c r="DY42" s="145" t="n">
        <f aca="false">DX42+1</f>
        <v>127</v>
      </c>
      <c r="DZ42" s="145" t="n">
        <f aca="false">DY42+1</f>
        <v>128</v>
      </c>
      <c r="EA42" s="145" t="n">
        <f aca="false">DZ42+1</f>
        <v>129</v>
      </c>
      <c r="EB42" s="145" t="n">
        <f aca="false">EA42+1</f>
        <v>130</v>
      </c>
      <c r="EC42" s="145" t="n">
        <f aca="false">EB42+1</f>
        <v>131</v>
      </c>
      <c r="ED42" s="145" t="n">
        <f aca="false">EC42+1</f>
        <v>132</v>
      </c>
      <c r="EE42" s="145" t="n">
        <f aca="false">ED42+1</f>
        <v>133</v>
      </c>
      <c r="EF42" s="145" t="n">
        <f aca="false">EE42+1</f>
        <v>134</v>
      </c>
      <c r="EG42" s="145" t="n">
        <f aca="false">EF42+1</f>
        <v>135</v>
      </c>
      <c r="EH42" s="145" t="n">
        <f aca="false">EG42+1</f>
        <v>136</v>
      </c>
      <c r="EI42" s="145" t="n">
        <f aca="false">EH42+1</f>
        <v>137</v>
      </c>
      <c r="EJ42" s="145" t="n">
        <f aca="false">EI42+1</f>
        <v>138</v>
      </c>
      <c r="EK42" s="145" t="n">
        <f aca="false">EJ42+1</f>
        <v>139</v>
      </c>
      <c r="EL42" s="145" t="n">
        <f aca="false">EK42+1</f>
        <v>140</v>
      </c>
      <c r="EM42" s="145" t="n">
        <f aca="false">EL42+1</f>
        <v>141</v>
      </c>
      <c r="EN42" s="145" t="n">
        <f aca="false">EM42+1</f>
        <v>142</v>
      </c>
      <c r="EO42" s="145" t="n">
        <f aca="false">EN42+1</f>
        <v>143</v>
      </c>
      <c r="EP42" s="145" t="n">
        <f aca="false">EO42+1</f>
        <v>144</v>
      </c>
      <c r="EQ42" s="145" t="n">
        <f aca="false">EP42+1</f>
        <v>145</v>
      </c>
      <c r="ER42" s="145" t="n">
        <f aca="false">EQ42+1</f>
        <v>146</v>
      </c>
      <c r="ES42" s="145" t="n">
        <f aca="false">ER42+1</f>
        <v>147</v>
      </c>
      <c r="ET42" s="145" t="n">
        <f aca="false">ES42+1</f>
        <v>148</v>
      </c>
      <c r="EU42" s="145" t="n">
        <f aca="false">ET42+1</f>
        <v>149</v>
      </c>
      <c r="EV42" s="145" t="n">
        <f aca="false">EU42+1</f>
        <v>150</v>
      </c>
      <c r="EW42" s="145" t="n">
        <f aca="false">EV42+1</f>
        <v>151</v>
      </c>
      <c r="EX42" s="145" t="n">
        <f aca="false">EW42+1</f>
        <v>152</v>
      </c>
      <c r="EY42" s="145" t="n">
        <f aca="false">EX42+1</f>
        <v>153</v>
      </c>
      <c r="EZ42" s="145" t="n">
        <f aca="false">EY42+1</f>
        <v>154</v>
      </c>
      <c r="FA42" s="145" t="n">
        <f aca="false">EZ42+1</f>
        <v>155</v>
      </c>
      <c r="FB42" s="145" t="n">
        <f aca="false">FA42+1</f>
        <v>156</v>
      </c>
      <c r="FC42" s="145" t="n">
        <f aca="false">FB42+1</f>
        <v>157</v>
      </c>
      <c r="FD42" s="145" t="n">
        <f aca="false">FC42+1</f>
        <v>158</v>
      </c>
      <c r="FE42" s="145" t="n">
        <f aca="false">FD42+1</f>
        <v>159</v>
      </c>
      <c r="FF42" s="145" t="n">
        <f aca="false">FE42+1</f>
        <v>160</v>
      </c>
      <c r="FG42" s="145" t="n">
        <f aca="false">FF42+1</f>
        <v>161</v>
      </c>
      <c r="FH42" s="145" t="n">
        <f aca="false">FG42+1</f>
        <v>162</v>
      </c>
      <c r="FI42" s="145" t="n">
        <f aca="false">FH42+1</f>
        <v>163</v>
      </c>
      <c r="FJ42" s="145" t="n">
        <f aca="false">FI42+1</f>
        <v>164</v>
      </c>
      <c r="FK42" s="145" t="n">
        <f aca="false">FJ42+1</f>
        <v>165</v>
      </c>
      <c r="FL42" s="145" t="n">
        <f aca="false">FK42+1</f>
        <v>166</v>
      </c>
      <c r="FM42" s="145" t="n">
        <f aca="false">FL42+1</f>
        <v>167</v>
      </c>
      <c r="FN42" s="145" t="n">
        <f aca="false">FM42+1</f>
        <v>168</v>
      </c>
      <c r="FO42" s="145" t="n">
        <f aca="false">FN42+1</f>
        <v>169</v>
      </c>
      <c r="FP42" s="145" t="n">
        <f aca="false">FO42+1</f>
        <v>170</v>
      </c>
      <c r="FQ42" s="145" t="n">
        <f aca="false">FP42+1</f>
        <v>171</v>
      </c>
      <c r="FR42" s="145" t="n">
        <f aca="false">FQ42+1</f>
        <v>172</v>
      </c>
      <c r="FS42" s="145" t="n">
        <f aca="false">FR42+1</f>
        <v>173</v>
      </c>
      <c r="FT42" s="145" t="n">
        <f aca="false">FS42+1</f>
        <v>174</v>
      </c>
      <c r="FU42" s="145" t="n">
        <f aca="false">FT42+1</f>
        <v>175</v>
      </c>
      <c r="FV42" s="145" t="n">
        <f aca="false">FU42+1</f>
        <v>176</v>
      </c>
      <c r="FW42" s="145" t="n">
        <f aca="false">FV42+1</f>
        <v>177</v>
      </c>
      <c r="FX42" s="145" t="n">
        <f aca="false">FW42+1</f>
        <v>178</v>
      </c>
      <c r="FY42" s="145" t="n">
        <f aca="false">FX42+1</f>
        <v>179</v>
      </c>
      <c r="FZ42" s="145" t="n">
        <f aca="false">FY42+1</f>
        <v>180</v>
      </c>
      <c r="GA42" s="145" t="n">
        <f aca="false">FZ42+1</f>
        <v>181</v>
      </c>
      <c r="GB42" s="145" t="n">
        <f aca="false">GA42+1</f>
        <v>182</v>
      </c>
      <c r="GC42" s="145" t="n">
        <f aca="false">GB42+1</f>
        <v>183</v>
      </c>
      <c r="GD42" s="145" t="n">
        <f aca="false">GC42+1</f>
        <v>184</v>
      </c>
      <c r="GE42" s="145" t="n">
        <f aca="false">GD42+1</f>
        <v>185</v>
      </c>
      <c r="GF42" s="145" t="n">
        <f aca="false">GE42+1</f>
        <v>186</v>
      </c>
      <c r="GG42" s="145" t="n">
        <f aca="false">GF42+1</f>
        <v>187</v>
      </c>
      <c r="GH42" s="145" t="n">
        <f aca="false">GG42+1</f>
        <v>188</v>
      </c>
      <c r="GI42" s="145" t="n">
        <f aca="false">GH42+1</f>
        <v>189</v>
      </c>
      <c r="GJ42" s="145" t="n">
        <f aca="false">GI42+1</f>
        <v>190</v>
      </c>
      <c r="GK42" s="145" t="n">
        <f aca="false">GJ42+1</f>
        <v>191</v>
      </c>
      <c r="GL42" s="145" t="n">
        <f aca="false">GK42+1</f>
        <v>192</v>
      </c>
      <c r="GM42" s="145" t="n">
        <f aca="false">GL42+1</f>
        <v>193</v>
      </c>
      <c r="GN42" s="145" t="n">
        <f aca="false">GM42+1</f>
        <v>194</v>
      </c>
      <c r="GO42" s="145" t="n">
        <f aca="false">GN42+1</f>
        <v>195</v>
      </c>
      <c r="GP42" s="145" t="n">
        <f aca="false">GO42+1</f>
        <v>196</v>
      </c>
      <c r="GQ42" s="145" t="n">
        <f aca="false">GP42+1</f>
        <v>197</v>
      </c>
      <c r="GR42" s="145" t="n">
        <f aca="false">GQ42+1</f>
        <v>198</v>
      </c>
      <c r="GS42" s="145" t="n">
        <f aca="false">GR42+1</f>
        <v>199</v>
      </c>
      <c r="GT42" s="145" t="n">
        <f aca="false">GS42+1</f>
        <v>200</v>
      </c>
      <c r="GU42" s="145" t="n">
        <f aca="false">GT42+1</f>
        <v>201</v>
      </c>
      <c r="GV42" s="145" t="n">
        <f aca="false">GU42+1</f>
        <v>202</v>
      </c>
      <c r="GW42" s="145" t="n">
        <f aca="false">GV42+1</f>
        <v>203</v>
      </c>
      <c r="GX42" s="145" t="n">
        <f aca="false">GW42+1</f>
        <v>204</v>
      </c>
      <c r="GY42" s="145" t="n">
        <f aca="false">GX42+1</f>
        <v>205</v>
      </c>
      <c r="GZ42" s="145" t="n">
        <f aca="false">GY42+1</f>
        <v>206</v>
      </c>
      <c r="HA42" s="145" t="n">
        <f aca="false">GZ42+1</f>
        <v>207</v>
      </c>
      <c r="HB42" s="145" t="n">
        <f aca="false">HA42+1</f>
        <v>208</v>
      </c>
      <c r="HC42" s="145" t="n">
        <f aca="false">HB42+1</f>
        <v>209</v>
      </c>
      <c r="HD42" s="145" t="n">
        <f aca="false">HC42+1</f>
        <v>210</v>
      </c>
      <c r="HE42" s="145" t="n">
        <f aca="false">HD42+1</f>
        <v>211</v>
      </c>
      <c r="HF42" s="145" t="n">
        <f aca="false">HE42+1</f>
        <v>212</v>
      </c>
      <c r="HG42" s="145" t="n">
        <f aca="false">HF42+1</f>
        <v>213</v>
      </c>
      <c r="HH42" s="145" t="n">
        <f aca="false">HG42+1</f>
        <v>214</v>
      </c>
      <c r="HI42" s="145" t="n">
        <f aca="false">HH42+1</f>
        <v>215</v>
      </c>
      <c r="HJ42" s="145" t="n">
        <f aca="false">HI42+1</f>
        <v>216</v>
      </c>
      <c r="HK42" s="145" t="n">
        <f aca="false">HJ42+1</f>
        <v>217</v>
      </c>
      <c r="HL42" s="145" t="n">
        <f aca="false">HK42+1</f>
        <v>218</v>
      </c>
      <c r="HM42" s="145" t="n">
        <f aca="false">HL42+1</f>
        <v>219</v>
      </c>
      <c r="HN42" s="145" t="n">
        <f aca="false">HM42+1</f>
        <v>220</v>
      </c>
      <c r="HO42" s="145" t="n">
        <f aca="false">HN42+1</f>
        <v>221</v>
      </c>
      <c r="HP42" s="145" t="n">
        <f aca="false">HO42+1</f>
        <v>222</v>
      </c>
      <c r="HQ42" s="145" t="n">
        <f aca="false">HP42+1</f>
        <v>223</v>
      </c>
      <c r="HR42" s="145" t="n">
        <f aca="false">HQ42+1</f>
        <v>224</v>
      </c>
      <c r="HS42" s="145" t="n">
        <f aca="false">HR42+1</f>
        <v>225</v>
      </c>
      <c r="HT42" s="146"/>
      <c r="HU42" s="146"/>
      <c r="HV42" s="146"/>
      <c r="HW42" s="146"/>
      <c r="HX42" s="146"/>
      <c r="HY42" s="146"/>
      <c r="HZ42" s="146"/>
      <c r="IA42" s="146"/>
      <c r="IB42" s="146"/>
      <c r="IC42" s="146"/>
      <c r="ID42" s="146"/>
      <c r="IE42" s="146"/>
      <c r="IF42" s="146"/>
      <c r="IG42" s="146"/>
      <c r="IH42" s="146"/>
      <c r="II42" s="146"/>
      <c r="IJ42" s="146"/>
      <c r="IK42" s="146"/>
      <c r="IL42" s="146"/>
      <c r="IM42" s="146"/>
      <c r="IN42" s="146"/>
      <c r="IO42" s="146"/>
      <c r="IP42" s="146"/>
      <c r="IQ42" s="146"/>
      <c r="IR42" s="146"/>
      <c r="IS42" s="146"/>
      <c r="IT42" s="146"/>
      <c r="IU42" s="146"/>
      <c r="IV42" s="146"/>
      <c r="IW42" s="146"/>
    </row>
    <row r="43" customFormat="false" ht="12.75" hidden="false" customHeight="false" outlineLevel="0" collapsed="false">
      <c r="A43" s="147"/>
      <c r="B43" s="148" t="n">
        <f aca="false">EOMONTH(B7,0)</f>
        <v>37376</v>
      </c>
      <c r="C43" s="148" t="n">
        <f aca="false">EOMONTH(B43,1)</f>
        <v>37407</v>
      </c>
      <c r="D43" s="148" t="n">
        <f aca="false">EOMONTH(C43,1)</f>
        <v>37437</v>
      </c>
      <c r="E43" s="148" t="n">
        <f aca="false">EOMONTH(D43,1)</f>
        <v>37468</v>
      </c>
      <c r="F43" s="148" t="n">
        <f aca="false">EOMONTH(E43,1)</f>
        <v>37499</v>
      </c>
      <c r="G43" s="148" t="n">
        <f aca="false">EOMONTH(F43,1)</f>
        <v>37529</v>
      </c>
      <c r="H43" s="148" t="n">
        <f aca="false">EOMONTH(G43,1)</f>
        <v>37560</v>
      </c>
      <c r="I43" s="148" t="n">
        <f aca="false">EOMONTH(H43,1)</f>
        <v>37590</v>
      </c>
      <c r="J43" s="148" t="n">
        <f aca="false">EOMONTH(I43,1)</f>
        <v>37621</v>
      </c>
      <c r="K43" s="148" t="n">
        <f aca="false">EOMONTH(J43,1)</f>
        <v>37652</v>
      </c>
      <c r="L43" s="148" t="n">
        <f aca="false">EOMONTH(K43,1)</f>
        <v>37680</v>
      </c>
      <c r="M43" s="148" t="n">
        <f aca="false">EOMONTH(L43,1)</f>
        <v>37711</v>
      </c>
      <c r="N43" s="149" t="n">
        <f aca="false">EOMONTH(M43,1)</f>
        <v>37741</v>
      </c>
      <c r="O43" s="149" t="n">
        <f aca="false">EOMONTH(N43,1)</f>
        <v>37772</v>
      </c>
      <c r="P43" s="149" t="n">
        <f aca="false">EOMONTH(O43,1)</f>
        <v>37802</v>
      </c>
      <c r="Q43" s="149" t="n">
        <f aca="false">EOMONTH(P43,1)</f>
        <v>37833</v>
      </c>
      <c r="R43" s="149" t="n">
        <f aca="false">EOMONTH(Q43,1)</f>
        <v>37864</v>
      </c>
      <c r="S43" s="149" t="n">
        <f aca="false">EOMONTH(R43,1)</f>
        <v>37894</v>
      </c>
      <c r="T43" s="149" t="n">
        <f aca="false">EOMONTH(S43,1)</f>
        <v>37925</v>
      </c>
      <c r="U43" s="149" t="n">
        <f aca="false">EOMONTH(T43,1)</f>
        <v>37955</v>
      </c>
      <c r="V43" s="149" t="n">
        <f aca="false">EOMONTH(U43,1)</f>
        <v>37986</v>
      </c>
      <c r="W43" s="149" t="n">
        <f aca="false">EOMONTH(V43,1)</f>
        <v>38017</v>
      </c>
      <c r="X43" s="149" t="n">
        <f aca="false">EOMONTH(W43,1)</f>
        <v>38046</v>
      </c>
      <c r="Y43" s="149" t="n">
        <f aca="false">EOMONTH(X43,1)</f>
        <v>38077</v>
      </c>
      <c r="Z43" s="149" t="n">
        <f aca="false">EOMONTH(Y43,1)</f>
        <v>38107</v>
      </c>
      <c r="AA43" s="149" t="n">
        <f aca="false">EOMONTH(Z43,1)</f>
        <v>38138</v>
      </c>
      <c r="AB43" s="149" t="n">
        <f aca="false">EOMONTH(AA43,1)</f>
        <v>38168</v>
      </c>
      <c r="AC43" s="149" t="n">
        <f aca="false">EOMONTH(AB43,1)</f>
        <v>38199</v>
      </c>
      <c r="AD43" s="149" t="n">
        <f aca="false">EOMONTH(AC43,1)</f>
        <v>38230</v>
      </c>
      <c r="AE43" s="149" t="n">
        <f aca="false">EOMONTH(AD43,1)</f>
        <v>38260</v>
      </c>
      <c r="AF43" s="149" t="n">
        <f aca="false">EOMONTH(AE43,1)</f>
        <v>38291</v>
      </c>
      <c r="AG43" s="149" t="n">
        <f aca="false">EOMONTH(AF43,1)</f>
        <v>38321</v>
      </c>
      <c r="AH43" s="149" t="n">
        <f aca="false">EOMONTH(AG43,1)</f>
        <v>38352</v>
      </c>
      <c r="AI43" s="149" t="n">
        <f aca="false">EOMONTH(AH43,1)</f>
        <v>38383</v>
      </c>
      <c r="AJ43" s="149" t="n">
        <f aca="false">EOMONTH(AI43,1)</f>
        <v>38411</v>
      </c>
      <c r="AK43" s="149" t="n">
        <f aca="false">EOMONTH(AJ43,1)</f>
        <v>38442</v>
      </c>
      <c r="AL43" s="149" t="n">
        <f aca="false">EOMONTH(AK43,1)</f>
        <v>38472</v>
      </c>
      <c r="AM43" s="149" t="n">
        <f aca="false">EOMONTH(AL43,1)</f>
        <v>38503</v>
      </c>
      <c r="AN43" s="149" t="n">
        <f aca="false">EOMONTH(AM43,1)</f>
        <v>38533</v>
      </c>
      <c r="AO43" s="149" t="n">
        <f aca="false">EOMONTH(AN43,1)</f>
        <v>38564</v>
      </c>
      <c r="AP43" s="149" t="n">
        <f aca="false">EOMONTH(AO43,1)</f>
        <v>38595</v>
      </c>
      <c r="AQ43" s="149" t="n">
        <f aca="false">EOMONTH(AP43,1)</f>
        <v>38625</v>
      </c>
      <c r="AR43" s="149" t="n">
        <f aca="false">EOMONTH(AQ43,1)</f>
        <v>38656</v>
      </c>
      <c r="AS43" s="149" t="n">
        <f aca="false">EOMONTH(AR43,1)</f>
        <v>38686</v>
      </c>
      <c r="AT43" s="149" t="n">
        <f aca="false">EOMONTH(AS43,1)</f>
        <v>38717</v>
      </c>
      <c r="AU43" s="149" t="n">
        <f aca="false">EOMONTH(AT43,1)</f>
        <v>38748</v>
      </c>
      <c r="AV43" s="149" t="n">
        <f aca="false">EOMONTH(AU43,1)</f>
        <v>38776</v>
      </c>
      <c r="AW43" s="149" t="n">
        <f aca="false">EOMONTH(AV43,1)</f>
        <v>38807</v>
      </c>
      <c r="AX43" s="149" t="n">
        <f aca="false">EOMONTH(AW43,1)</f>
        <v>38837</v>
      </c>
      <c r="AY43" s="149" t="n">
        <f aca="false">EOMONTH(AX43,1)</f>
        <v>38868</v>
      </c>
      <c r="AZ43" s="149" t="n">
        <f aca="false">EOMONTH(AY43,1)</f>
        <v>38898</v>
      </c>
      <c r="BA43" s="149" t="n">
        <f aca="false">EOMONTH(AZ43,1)</f>
        <v>38929</v>
      </c>
      <c r="BB43" s="149" t="n">
        <f aca="false">EOMONTH(BA43,1)</f>
        <v>38960</v>
      </c>
      <c r="BC43" s="149" t="n">
        <f aca="false">EOMONTH(BB43,1)</f>
        <v>38990</v>
      </c>
      <c r="BD43" s="149" t="n">
        <f aca="false">EOMONTH(BC43,1)</f>
        <v>39021</v>
      </c>
      <c r="BE43" s="149" t="n">
        <f aca="false">EOMONTH(BD43,1)</f>
        <v>39051</v>
      </c>
      <c r="BF43" s="149" t="n">
        <f aca="false">EOMONTH(BE43,1)</f>
        <v>39082</v>
      </c>
      <c r="BG43" s="149" t="n">
        <f aca="false">EOMONTH(BF43,1)</f>
        <v>39113</v>
      </c>
      <c r="BH43" s="149" t="n">
        <f aca="false">EOMONTH(BG43,1)</f>
        <v>39141</v>
      </c>
      <c r="BI43" s="149" t="n">
        <f aca="false">EOMONTH(BH43,1)</f>
        <v>39172</v>
      </c>
      <c r="BJ43" s="149" t="n">
        <f aca="false">EOMONTH(BI43,1)</f>
        <v>39202</v>
      </c>
      <c r="BK43" s="149" t="n">
        <f aca="false">EOMONTH(BJ43,1)</f>
        <v>39233</v>
      </c>
      <c r="BL43" s="149" t="n">
        <f aca="false">EOMONTH(BK43,1)</f>
        <v>39263</v>
      </c>
      <c r="BM43" s="149" t="n">
        <f aca="false">EOMONTH(BL43,1)</f>
        <v>39294</v>
      </c>
      <c r="BN43" s="149" t="n">
        <f aca="false">EOMONTH(BM43,1)</f>
        <v>39325</v>
      </c>
      <c r="BO43" s="149" t="n">
        <f aca="false">EOMONTH(BN43,1)</f>
        <v>39355</v>
      </c>
      <c r="BP43" s="149" t="n">
        <f aca="false">EOMONTH(BO43,1)</f>
        <v>39386</v>
      </c>
      <c r="BQ43" s="149" t="n">
        <f aca="false">EOMONTH(BP43,1)</f>
        <v>39416</v>
      </c>
      <c r="BR43" s="149" t="n">
        <f aca="false">EOMONTH(BQ43,1)</f>
        <v>39447</v>
      </c>
      <c r="BS43" s="149" t="n">
        <f aca="false">EOMONTH(BR43,1)</f>
        <v>39478</v>
      </c>
      <c r="BT43" s="149" t="n">
        <f aca="false">EOMONTH(BS43,1)</f>
        <v>39507</v>
      </c>
      <c r="BU43" s="149" t="n">
        <f aca="false">EOMONTH(BT43,1)</f>
        <v>39538</v>
      </c>
      <c r="BV43" s="149" t="n">
        <f aca="false">EOMONTH(BU43,1)</f>
        <v>39568</v>
      </c>
      <c r="BW43" s="149" t="n">
        <f aca="false">EOMONTH(BV43,1)</f>
        <v>39599</v>
      </c>
      <c r="BX43" s="149" t="n">
        <f aca="false">EOMONTH(BW43,1)</f>
        <v>39629</v>
      </c>
      <c r="BY43" s="149" t="n">
        <f aca="false">EOMONTH(BX43,1)</f>
        <v>39660</v>
      </c>
      <c r="BZ43" s="149" t="n">
        <f aca="false">EOMONTH(BY43,1)</f>
        <v>39691</v>
      </c>
      <c r="CA43" s="149" t="n">
        <f aca="false">EOMONTH(BZ43,1)</f>
        <v>39721</v>
      </c>
      <c r="CB43" s="149" t="n">
        <f aca="false">EOMONTH(CA43,1)</f>
        <v>39752</v>
      </c>
      <c r="CC43" s="149" t="n">
        <f aca="false">EOMONTH(CB43,1)</f>
        <v>39782</v>
      </c>
      <c r="CD43" s="149" t="n">
        <f aca="false">EOMONTH(CC43,1)</f>
        <v>39813</v>
      </c>
      <c r="CE43" s="149" t="n">
        <f aca="false">EOMONTH(CD43,1)</f>
        <v>39844</v>
      </c>
      <c r="CF43" s="149" t="n">
        <f aca="false">EOMONTH(CE43,1)</f>
        <v>39872</v>
      </c>
      <c r="CG43" s="149" t="n">
        <f aca="false">EOMONTH(CF43,1)</f>
        <v>39903</v>
      </c>
      <c r="CH43" s="149" t="n">
        <f aca="false">EOMONTH(CG43,1)</f>
        <v>39933</v>
      </c>
      <c r="CI43" s="149" t="n">
        <f aca="false">EOMONTH(CH43,1)</f>
        <v>39964</v>
      </c>
      <c r="CJ43" s="149" t="n">
        <f aca="false">EOMONTH(CI43,1)</f>
        <v>39994</v>
      </c>
      <c r="CK43" s="149" t="n">
        <f aca="false">EOMONTH(CJ43,1)</f>
        <v>40025</v>
      </c>
      <c r="CL43" s="149" t="n">
        <f aca="false">EOMONTH(CK43,1)</f>
        <v>40056</v>
      </c>
      <c r="CM43" s="149" t="n">
        <f aca="false">EOMONTH(CL43,1)</f>
        <v>40086</v>
      </c>
      <c r="CN43" s="149" t="n">
        <f aca="false">EOMONTH(CM43,1)</f>
        <v>40117</v>
      </c>
      <c r="CO43" s="149" t="n">
        <f aca="false">EOMONTH(CN43,1)</f>
        <v>40147</v>
      </c>
      <c r="CP43" s="149" t="n">
        <f aca="false">EOMONTH(CO43,1)</f>
        <v>40178</v>
      </c>
      <c r="CQ43" s="149" t="n">
        <f aca="false">EOMONTH(CP43,1)</f>
        <v>40209</v>
      </c>
      <c r="CR43" s="149" t="n">
        <f aca="false">EOMONTH(CQ43,1)</f>
        <v>40237</v>
      </c>
      <c r="CS43" s="149" t="n">
        <f aca="false">EOMONTH(CR43,1)</f>
        <v>40268</v>
      </c>
      <c r="CT43" s="149" t="n">
        <f aca="false">EOMONTH(CS43,1)</f>
        <v>40298</v>
      </c>
      <c r="CU43" s="149" t="n">
        <f aca="false">EOMONTH(CT43,1)</f>
        <v>40329</v>
      </c>
      <c r="CV43" s="149" t="n">
        <f aca="false">EOMONTH(CU43,1)</f>
        <v>40359</v>
      </c>
      <c r="CW43" s="149" t="n">
        <f aca="false">EOMONTH(CV43,1)</f>
        <v>40390</v>
      </c>
      <c r="CX43" s="149" t="n">
        <f aca="false">EOMONTH(CW43,1)</f>
        <v>40421</v>
      </c>
      <c r="CY43" s="149" t="n">
        <f aca="false">EOMONTH(CX43,1)</f>
        <v>40451</v>
      </c>
      <c r="CZ43" s="149" t="n">
        <f aca="false">EOMONTH(CY43,1)</f>
        <v>40482</v>
      </c>
      <c r="DA43" s="149" t="n">
        <f aca="false">EOMONTH(CZ43,1)</f>
        <v>40512</v>
      </c>
      <c r="DB43" s="149" t="n">
        <f aca="false">EOMONTH(DA43,1)</f>
        <v>40543</v>
      </c>
      <c r="DC43" s="149" t="n">
        <f aca="false">EOMONTH(DB43,1)</f>
        <v>40574</v>
      </c>
      <c r="DD43" s="149" t="n">
        <f aca="false">EOMONTH(DC43,1)</f>
        <v>40602</v>
      </c>
      <c r="DE43" s="149" t="n">
        <f aca="false">EOMONTH(DD43,1)</f>
        <v>40633</v>
      </c>
      <c r="DF43" s="149" t="n">
        <f aca="false">EOMONTH(DE43,1)</f>
        <v>40663</v>
      </c>
      <c r="DG43" s="149" t="n">
        <f aca="false">EOMONTH(DF43,1)</f>
        <v>40694</v>
      </c>
      <c r="DH43" s="149" t="n">
        <f aca="false">EOMONTH(DG43,1)</f>
        <v>40724</v>
      </c>
      <c r="DI43" s="149" t="n">
        <f aca="false">EOMONTH(DH43,1)</f>
        <v>40755</v>
      </c>
      <c r="DJ43" s="149" t="n">
        <f aca="false">EOMONTH(DI43,1)</f>
        <v>40786</v>
      </c>
      <c r="DK43" s="149" t="n">
        <f aca="false">EOMONTH(DJ43,1)</f>
        <v>40816</v>
      </c>
      <c r="DL43" s="149" t="n">
        <f aca="false">EOMONTH(DK43,1)</f>
        <v>40847</v>
      </c>
      <c r="DM43" s="149" t="n">
        <f aca="false">EOMONTH(DL43,1)</f>
        <v>40877</v>
      </c>
      <c r="DN43" s="149" t="n">
        <f aca="false">EOMONTH(DM43,1)</f>
        <v>40908</v>
      </c>
      <c r="DO43" s="149" t="n">
        <f aca="false">EOMONTH(DN43,1)</f>
        <v>40939</v>
      </c>
      <c r="DP43" s="149" t="n">
        <f aca="false">EOMONTH(DO43,1)</f>
        <v>40968</v>
      </c>
      <c r="DQ43" s="149" t="n">
        <f aca="false">EOMONTH(DP43,1)</f>
        <v>40999</v>
      </c>
      <c r="DR43" s="23"/>
      <c r="DS43" s="149" t="n">
        <f aca="false">EOMONTH(DQ43,1)</f>
        <v>41029</v>
      </c>
      <c r="DT43" s="149" t="n">
        <f aca="false">EOMONTH(DS43,1)</f>
        <v>41060</v>
      </c>
      <c r="DU43" s="149" t="n">
        <f aca="false">EOMONTH(DT43,1)</f>
        <v>41090</v>
      </c>
      <c r="DV43" s="149" t="n">
        <f aca="false">EOMONTH(DU43,1)</f>
        <v>41121</v>
      </c>
      <c r="DW43" s="149" t="n">
        <f aca="false">EOMONTH(DV43,1)</f>
        <v>41152</v>
      </c>
      <c r="DX43" s="149" t="n">
        <f aca="false">EOMONTH(DW43,1)</f>
        <v>41182</v>
      </c>
      <c r="DY43" s="149" t="n">
        <f aca="false">EOMONTH(DX43,1)</f>
        <v>41213</v>
      </c>
      <c r="DZ43" s="149" t="n">
        <f aca="false">EOMONTH(DY43,1)</f>
        <v>41243</v>
      </c>
      <c r="EA43" s="149" t="n">
        <f aca="false">EOMONTH(DZ43,1)</f>
        <v>41274</v>
      </c>
      <c r="EB43" s="149" t="n">
        <f aca="false">EOMONTH(EA43,1)</f>
        <v>41305</v>
      </c>
      <c r="EC43" s="149" t="n">
        <f aca="false">EOMONTH(EB43,1)</f>
        <v>41333</v>
      </c>
      <c r="ED43" s="149" t="n">
        <f aca="false">EOMONTH(EC43,1)</f>
        <v>41364</v>
      </c>
      <c r="EE43" s="149" t="n">
        <f aca="false">EOMONTH(ED43,1)</f>
        <v>41394</v>
      </c>
      <c r="EF43" s="149" t="n">
        <f aca="false">EOMONTH(EE43,1)</f>
        <v>41425</v>
      </c>
      <c r="EG43" s="149" t="n">
        <f aca="false">EOMONTH(EF43,1)</f>
        <v>41455</v>
      </c>
      <c r="EH43" s="149" t="n">
        <f aca="false">EOMONTH(EG43,1)</f>
        <v>41486</v>
      </c>
      <c r="EI43" s="149" t="n">
        <f aca="false">EOMONTH(EH43,1)</f>
        <v>41517</v>
      </c>
      <c r="EJ43" s="149" t="n">
        <f aca="false">EOMONTH(EI43,1)</f>
        <v>41547</v>
      </c>
      <c r="EK43" s="149" t="n">
        <f aca="false">EOMONTH(EJ43,1)</f>
        <v>41578</v>
      </c>
      <c r="EL43" s="149" t="n">
        <f aca="false">EOMONTH(EK43,1)</f>
        <v>41608</v>
      </c>
      <c r="EM43" s="149" t="n">
        <f aca="false">EOMONTH(EL43,1)</f>
        <v>41639</v>
      </c>
      <c r="EN43" s="149" t="n">
        <f aca="false">EOMONTH(EM43,1)</f>
        <v>41670</v>
      </c>
      <c r="EO43" s="149" t="n">
        <f aca="false">EOMONTH(EN43,1)</f>
        <v>41698</v>
      </c>
      <c r="EP43" s="149" t="n">
        <f aca="false">EOMONTH(EO43,1)</f>
        <v>41729</v>
      </c>
      <c r="EQ43" s="149" t="n">
        <f aca="false">EOMONTH(EP43,1)</f>
        <v>41759</v>
      </c>
      <c r="ER43" s="149" t="n">
        <f aca="false">EOMONTH(EQ43,1)</f>
        <v>41790</v>
      </c>
      <c r="ES43" s="149" t="n">
        <f aca="false">EOMONTH(ER43,1)</f>
        <v>41820</v>
      </c>
      <c r="ET43" s="149" t="n">
        <f aca="false">EOMONTH(ES43,1)</f>
        <v>41851</v>
      </c>
      <c r="EU43" s="149" t="n">
        <f aca="false">EOMONTH(ET43,1)</f>
        <v>41882</v>
      </c>
      <c r="EV43" s="149" t="n">
        <f aca="false">EOMONTH(EU43,1)</f>
        <v>41912</v>
      </c>
      <c r="EW43" s="149" t="n">
        <f aca="false">EOMONTH(EV43,1)</f>
        <v>41943</v>
      </c>
      <c r="EX43" s="149" t="n">
        <f aca="false">EOMONTH(EW43,1)</f>
        <v>41973</v>
      </c>
      <c r="EY43" s="149" t="n">
        <f aca="false">EOMONTH(EX43,1)</f>
        <v>42004</v>
      </c>
      <c r="EZ43" s="149" t="n">
        <f aca="false">EOMONTH(EY43,1)</f>
        <v>42035</v>
      </c>
      <c r="FA43" s="149" t="n">
        <f aca="false">EOMONTH(EZ43,1)</f>
        <v>42063</v>
      </c>
      <c r="FB43" s="149" t="n">
        <f aca="false">EOMONTH(FA43,1)</f>
        <v>42094</v>
      </c>
      <c r="FC43" s="149" t="n">
        <f aca="false">EOMONTH(FB43,1)</f>
        <v>42124</v>
      </c>
      <c r="FD43" s="149" t="n">
        <f aca="false">EOMONTH(FC43,1)</f>
        <v>42155</v>
      </c>
      <c r="FE43" s="149" t="n">
        <f aca="false">EOMONTH(FD43,1)</f>
        <v>42185</v>
      </c>
      <c r="FF43" s="149" t="n">
        <f aca="false">EOMONTH(FE43,1)</f>
        <v>42216</v>
      </c>
      <c r="FG43" s="149" t="n">
        <f aca="false">EOMONTH(FF43,1)</f>
        <v>42247</v>
      </c>
      <c r="FH43" s="149" t="n">
        <f aca="false">EOMONTH(FG43,1)</f>
        <v>42277</v>
      </c>
      <c r="FI43" s="149" t="n">
        <f aca="false">EOMONTH(FH43,1)</f>
        <v>42308</v>
      </c>
      <c r="FJ43" s="149" t="n">
        <f aca="false">EOMONTH(FI43,1)</f>
        <v>42338</v>
      </c>
      <c r="FK43" s="149" t="n">
        <f aca="false">EOMONTH(FJ43,1)</f>
        <v>42369</v>
      </c>
      <c r="FL43" s="149" t="n">
        <f aca="false">EOMONTH(FK43,1)</f>
        <v>42400</v>
      </c>
      <c r="FM43" s="149" t="n">
        <f aca="false">EOMONTH(FL43,1)</f>
        <v>42429</v>
      </c>
      <c r="FN43" s="149" t="n">
        <f aca="false">EOMONTH(FM43,1)</f>
        <v>42460</v>
      </c>
      <c r="FO43" s="149" t="n">
        <f aca="false">EOMONTH(FN43,1)</f>
        <v>42490</v>
      </c>
      <c r="FP43" s="149" t="n">
        <f aca="false">EOMONTH(FO43,1)</f>
        <v>42521</v>
      </c>
      <c r="FQ43" s="149" t="n">
        <f aca="false">EOMONTH(FP43,1)</f>
        <v>42551</v>
      </c>
      <c r="FR43" s="149" t="n">
        <f aca="false">EOMONTH(FQ43,1)</f>
        <v>42582</v>
      </c>
      <c r="FS43" s="149" t="n">
        <f aca="false">EOMONTH(FR43,1)</f>
        <v>42613</v>
      </c>
      <c r="FT43" s="149" t="n">
        <f aca="false">EOMONTH(FS43,1)</f>
        <v>42643</v>
      </c>
      <c r="FU43" s="149" t="n">
        <f aca="false">EOMONTH(FT43,1)</f>
        <v>42674</v>
      </c>
      <c r="FV43" s="149" t="n">
        <f aca="false">EOMONTH(FU43,1)</f>
        <v>42704</v>
      </c>
      <c r="FW43" s="149" t="n">
        <f aca="false">EOMONTH(FV43,1)</f>
        <v>42735</v>
      </c>
      <c r="FX43" s="149" t="n">
        <f aca="false">EOMONTH(FW43,1)</f>
        <v>42766</v>
      </c>
      <c r="FY43" s="149" t="n">
        <f aca="false">EOMONTH(FX43,1)</f>
        <v>42794</v>
      </c>
      <c r="FZ43" s="149" t="n">
        <f aca="false">EOMONTH(FY43,1)</f>
        <v>42825</v>
      </c>
      <c r="GA43" s="149" t="n">
        <f aca="false">EOMONTH(FZ43,1)</f>
        <v>42855</v>
      </c>
      <c r="GB43" s="149" t="n">
        <f aca="false">EOMONTH(GA43,1)</f>
        <v>42886</v>
      </c>
      <c r="GC43" s="149" t="n">
        <f aca="false">EOMONTH(GB43,1)</f>
        <v>42916</v>
      </c>
      <c r="GD43" s="149" t="n">
        <f aca="false">EOMONTH(GC43,1)</f>
        <v>42947</v>
      </c>
      <c r="GE43" s="149" t="n">
        <f aca="false">EOMONTH(GD43,1)</f>
        <v>42978</v>
      </c>
      <c r="GF43" s="149" t="n">
        <f aca="false">EOMONTH(GE43,1)</f>
        <v>43008</v>
      </c>
      <c r="GG43" s="149" t="n">
        <f aca="false">EOMONTH(GF43,1)</f>
        <v>43039</v>
      </c>
      <c r="GH43" s="149" t="n">
        <f aca="false">EOMONTH(GG43,1)</f>
        <v>43069</v>
      </c>
      <c r="GI43" s="149" t="n">
        <f aca="false">EOMONTH(GH43,1)</f>
        <v>43100</v>
      </c>
      <c r="GJ43" s="149" t="n">
        <f aca="false">EOMONTH(GI43,1)</f>
        <v>43131</v>
      </c>
      <c r="GK43" s="149" t="n">
        <f aca="false">EOMONTH(GJ43,1)</f>
        <v>43159</v>
      </c>
      <c r="GL43" s="149" t="n">
        <f aca="false">EOMONTH(GK43,1)</f>
        <v>43190</v>
      </c>
      <c r="GM43" s="149" t="n">
        <f aca="false">EOMONTH(GL43,1)</f>
        <v>43220</v>
      </c>
      <c r="GN43" s="149" t="n">
        <f aca="false">EOMONTH(GM43,1)</f>
        <v>43251</v>
      </c>
      <c r="GO43" s="149" t="n">
        <f aca="false">EOMONTH(GN43,1)</f>
        <v>43281</v>
      </c>
      <c r="GP43" s="149" t="n">
        <f aca="false">EOMONTH(GO43,1)</f>
        <v>43312</v>
      </c>
      <c r="GQ43" s="149" t="n">
        <f aca="false">EOMONTH(GP43,1)</f>
        <v>43343</v>
      </c>
      <c r="GR43" s="149" t="n">
        <f aca="false">EOMONTH(GQ43,1)</f>
        <v>43373</v>
      </c>
      <c r="GS43" s="149" t="n">
        <f aca="false">EOMONTH(GR43,1)</f>
        <v>43404</v>
      </c>
      <c r="GT43" s="149" t="n">
        <f aca="false">EOMONTH(GS43,1)</f>
        <v>43434</v>
      </c>
      <c r="GU43" s="149" t="n">
        <f aca="false">EOMONTH(GT43,1)</f>
        <v>43465</v>
      </c>
      <c r="GV43" s="149" t="n">
        <f aca="false">EOMONTH(GU43,1)</f>
        <v>43496</v>
      </c>
      <c r="GW43" s="149" t="n">
        <f aca="false">EOMONTH(GV43,1)</f>
        <v>43524</v>
      </c>
      <c r="GX43" s="149" t="n">
        <f aca="false">EOMONTH(GW43,1)</f>
        <v>43555</v>
      </c>
      <c r="GY43" s="149" t="n">
        <f aca="false">EOMONTH(GX43,1)</f>
        <v>43585</v>
      </c>
      <c r="GZ43" s="149" t="n">
        <f aca="false">EOMONTH(GY43,1)</f>
        <v>43616</v>
      </c>
      <c r="HA43" s="149" t="n">
        <f aca="false">EOMONTH(GZ43,1)</f>
        <v>43646</v>
      </c>
      <c r="HB43" s="149" t="n">
        <f aca="false">EOMONTH(HA43,1)</f>
        <v>43677</v>
      </c>
      <c r="HC43" s="149" t="n">
        <f aca="false">EOMONTH(HB43,1)</f>
        <v>43708</v>
      </c>
      <c r="HD43" s="149" t="n">
        <f aca="false">EOMONTH(HC43,1)</f>
        <v>43738</v>
      </c>
      <c r="HE43" s="149" t="n">
        <f aca="false">EOMONTH(HD43,1)</f>
        <v>43769</v>
      </c>
      <c r="HF43" s="149" t="n">
        <f aca="false">EOMONTH(HE43,1)</f>
        <v>43799</v>
      </c>
      <c r="HG43" s="149" t="n">
        <f aca="false">EOMONTH(HF43,1)</f>
        <v>43830</v>
      </c>
      <c r="HH43" s="149" t="n">
        <f aca="false">EOMONTH(HG43,1)</f>
        <v>43861</v>
      </c>
      <c r="HI43" s="149" t="n">
        <f aca="false">EOMONTH(HH43,1)</f>
        <v>43890</v>
      </c>
      <c r="HJ43" s="149" t="n">
        <f aca="false">EOMONTH(HI43,1)</f>
        <v>43921</v>
      </c>
      <c r="HK43" s="149" t="n">
        <f aca="false">EOMONTH(HJ43,1)</f>
        <v>43951</v>
      </c>
      <c r="HL43" s="149" t="n">
        <f aca="false">EOMONTH(HK43,1)</f>
        <v>43982</v>
      </c>
      <c r="HM43" s="149" t="n">
        <f aca="false">EOMONTH(HL43,1)</f>
        <v>44012</v>
      </c>
      <c r="HN43" s="149" t="n">
        <f aca="false">EOMONTH(HM43,1)</f>
        <v>44043</v>
      </c>
      <c r="HO43" s="149" t="n">
        <f aca="false">EOMONTH(HN43,1)</f>
        <v>44074</v>
      </c>
      <c r="HP43" s="149" t="n">
        <f aca="false">EOMONTH(HO43,1)</f>
        <v>44104</v>
      </c>
      <c r="HQ43" s="149" t="n">
        <f aca="false">EOMONTH(HP43,1)</f>
        <v>44135</v>
      </c>
      <c r="HR43" s="149" t="n">
        <f aca="false">EOMONTH(HQ43,1)</f>
        <v>44165</v>
      </c>
      <c r="HS43" s="149" t="n">
        <f aca="false">EOMONTH(HR43,1)</f>
        <v>44196</v>
      </c>
      <c r="HT43" s="147"/>
      <c r="HU43" s="147"/>
      <c r="HV43" s="147"/>
      <c r="HW43" s="147"/>
      <c r="HX43" s="147"/>
      <c r="HY43" s="147"/>
      <c r="HZ43" s="147"/>
      <c r="IA43" s="147"/>
      <c r="IB43" s="147"/>
      <c r="IC43" s="147"/>
      <c r="ID43" s="147"/>
      <c r="IE43" s="147"/>
      <c r="IF43" s="147"/>
      <c r="IG43" s="147"/>
      <c r="IH43" s="147"/>
      <c r="II43" s="147"/>
      <c r="IJ43" s="147"/>
      <c r="IK43" s="147"/>
      <c r="IL43" s="147"/>
      <c r="IM43" s="147"/>
      <c r="IN43" s="147"/>
      <c r="IO43" s="147"/>
      <c r="IP43" s="147"/>
      <c r="IQ43" s="147"/>
      <c r="IR43" s="147"/>
      <c r="IS43" s="147"/>
      <c r="IT43" s="147"/>
      <c r="IU43" s="147"/>
      <c r="IV43" s="147"/>
      <c r="IW43" s="147"/>
    </row>
    <row r="44" customFormat="false" ht="12.75" hidden="false" customHeight="false" outlineLevel="0" collapsed="false">
      <c r="A44" s="150" t="s">
        <v>71</v>
      </c>
      <c r="B44" s="151" t="n">
        <f aca="false">ROUNDDOWN((B43-$B$43)/365,0)+1</f>
        <v>1</v>
      </c>
      <c r="C44" s="151" t="n">
        <f aca="false">ROUNDDOWN((C43-$B$43)/365,0)+1</f>
        <v>1</v>
      </c>
      <c r="D44" s="151" t="n">
        <f aca="false">ROUNDDOWN((D43-$B$43)/365,0)+1</f>
        <v>1</v>
      </c>
      <c r="E44" s="151" t="n">
        <f aca="false">ROUNDDOWN((E43-$B$43)/365,0)+1</f>
        <v>1</v>
      </c>
      <c r="F44" s="151" t="n">
        <f aca="false">ROUNDDOWN((F43-$B$43)/365,0)+1</f>
        <v>1</v>
      </c>
      <c r="G44" s="151" t="n">
        <f aca="false">ROUNDDOWN((G43-$B$43)/365,0)+1</f>
        <v>1</v>
      </c>
      <c r="H44" s="151" t="n">
        <f aca="false">ROUNDDOWN((H43-$B$43)/365,0)+1</f>
        <v>1</v>
      </c>
      <c r="I44" s="151" t="n">
        <f aca="false">ROUNDDOWN((I43-$B$43)/365,0)+1</f>
        <v>1</v>
      </c>
      <c r="J44" s="151" t="n">
        <f aca="false">ROUNDDOWN((J43-$B$43)/365,0)+1</f>
        <v>1</v>
      </c>
      <c r="K44" s="151" t="n">
        <f aca="false">ROUNDDOWN((K43-$B$43)/365,0)+1</f>
        <v>1</v>
      </c>
      <c r="L44" s="151" t="n">
        <f aca="false">ROUNDDOWN((L43-$B$43)/365,0)+1</f>
        <v>1</v>
      </c>
      <c r="M44" s="151" t="n">
        <f aca="false">ROUNDDOWN((M43-$B$43)/365,0)+1</f>
        <v>1</v>
      </c>
      <c r="N44" s="152" t="n">
        <f aca="false">ROUNDDOWN((N43-$B$43)/365,0)+1</f>
        <v>2</v>
      </c>
      <c r="O44" s="152" t="n">
        <f aca="false">ROUNDDOWN((O43-$B$43)/365,0)+1</f>
        <v>2</v>
      </c>
      <c r="P44" s="152" t="n">
        <f aca="false">ROUNDDOWN((P43-$B$43)/365,0)+1</f>
        <v>2</v>
      </c>
      <c r="Q44" s="152" t="n">
        <f aca="false">ROUNDDOWN((Q43-$B$43)/365,0)+1</f>
        <v>2</v>
      </c>
      <c r="R44" s="152" t="n">
        <f aca="false">ROUNDDOWN((R43-$B$43)/365,0)+1</f>
        <v>2</v>
      </c>
      <c r="S44" s="152" t="n">
        <f aca="false">ROUNDDOWN((S43-$B$43)/365,0)+1</f>
        <v>2</v>
      </c>
      <c r="T44" s="152" t="n">
        <f aca="false">ROUNDDOWN((T43-$B$43)/365,0)+1</f>
        <v>2</v>
      </c>
      <c r="U44" s="152" t="n">
        <f aca="false">ROUNDDOWN((U43-$B$43)/365,0)+1</f>
        <v>2</v>
      </c>
      <c r="V44" s="152" t="n">
        <f aca="false">ROUNDDOWN((V43-$B$43)/365,0)+1</f>
        <v>2</v>
      </c>
      <c r="W44" s="152" t="n">
        <f aca="false">ROUNDDOWN((W43-$B$43)/365,0)+1</f>
        <v>2</v>
      </c>
      <c r="X44" s="152" t="n">
        <f aca="false">ROUNDDOWN((X43-$B$43)/365,0)+1</f>
        <v>2</v>
      </c>
      <c r="Y44" s="152" t="n">
        <f aca="false">ROUNDDOWN((Y43-$B$43)/365,0)+1</f>
        <v>2</v>
      </c>
      <c r="Z44" s="152" t="n">
        <f aca="false">ROUNDDOWN((Z43-$B$43)/365,0)+1</f>
        <v>3</v>
      </c>
      <c r="AA44" s="152" t="n">
        <f aca="false">ROUNDDOWN((AA43-$B$43)/365,0)+1</f>
        <v>3</v>
      </c>
      <c r="AB44" s="152" t="n">
        <f aca="false">ROUNDDOWN((AB43-$B$43)/365,0)+1</f>
        <v>3</v>
      </c>
      <c r="AC44" s="152" t="n">
        <f aca="false">ROUNDDOWN((AC43-$B$43)/365,0)+1</f>
        <v>3</v>
      </c>
      <c r="AD44" s="152" t="n">
        <f aca="false">ROUNDDOWN((AD43-$B$43)/365,0)+1</f>
        <v>3</v>
      </c>
      <c r="AE44" s="152" t="n">
        <f aca="false">ROUNDDOWN((AE43-$B$43)/365,0)+1</f>
        <v>3</v>
      </c>
      <c r="AF44" s="152" t="n">
        <f aca="false">ROUNDDOWN((AF43-$B$43)/365,0)+1</f>
        <v>3</v>
      </c>
      <c r="AG44" s="152" t="n">
        <f aca="false">ROUNDDOWN((AG43-$B$43)/365,0)+1</f>
        <v>3</v>
      </c>
      <c r="AH44" s="152" t="n">
        <f aca="false">ROUNDDOWN((AH43-$B$43)/365,0)+1</f>
        <v>3</v>
      </c>
      <c r="AI44" s="152" t="n">
        <f aca="false">ROUNDDOWN((AI43-$B$43)/365,0)+1</f>
        <v>3</v>
      </c>
      <c r="AJ44" s="152" t="n">
        <f aca="false">ROUNDDOWN((AJ43-$B$43)/365,0)+1</f>
        <v>3</v>
      </c>
      <c r="AK44" s="152" t="n">
        <f aca="false">ROUNDDOWN((AK43-$B$43)/365,0)+1</f>
        <v>3</v>
      </c>
      <c r="AL44" s="152" t="n">
        <f aca="false">ROUNDDOWN((AL43-$B$43)/365,0)+1</f>
        <v>4</v>
      </c>
      <c r="AM44" s="152" t="n">
        <f aca="false">ROUNDDOWN((AM43-$B$43)/365,0)+1</f>
        <v>4</v>
      </c>
      <c r="AN44" s="152" t="n">
        <f aca="false">ROUNDDOWN((AN43-$B$43)/365,0)+1</f>
        <v>4</v>
      </c>
      <c r="AO44" s="152" t="n">
        <f aca="false">ROUNDDOWN((AO43-$B$43)/365,0)+1</f>
        <v>4</v>
      </c>
      <c r="AP44" s="152" t="n">
        <f aca="false">ROUNDDOWN((AP43-$B$43)/365,0)+1</f>
        <v>4</v>
      </c>
      <c r="AQ44" s="152" t="n">
        <f aca="false">ROUNDDOWN((AQ43-$B$43)/365,0)+1</f>
        <v>4</v>
      </c>
      <c r="AR44" s="152" t="n">
        <f aca="false">ROUNDDOWN((AR43-$B$43)/365,0)+1</f>
        <v>4</v>
      </c>
      <c r="AS44" s="152" t="n">
        <f aca="false">ROUNDDOWN((AS43-$B$43)/365,0)+1</f>
        <v>4</v>
      </c>
      <c r="AT44" s="152" t="n">
        <f aca="false">ROUNDDOWN((AT43-$B$43)/365,0)+1</f>
        <v>4</v>
      </c>
      <c r="AU44" s="152" t="n">
        <f aca="false">ROUNDDOWN((AU43-$B$43)/365,0)+1</f>
        <v>4</v>
      </c>
      <c r="AV44" s="152" t="n">
        <f aca="false">ROUNDDOWN((AV43-$B$43)/365,0)+1</f>
        <v>4</v>
      </c>
      <c r="AW44" s="152" t="n">
        <f aca="false">ROUNDDOWN((AW43-$B$43)/365,0)+1</f>
        <v>4</v>
      </c>
      <c r="AX44" s="152" t="n">
        <f aca="false">ROUNDDOWN((AX43-$B$43)/365,0)+1</f>
        <v>5</v>
      </c>
      <c r="AY44" s="152" t="n">
        <f aca="false">ROUNDDOWN((AY43-$B$43)/365,0)+1</f>
        <v>5</v>
      </c>
      <c r="AZ44" s="152" t="n">
        <f aca="false">ROUNDDOWN((AZ43-$B$43)/365,0)+1</f>
        <v>5</v>
      </c>
      <c r="BA44" s="152" t="n">
        <f aca="false">ROUNDDOWN((BA43-$B$43)/365,0)+1</f>
        <v>5</v>
      </c>
      <c r="BB44" s="152" t="n">
        <f aca="false">ROUNDDOWN((BB43-$B$43)/365,0)+1</f>
        <v>5</v>
      </c>
      <c r="BC44" s="152" t="n">
        <f aca="false">ROUNDDOWN((BC43-$B$43)/365,0)+1</f>
        <v>5</v>
      </c>
      <c r="BD44" s="152" t="n">
        <f aca="false">ROUNDDOWN((BD43-$B$43)/365,0)+1</f>
        <v>5</v>
      </c>
      <c r="BE44" s="152" t="n">
        <f aca="false">ROUNDDOWN((BE43-$B$43)/365,0)+1</f>
        <v>5</v>
      </c>
      <c r="BF44" s="152" t="n">
        <f aca="false">ROUNDDOWN((BF43-$B$43)/365,0)+1</f>
        <v>5</v>
      </c>
      <c r="BG44" s="152" t="n">
        <f aca="false">ROUNDDOWN((BG43-$B$43)/365,0)+1</f>
        <v>5</v>
      </c>
      <c r="BH44" s="152" t="n">
        <f aca="false">ROUNDDOWN((BH43-$B$43)/365,0)+1</f>
        <v>5</v>
      </c>
      <c r="BI44" s="152" t="n">
        <f aca="false">ROUNDDOWN((BI43-$B$43)/365,0)+1</f>
        <v>5</v>
      </c>
      <c r="BJ44" s="152" t="n">
        <f aca="false">ROUNDDOWN((BJ43-$B$43)/365,0)+1</f>
        <v>6</v>
      </c>
      <c r="BK44" s="152" t="n">
        <f aca="false">ROUNDDOWN((BK43-$B$43)/365,0)+1</f>
        <v>6</v>
      </c>
      <c r="BL44" s="152" t="n">
        <f aca="false">ROUNDDOWN((BL43-$B$43)/365,0)+1</f>
        <v>6</v>
      </c>
      <c r="BM44" s="152" t="n">
        <f aca="false">ROUNDDOWN((BM43-$B$43)/365,0)+1</f>
        <v>6</v>
      </c>
      <c r="BN44" s="152" t="n">
        <f aca="false">ROUNDDOWN((BN43-$B$43)/365,0)+1</f>
        <v>6</v>
      </c>
      <c r="BO44" s="152" t="n">
        <f aca="false">ROUNDDOWN((BO43-$B$43)/365,0)+1</f>
        <v>6</v>
      </c>
      <c r="BP44" s="152" t="n">
        <f aca="false">ROUNDDOWN((BP43-$B$43)/365,0)+1</f>
        <v>6</v>
      </c>
      <c r="BQ44" s="152" t="n">
        <f aca="false">ROUNDDOWN((BQ43-$B$43)/365,0)+1</f>
        <v>6</v>
      </c>
      <c r="BR44" s="152" t="n">
        <f aca="false">ROUNDDOWN((BR43-$B$43)/365,0)+1</f>
        <v>6</v>
      </c>
      <c r="BS44" s="152" t="n">
        <f aca="false">ROUNDDOWN((BS43-$B$43)/365,0)+1</f>
        <v>6</v>
      </c>
      <c r="BT44" s="152" t="n">
        <f aca="false">ROUNDDOWN((BT43-$B$43)/365,0)+1</f>
        <v>6</v>
      </c>
      <c r="BU44" s="152" t="n">
        <f aca="false">ROUNDDOWN((BU43-$B$43)/365,0)+1</f>
        <v>6</v>
      </c>
      <c r="BV44" s="152" t="n">
        <f aca="false">ROUNDDOWN((BV43-$B$43)/365,0)+1</f>
        <v>7</v>
      </c>
      <c r="BW44" s="152" t="n">
        <f aca="false">ROUNDDOWN((BW43-$B$43)/365,0)+1</f>
        <v>7</v>
      </c>
      <c r="BX44" s="152" t="n">
        <f aca="false">ROUNDDOWN((BX43-$B$43)/365,0)+1</f>
        <v>7</v>
      </c>
      <c r="BY44" s="152" t="n">
        <f aca="false">ROUNDDOWN((BY43-$B$43)/365,0)+1</f>
        <v>7</v>
      </c>
      <c r="BZ44" s="152" t="n">
        <f aca="false">ROUNDDOWN((BZ43-$B$43)/365,0)+1</f>
        <v>7</v>
      </c>
      <c r="CA44" s="152" t="n">
        <f aca="false">ROUNDDOWN((CA43-$B$43)/365,0)+1</f>
        <v>7</v>
      </c>
      <c r="CB44" s="152" t="n">
        <f aca="false">ROUNDDOWN((CB43-$B$43)/365,0)+1</f>
        <v>7</v>
      </c>
      <c r="CC44" s="152" t="n">
        <f aca="false">ROUNDDOWN((CC43-$B$43)/365,0)+1</f>
        <v>7</v>
      </c>
      <c r="CD44" s="152" t="n">
        <f aca="false">ROUNDDOWN((CD43-$B$43)/365,0)+1</f>
        <v>7</v>
      </c>
      <c r="CE44" s="152" t="n">
        <f aca="false">ROUNDDOWN((CE43-$B$43)/365,0)+1</f>
        <v>7</v>
      </c>
      <c r="CF44" s="152" t="n">
        <f aca="false">ROUNDDOWN((CF43-$B$43)/365,0)+1</f>
        <v>7</v>
      </c>
      <c r="CG44" s="152" t="n">
        <f aca="false">ROUNDDOWN((CG43-$B$43)/365,0)+1</f>
        <v>7</v>
      </c>
      <c r="CH44" s="152" t="n">
        <f aca="false">ROUNDDOWN((CH43-$B$43)/365,0)+1</f>
        <v>8</v>
      </c>
      <c r="CI44" s="152" t="n">
        <f aca="false">ROUNDDOWN((CI43-$B$43)/365,0)+1</f>
        <v>8</v>
      </c>
      <c r="CJ44" s="152" t="n">
        <f aca="false">ROUNDDOWN((CJ43-$B$43)/365,0)+1</f>
        <v>8</v>
      </c>
      <c r="CK44" s="152" t="n">
        <f aca="false">ROUNDDOWN((CK43-$B$43)/365,0)+1</f>
        <v>8</v>
      </c>
      <c r="CL44" s="152" t="n">
        <f aca="false">ROUNDDOWN((CL43-$B$43)/365,0)+1</f>
        <v>8</v>
      </c>
      <c r="CM44" s="152" t="n">
        <f aca="false">ROUNDDOWN((CM43-$B$43)/365,0)+1</f>
        <v>8</v>
      </c>
      <c r="CN44" s="152" t="n">
        <f aca="false">ROUNDDOWN((CN43-$B$43)/365,0)+1</f>
        <v>8</v>
      </c>
      <c r="CO44" s="152" t="n">
        <f aca="false">ROUNDDOWN((CO43-$B$43)/365,0)+1</f>
        <v>8</v>
      </c>
      <c r="CP44" s="152" t="n">
        <f aca="false">ROUNDDOWN((CP43-$B$43)/365,0)+1</f>
        <v>8</v>
      </c>
      <c r="CQ44" s="152" t="n">
        <f aca="false">ROUNDDOWN((CQ43-$B$43)/365,0)+1</f>
        <v>8</v>
      </c>
      <c r="CR44" s="152" t="n">
        <f aca="false">ROUNDDOWN((CR43-$B$43)/365,0)+1</f>
        <v>8</v>
      </c>
      <c r="CS44" s="152" t="n">
        <f aca="false">ROUNDDOWN((CS43-$B$43)/365,0)+1</f>
        <v>8</v>
      </c>
      <c r="CT44" s="152" t="n">
        <f aca="false">ROUNDDOWN((CT43-$B$43)/365,0)+1</f>
        <v>9</v>
      </c>
      <c r="CU44" s="152" t="n">
        <f aca="false">ROUNDDOWN((CU43-$B$43)/365,0)+1</f>
        <v>9</v>
      </c>
      <c r="CV44" s="152" t="n">
        <f aca="false">ROUNDDOWN((CV43-$B$43)/365,0)+1</f>
        <v>9</v>
      </c>
      <c r="CW44" s="152" t="n">
        <f aca="false">ROUNDDOWN((CW43-$B$43)/365,0)+1</f>
        <v>9</v>
      </c>
      <c r="CX44" s="152" t="n">
        <f aca="false">ROUNDDOWN((CX43-$B$43)/365,0)+1</f>
        <v>9</v>
      </c>
      <c r="CY44" s="152" t="n">
        <f aca="false">ROUNDDOWN((CY43-$B$43)/365,0)+1</f>
        <v>9</v>
      </c>
      <c r="CZ44" s="152" t="n">
        <f aca="false">ROUNDDOWN((CZ43-$B$43)/365,0)+1</f>
        <v>9</v>
      </c>
      <c r="DA44" s="152" t="n">
        <f aca="false">ROUNDDOWN((DA43-$B$43)/365,0)+1</f>
        <v>9</v>
      </c>
      <c r="DB44" s="152" t="n">
        <f aca="false">ROUNDDOWN((DB43-$B$43)/365,0)+1</f>
        <v>9</v>
      </c>
      <c r="DC44" s="152" t="n">
        <f aca="false">ROUNDDOWN((DC43-$B$43)/365,0)+1</f>
        <v>9</v>
      </c>
      <c r="DD44" s="152" t="n">
        <f aca="false">ROUNDDOWN((DD43-$B$43)/365,0)+1</f>
        <v>9</v>
      </c>
      <c r="DE44" s="152" t="n">
        <f aca="false">ROUNDDOWN((DE43-$B$43)/365,0)+1</f>
        <v>9</v>
      </c>
      <c r="DF44" s="152" t="n">
        <f aca="false">ROUNDDOWN((DF43-$B$43)/365,0)+1</f>
        <v>10</v>
      </c>
      <c r="DG44" s="152" t="n">
        <f aca="false">ROUNDDOWN((DG43-$B$43)/365,0)+1</f>
        <v>10</v>
      </c>
      <c r="DH44" s="152" t="n">
        <f aca="false">ROUNDDOWN((DH43-$B$43)/365,0)+1</f>
        <v>10</v>
      </c>
      <c r="DI44" s="152" t="n">
        <f aca="false">ROUNDDOWN((DI43-$B$43)/365,0)+1</f>
        <v>10</v>
      </c>
      <c r="DJ44" s="152" t="n">
        <f aca="false">ROUNDDOWN((DJ43-$B$43)/365,0)+1</f>
        <v>10</v>
      </c>
      <c r="DK44" s="152" t="n">
        <f aca="false">ROUNDDOWN((DK43-$B$43)/365,0)+1</f>
        <v>10</v>
      </c>
      <c r="DL44" s="152" t="n">
        <f aca="false">ROUNDDOWN((DL43-$B$43)/365,0)+1</f>
        <v>10</v>
      </c>
      <c r="DM44" s="152" t="n">
        <f aca="false">ROUNDDOWN((DM43-$B$43)/365,0)+1</f>
        <v>10</v>
      </c>
      <c r="DN44" s="152" t="n">
        <f aca="false">ROUNDDOWN((DN43-$B$43)/365,0)+1</f>
        <v>10</v>
      </c>
      <c r="DO44" s="152" t="n">
        <f aca="false">ROUNDDOWN((DO43-$B$43)/365,0)+1</f>
        <v>10</v>
      </c>
      <c r="DP44" s="152" t="n">
        <f aca="false">ROUNDDOWN((DP43-$B$43)/365,0)+1</f>
        <v>10</v>
      </c>
      <c r="DQ44" s="152" t="n">
        <f aca="false">ROUNDDOWN((DQ43-$B$43)/365,0)+1</f>
        <v>10</v>
      </c>
      <c r="DR44" s="23"/>
      <c r="DS44" s="152" t="n">
        <f aca="false">ROUNDDOWN((DS43-$B$43)/365,0)+1</f>
        <v>11</v>
      </c>
      <c r="DT44" s="152" t="n">
        <f aca="false">ROUNDDOWN((DT43-$B$43)/365,0)+1</f>
        <v>11</v>
      </c>
      <c r="DU44" s="152" t="n">
        <f aca="false">ROUNDDOWN((DU43-$B$43)/365,0)+1</f>
        <v>11</v>
      </c>
      <c r="DV44" s="152" t="n">
        <f aca="false">ROUNDDOWN((DV43-$B$43)/365,0)+1</f>
        <v>11</v>
      </c>
      <c r="DW44" s="152" t="n">
        <f aca="false">ROUNDDOWN((DW43-$B$43)/365,0)+1</f>
        <v>11</v>
      </c>
      <c r="DX44" s="152" t="n">
        <f aca="false">ROUNDDOWN((DX43-$B$43)/365,0)+1</f>
        <v>11</v>
      </c>
      <c r="DY44" s="152" t="n">
        <f aca="false">ROUNDDOWN((DY43-$B$43)/365,0)+1</f>
        <v>11</v>
      </c>
      <c r="DZ44" s="152" t="n">
        <f aca="false">ROUNDDOWN((DZ43-$B$43)/365,0)+1</f>
        <v>11</v>
      </c>
      <c r="EA44" s="152" t="n">
        <f aca="false">ROUNDDOWN((EA43-$B$43)/365,0)+1</f>
        <v>11</v>
      </c>
      <c r="EB44" s="152" t="n">
        <f aca="false">ROUNDDOWN((EB43-$B$43)/365,0)+1</f>
        <v>11</v>
      </c>
      <c r="EC44" s="152" t="n">
        <f aca="false">ROUNDDOWN((EC43-$B$43)/365,0)+1</f>
        <v>11</v>
      </c>
      <c r="ED44" s="152" t="n">
        <f aca="false">ROUNDDOWN((ED43-$B$43)/365,0)+1</f>
        <v>11</v>
      </c>
      <c r="EE44" s="152" t="n">
        <f aca="false">ROUNDDOWN((EE43-$B$43)/365,0)+1</f>
        <v>12</v>
      </c>
      <c r="EF44" s="152" t="n">
        <f aca="false">ROUNDDOWN((EF43-$B$43)/365,0)+1</f>
        <v>12</v>
      </c>
      <c r="EG44" s="152" t="n">
        <f aca="false">ROUNDDOWN((EG43-$B$43)/365,0)+1</f>
        <v>12</v>
      </c>
      <c r="EH44" s="152" t="n">
        <f aca="false">ROUNDDOWN((EH43-$B$43)/365,0)+1</f>
        <v>12</v>
      </c>
      <c r="EI44" s="152" t="n">
        <f aca="false">ROUNDDOWN((EI43-$B$43)/365,0)+1</f>
        <v>12</v>
      </c>
      <c r="EJ44" s="152" t="n">
        <f aca="false">ROUNDDOWN((EJ43-$B$43)/365,0)+1</f>
        <v>12</v>
      </c>
      <c r="EK44" s="152" t="n">
        <f aca="false">ROUNDDOWN((EK43-$B$43)/365,0)+1</f>
        <v>12</v>
      </c>
      <c r="EL44" s="152" t="n">
        <f aca="false">ROUNDDOWN((EL43-$B$43)/365,0)+1</f>
        <v>12</v>
      </c>
      <c r="EM44" s="152" t="n">
        <f aca="false">ROUNDDOWN((EM43-$B$43)/365,0)+1</f>
        <v>12</v>
      </c>
      <c r="EN44" s="152" t="n">
        <f aca="false">ROUNDDOWN((EN43-$B$43)/365,0)+1</f>
        <v>12</v>
      </c>
      <c r="EO44" s="152" t="n">
        <f aca="false">ROUNDDOWN((EO43-$B$43)/365,0)+1</f>
        <v>12</v>
      </c>
      <c r="EP44" s="152" t="n">
        <f aca="false">ROUNDDOWN((EP43-$B$43)/365,0)+1</f>
        <v>12</v>
      </c>
      <c r="EQ44" s="152" t="n">
        <f aca="false">ROUNDDOWN((EQ43-$B$43)/365,0)+1</f>
        <v>13</v>
      </c>
      <c r="ER44" s="152" t="n">
        <f aca="false">ROUNDDOWN((ER43-$B$43)/365,0)+1</f>
        <v>13</v>
      </c>
      <c r="ES44" s="152" t="n">
        <f aca="false">ROUNDDOWN((ES43-$B$43)/365,0)+1</f>
        <v>13</v>
      </c>
      <c r="ET44" s="152" t="n">
        <f aca="false">ROUNDDOWN((ET43-$B$43)/365,0)+1</f>
        <v>13</v>
      </c>
      <c r="EU44" s="152" t="n">
        <f aca="false">ROUNDDOWN((EU43-$B$43)/365,0)+1</f>
        <v>13</v>
      </c>
      <c r="EV44" s="152" t="n">
        <f aca="false">ROUNDDOWN((EV43-$B$43)/365,0)+1</f>
        <v>13</v>
      </c>
      <c r="EW44" s="152" t="n">
        <f aca="false">ROUNDDOWN((EW43-$B$43)/365,0)+1</f>
        <v>13</v>
      </c>
      <c r="EX44" s="152" t="n">
        <f aca="false">ROUNDDOWN((EX43-$B$43)/365,0)+1</f>
        <v>13</v>
      </c>
      <c r="EY44" s="152" t="n">
        <f aca="false">ROUNDDOWN((EY43-$B$43)/365,0)+1</f>
        <v>13</v>
      </c>
      <c r="EZ44" s="152" t="n">
        <f aca="false">ROUNDDOWN((EZ43-$B$43)/365,0)+1</f>
        <v>13</v>
      </c>
      <c r="FA44" s="152" t="n">
        <f aca="false">ROUNDDOWN((FA43-$B$43)/365,0)+1</f>
        <v>13</v>
      </c>
      <c r="FB44" s="152" t="n">
        <f aca="false">ROUNDDOWN((FB43-$B$43)/365,0)+1</f>
        <v>13</v>
      </c>
      <c r="FC44" s="152" t="n">
        <f aca="false">ROUNDDOWN((FC43-$B$43)/365,0)+1</f>
        <v>14</v>
      </c>
      <c r="FD44" s="152" t="n">
        <f aca="false">ROUNDDOWN((FD43-$B$43)/365,0)+1</f>
        <v>14</v>
      </c>
      <c r="FE44" s="152" t="n">
        <f aca="false">ROUNDDOWN((FE43-$B$43)/365,0)+1</f>
        <v>14</v>
      </c>
      <c r="FF44" s="152" t="n">
        <f aca="false">ROUNDDOWN((FF43-$B$43)/365,0)+1</f>
        <v>14</v>
      </c>
      <c r="FG44" s="152" t="n">
        <f aca="false">ROUNDDOWN((FG43-$B$43)/365,0)+1</f>
        <v>14</v>
      </c>
      <c r="FH44" s="152" t="n">
        <f aca="false">ROUNDDOWN((FH43-$B$43)/365,0)+1</f>
        <v>14</v>
      </c>
      <c r="FI44" s="152" t="n">
        <f aca="false">ROUNDDOWN((FI43-$B$43)/365,0)+1</f>
        <v>14</v>
      </c>
      <c r="FJ44" s="152" t="n">
        <f aca="false">ROUNDDOWN((FJ43-$B$43)/365,0)+1</f>
        <v>14</v>
      </c>
      <c r="FK44" s="152" t="n">
        <f aca="false">ROUNDDOWN((FK43-$B$43)/365,0)+1</f>
        <v>14</v>
      </c>
      <c r="FL44" s="152" t="n">
        <f aca="false">ROUNDDOWN((FL43-$B$43)/365,0)+1</f>
        <v>14</v>
      </c>
      <c r="FM44" s="152" t="n">
        <f aca="false">ROUNDDOWN((FM43-$B$43)/365,0)+1</f>
        <v>14</v>
      </c>
      <c r="FN44" s="152" t="n">
        <f aca="false">ROUNDDOWN((FN43-$B$43)/365,0)+1</f>
        <v>14</v>
      </c>
      <c r="FO44" s="152" t="n">
        <f aca="false">ROUNDDOWN((FO43-$B$43)/365,0)+1</f>
        <v>15</v>
      </c>
      <c r="FP44" s="152" t="n">
        <f aca="false">ROUNDDOWN((FP43-$B$43)/365,0)+1</f>
        <v>15</v>
      </c>
      <c r="FQ44" s="152" t="n">
        <f aca="false">ROUNDDOWN((FQ43-$B$43)/365,0)+1</f>
        <v>15</v>
      </c>
      <c r="FR44" s="152" t="n">
        <f aca="false">ROUNDDOWN((FR43-$B$43)/365,0)+1</f>
        <v>15</v>
      </c>
      <c r="FS44" s="152" t="n">
        <f aca="false">ROUNDDOWN((FS43-$B$43)/365,0)+1</f>
        <v>15</v>
      </c>
      <c r="FT44" s="152" t="n">
        <f aca="false">ROUNDDOWN((FT43-$B$43)/365,0)+1</f>
        <v>15</v>
      </c>
      <c r="FU44" s="152" t="n">
        <f aca="false">ROUNDDOWN((FU43-$B$43)/365,0)+1</f>
        <v>15</v>
      </c>
      <c r="FV44" s="152" t="n">
        <f aca="false">ROUNDDOWN((FV43-$B$43)/365,0)+1</f>
        <v>15</v>
      </c>
      <c r="FW44" s="152" t="n">
        <f aca="false">ROUNDDOWN((FW43-$B$43)/365,0)+1</f>
        <v>15</v>
      </c>
      <c r="FX44" s="152" t="n">
        <f aca="false">ROUNDDOWN((FX43-$B$43)/365,0)+1</f>
        <v>15</v>
      </c>
      <c r="FY44" s="152" t="n">
        <f aca="false">ROUNDDOWN((FY43-$B$43)/365,0)+1</f>
        <v>15</v>
      </c>
      <c r="FZ44" s="152" t="n">
        <f aca="false">ROUNDDOWN((FZ43-$B$43)/365,0)+1</f>
        <v>15</v>
      </c>
      <c r="GA44" s="152" t="n">
        <f aca="false">ROUNDDOWN((GA43-$B$43)/365,0)+1</f>
        <v>16</v>
      </c>
      <c r="GB44" s="152" t="n">
        <f aca="false">ROUNDDOWN((GB43-$B$43)/365,0)+1</f>
        <v>16</v>
      </c>
      <c r="GC44" s="152" t="n">
        <f aca="false">ROUNDDOWN((GC43-$B$43)/365,0)+1</f>
        <v>16</v>
      </c>
      <c r="GD44" s="152" t="n">
        <f aca="false">ROUNDDOWN((GD43-$B$43)/365,0)+1</f>
        <v>16</v>
      </c>
      <c r="GE44" s="152" t="n">
        <f aca="false">ROUNDDOWN((GE43-$B$43)/365,0)+1</f>
        <v>16</v>
      </c>
      <c r="GF44" s="152" t="n">
        <f aca="false">ROUNDDOWN((GF43-$B$43)/365,0)+1</f>
        <v>16</v>
      </c>
      <c r="GG44" s="152" t="n">
        <f aca="false">ROUNDDOWN((GG43-$B$43)/365,0)+1</f>
        <v>16</v>
      </c>
      <c r="GH44" s="152" t="n">
        <f aca="false">ROUNDDOWN((GH43-$B$43)/365,0)+1</f>
        <v>16</v>
      </c>
      <c r="GI44" s="152" t="n">
        <f aca="false">ROUNDDOWN((GI43-$B$43)/365,0)+1</f>
        <v>16</v>
      </c>
      <c r="GJ44" s="152" t="n">
        <f aca="false">ROUNDDOWN((GJ43-$B$43)/365,0)+1</f>
        <v>16</v>
      </c>
      <c r="GK44" s="152" t="n">
        <f aca="false">ROUNDDOWN((GK43-$B$43)/365,0)+1</f>
        <v>16</v>
      </c>
      <c r="GL44" s="152" t="n">
        <f aca="false">ROUNDDOWN((GL43-$B$43)/365,0)+1</f>
        <v>16</v>
      </c>
      <c r="GM44" s="152" t="n">
        <f aca="false">ROUNDDOWN((GM43-$B$43)/365,0)+1</f>
        <v>17</v>
      </c>
      <c r="GN44" s="152" t="n">
        <f aca="false">ROUNDDOWN((GN43-$B$43)/365,0)+1</f>
        <v>17</v>
      </c>
      <c r="GO44" s="152" t="n">
        <f aca="false">ROUNDDOWN((GO43-$B$43)/365,0)+1</f>
        <v>17</v>
      </c>
      <c r="GP44" s="152" t="n">
        <f aca="false">ROUNDDOWN((GP43-$B$43)/365,0)+1</f>
        <v>17</v>
      </c>
      <c r="GQ44" s="152" t="n">
        <f aca="false">ROUNDDOWN((GQ43-$B$43)/365,0)+1</f>
        <v>17</v>
      </c>
      <c r="GR44" s="152" t="n">
        <f aca="false">ROUNDDOWN((GR43-$B$43)/365,0)+1</f>
        <v>17</v>
      </c>
      <c r="GS44" s="152" t="n">
        <f aca="false">ROUNDDOWN((GS43-$B$43)/365,0)+1</f>
        <v>17</v>
      </c>
      <c r="GT44" s="152" t="n">
        <f aca="false">ROUNDDOWN((GT43-$B$43)/365,0)+1</f>
        <v>17</v>
      </c>
      <c r="GU44" s="152" t="n">
        <f aca="false">ROUNDDOWN((GU43-$B$43)/365,0)+1</f>
        <v>17</v>
      </c>
      <c r="GV44" s="152" t="n">
        <f aca="false">ROUNDDOWN((GV43-$B$43)/365,0)+1</f>
        <v>17</v>
      </c>
      <c r="GW44" s="152" t="n">
        <f aca="false">ROUNDDOWN((GW43-$B$43)/365,0)+1</f>
        <v>17</v>
      </c>
      <c r="GX44" s="152" t="n">
        <f aca="false">ROUNDDOWN((GX43-$B$43)/365,0)+1</f>
        <v>17</v>
      </c>
      <c r="GY44" s="152" t="n">
        <f aca="false">ROUNDDOWN((GY43-$B$43)/365,0)+1</f>
        <v>18</v>
      </c>
      <c r="GZ44" s="152" t="n">
        <f aca="false">ROUNDDOWN((GZ43-$B$43)/365,0)+1</f>
        <v>18</v>
      </c>
      <c r="HA44" s="152" t="n">
        <f aca="false">ROUNDDOWN((HA43-$B$43)/365,0)+1</f>
        <v>18</v>
      </c>
      <c r="HB44" s="152" t="n">
        <f aca="false">ROUNDDOWN((HB43-$B$43)/365,0)+1</f>
        <v>18</v>
      </c>
      <c r="HC44" s="152" t="n">
        <f aca="false">ROUNDDOWN((HC43-$B$43)/365,0)+1</f>
        <v>18</v>
      </c>
      <c r="HD44" s="152" t="n">
        <f aca="false">ROUNDDOWN((HD43-$B$43)/365,0)+1</f>
        <v>18</v>
      </c>
      <c r="HE44" s="152" t="n">
        <f aca="false">ROUNDDOWN((HE43-$B$43)/365,0)+1</f>
        <v>18</v>
      </c>
      <c r="HF44" s="152" t="n">
        <f aca="false">ROUNDDOWN((HF43-$B$43)/365,0)+1</f>
        <v>18</v>
      </c>
      <c r="HG44" s="152" t="n">
        <f aca="false">ROUNDDOWN((HG43-$B$43)/365,0)+1</f>
        <v>18</v>
      </c>
      <c r="HH44" s="152" t="n">
        <f aca="false">ROUNDDOWN((HH43-$B$43)/365,0)+1</f>
        <v>18</v>
      </c>
      <c r="HI44" s="152" t="n">
        <f aca="false">ROUNDDOWN((HI43-$B$43)/365,0)+1</f>
        <v>18</v>
      </c>
      <c r="HJ44" s="152" t="n">
        <f aca="false">ROUNDDOWN((HJ43-$B$43)/365,0)+1</f>
        <v>18</v>
      </c>
      <c r="HK44" s="152" t="n">
        <f aca="false">ROUNDDOWN((HK43-$B$43)/365,0)+1</f>
        <v>19</v>
      </c>
      <c r="HL44" s="152" t="n">
        <f aca="false">ROUNDDOWN((HL43-$B$43)/365,0)+1</f>
        <v>19</v>
      </c>
      <c r="HM44" s="152" t="n">
        <f aca="false">ROUNDDOWN((HM43-$B$43)/365,0)+1</f>
        <v>19</v>
      </c>
      <c r="HN44" s="152" t="n">
        <f aca="false">ROUNDDOWN((HN43-$B$43)/365,0)+1</f>
        <v>19</v>
      </c>
      <c r="HO44" s="152" t="n">
        <f aca="false">ROUNDDOWN((HO43-$B$43)/365,0)+1</f>
        <v>19</v>
      </c>
      <c r="HP44" s="152" t="n">
        <f aca="false">ROUNDDOWN((HP43-$B$43)/365,0)+1</f>
        <v>19</v>
      </c>
      <c r="HQ44" s="152" t="n">
        <f aca="false">ROUNDDOWN((HQ43-$B$43)/365,0)+1</f>
        <v>19</v>
      </c>
      <c r="HR44" s="152" t="n">
        <f aca="false">ROUNDDOWN((HR43-$B$43)/365,0)+1</f>
        <v>19</v>
      </c>
      <c r="HS44" s="152" t="n">
        <f aca="false">ROUNDDOWN((HS43-$B$43)/365,0)+1</f>
        <v>19</v>
      </c>
    </row>
    <row r="45" customFormat="false" ht="12.75" hidden="false" customHeight="false" outlineLevel="0" collapsed="false">
      <c r="A45" s="150" t="s">
        <v>72</v>
      </c>
      <c r="B45" s="151" t="n">
        <f aca="false">B43-EOMONTH(B43,-1)</f>
        <v>30</v>
      </c>
      <c r="C45" s="151" t="n">
        <f aca="false">C43-EOMONTH(C43,-1)</f>
        <v>31</v>
      </c>
      <c r="D45" s="151" t="n">
        <f aca="false">D43-EOMONTH(D43,-1)</f>
        <v>30</v>
      </c>
      <c r="E45" s="151" t="n">
        <f aca="false">E43-EOMONTH(E43,-1)</f>
        <v>31</v>
      </c>
      <c r="F45" s="151" t="n">
        <f aca="false">F43-EOMONTH(F43,-1)</f>
        <v>31</v>
      </c>
      <c r="G45" s="151" t="n">
        <f aca="false">G43-EOMONTH(G43,-1)</f>
        <v>30</v>
      </c>
      <c r="H45" s="151" t="n">
        <f aca="false">H43-EOMONTH(H43,-1)</f>
        <v>31</v>
      </c>
      <c r="I45" s="151" t="n">
        <f aca="false">I43-EOMONTH(I43,-1)</f>
        <v>30</v>
      </c>
      <c r="J45" s="151" t="n">
        <f aca="false">J43-EOMONTH(J43,-1)</f>
        <v>31</v>
      </c>
      <c r="K45" s="151" t="n">
        <f aca="false">K43-EOMONTH(K43,-1)</f>
        <v>31</v>
      </c>
      <c r="L45" s="151" t="n">
        <f aca="false">L43-EOMONTH(L43,-1)</f>
        <v>28</v>
      </c>
      <c r="M45" s="151" t="n">
        <f aca="false">M43-EOMONTH(M43,-1)</f>
        <v>31</v>
      </c>
      <c r="N45" s="152" t="n">
        <f aca="false">B45</f>
        <v>30</v>
      </c>
      <c r="O45" s="152" t="n">
        <f aca="false">C45</f>
        <v>31</v>
      </c>
      <c r="P45" s="152" t="n">
        <f aca="false">D45</f>
        <v>30</v>
      </c>
      <c r="Q45" s="152" t="n">
        <f aca="false">E45</f>
        <v>31</v>
      </c>
      <c r="R45" s="152" t="n">
        <f aca="false">F45</f>
        <v>31</v>
      </c>
      <c r="S45" s="152" t="n">
        <f aca="false">G45</f>
        <v>30</v>
      </c>
      <c r="T45" s="152" t="n">
        <f aca="false">H45</f>
        <v>31</v>
      </c>
      <c r="U45" s="152" t="n">
        <f aca="false">I45</f>
        <v>30</v>
      </c>
      <c r="V45" s="152" t="n">
        <f aca="false">J45</f>
        <v>31</v>
      </c>
      <c r="W45" s="152" t="n">
        <f aca="false">K45</f>
        <v>31</v>
      </c>
      <c r="X45" s="152" t="n">
        <f aca="false">L45</f>
        <v>28</v>
      </c>
      <c r="Y45" s="152" t="n">
        <f aca="false">M45</f>
        <v>31</v>
      </c>
      <c r="Z45" s="152" t="n">
        <f aca="false">N45</f>
        <v>30</v>
      </c>
      <c r="AA45" s="152" t="n">
        <f aca="false">O45</f>
        <v>31</v>
      </c>
      <c r="AB45" s="152" t="n">
        <f aca="false">P45</f>
        <v>30</v>
      </c>
      <c r="AC45" s="152" t="n">
        <f aca="false">Q45</f>
        <v>31</v>
      </c>
      <c r="AD45" s="152" t="n">
        <f aca="false">R45</f>
        <v>31</v>
      </c>
      <c r="AE45" s="152" t="n">
        <f aca="false">S45</f>
        <v>30</v>
      </c>
      <c r="AF45" s="152" t="n">
        <f aca="false">T45</f>
        <v>31</v>
      </c>
      <c r="AG45" s="152" t="n">
        <f aca="false">U45</f>
        <v>30</v>
      </c>
      <c r="AH45" s="152" t="n">
        <f aca="false">V45</f>
        <v>31</v>
      </c>
      <c r="AI45" s="152" t="n">
        <f aca="false">W45</f>
        <v>31</v>
      </c>
      <c r="AJ45" s="152" t="n">
        <f aca="false">X45</f>
        <v>28</v>
      </c>
      <c r="AK45" s="152" t="n">
        <f aca="false">Y45</f>
        <v>31</v>
      </c>
      <c r="AL45" s="152" t="n">
        <f aca="false">Z45</f>
        <v>30</v>
      </c>
      <c r="AM45" s="152" t="n">
        <f aca="false">AA45</f>
        <v>31</v>
      </c>
      <c r="AN45" s="152" t="n">
        <f aca="false">AB45</f>
        <v>30</v>
      </c>
      <c r="AO45" s="152" t="n">
        <f aca="false">AC45</f>
        <v>31</v>
      </c>
      <c r="AP45" s="152" t="n">
        <f aca="false">AD45</f>
        <v>31</v>
      </c>
      <c r="AQ45" s="152" t="n">
        <f aca="false">AE45</f>
        <v>30</v>
      </c>
      <c r="AR45" s="152" t="n">
        <f aca="false">AF45</f>
        <v>31</v>
      </c>
      <c r="AS45" s="152" t="n">
        <f aca="false">AG45</f>
        <v>30</v>
      </c>
      <c r="AT45" s="152" t="n">
        <f aca="false">AH45</f>
        <v>31</v>
      </c>
      <c r="AU45" s="152" t="n">
        <f aca="false">AI45</f>
        <v>31</v>
      </c>
      <c r="AV45" s="152" t="n">
        <f aca="false">AJ45</f>
        <v>28</v>
      </c>
      <c r="AW45" s="152" t="n">
        <f aca="false">AK45</f>
        <v>31</v>
      </c>
      <c r="AX45" s="152" t="n">
        <f aca="false">AL45</f>
        <v>30</v>
      </c>
      <c r="AY45" s="152" t="n">
        <f aca="false">AM45</f>
        <v>31</v>
      </c>
      <c r="AZ45" s="152" t="n">
        <f aca="false">AN45</f>
        <v>30</v>
      </c>
      <c r="BA45" s="152" t="n">
        <f aca="false">AO45</f>
        <v>31</v>
      </c>
      <c r="BB45" s="152" t="n">
        <f aca="false">AP45</f>
        <v>31</v>
      </c>
      <c r="BC45" s="152" t="n">
        <f aca="false">AQ45</f>
        <v>30</v>
      </c>
      <c r="BD45" s="152" t="n">
        <f aca="false">AR45</f>
        <v>31</v>
      </c>
      <c r="BE45" s="152" t="n">
        <f aca="false">AS45</f>
        <v>30</v>
      </c>
      <c r="BF45" s="152" t="n">
        <f aca="false">AT45</f>
        <v>31</v>
      </c>
      <c r="BG45" s="152" t="n">
        <f aca="false">AU45</f>
        <v>31</v>
      </c>
      <c r="BH45" s="152" t="n">
        <f aca="false">AV45</f>
        <v>28</v>
      </c>
      <c r="BI45" s="152" t="n">
        <f aca="false">AW45</f>
        <v>31</v>
      </c>
      <c r="BJ45" s="152" t="n">
        <f aca="false">AX45</f>
        <v>30</v>
      </c>
      <c r="BK45" s="152" t="n">
        <f aca="false">AY45</f>
        <v>31</v>
      </c>
      <c r="BL45" s="152" t="n">
        <f aca="false">AZ45</f>
        <v>30</v>
      </c>
      <c r="BM45" s="152" t="n">
        <f aca="false">BA45</f>
        <v>31</v>
      </c>
      <c r="BN45" s="152" t="n">
        <f aca="false">BB45</f>
        <v>31</v>
      </c>
      <c r="BO45" s="152" t="n">
        <f aca="false">BC45</f>
        <v>30</v>
      </c>
      <c r="BP45" s="152" t="n">
        <f aca="false">BD45</f>
        <v>31</v>
      </c>
      <c r="BQ45" s="152" t="n">
        <f aca="false">BE45</f>
        <v>30</v>
      </c>
      <c r="BR45" s="152" t="n">
        <f aca="false">BF45</f>
        <v>31</v>
      </c>
      <c r="BS45" s="152" t="n">
        <f aca="false">BG45</f>
        <v>31</v>
      </c>
      <c r="BT45" s="152" t="n">
        <f aca="false">BH45</f>
        <v>28</v>
      </c>
      <c r="BU45" s="152" t="n">
        <f aca="false">BI45</f>
        <v>31</v>
      </c>
      <c r="BV45" s="152" t="n">
        <f aca="false">BJ45</f>
        <v>30</v>
      </c>
      <c r="BW45" s="152" t="n">
        <f aca="false">BK45</f>
        <v>31</v>
      </c>
      <c r="BX45" s="152" t="n">
        <f aca="false">BL45</f>
        <v>30</v>
      </c>
      <c r="BY45" s="152" t="n">
        <f aca="false">BM45</f>
        <v>31</v>
      </c>
      <c r="BZ45" s="152" t="n">
        <f aca="false">BN45</f>
        <v>31</v>
      </c>
      <c r="CA45" s="152" t="n">
        <f aca="false">BO45</f>
        <v>30</v>
      </c>
      <c r="CB45" s="152" t="n">
        <f aca="false">BP45</f>
        <v>31</v>
      </c>
      <c r="CC45" s="152" t="n">
        <f aca="false">BQ45</f>
        <v>30</v>
      </c>
      <c r="CD45" s="152" t="n">
        <f aca="false">BR45</f>
        <v>31</v>
      </c>
      <c r="CE45" s="152" t="n">
        <f aca="false">BS45</f>
        <v>31</v>
      </c>
      <c r="CF45" s="152" t="n">
        <f aca="false">BT45</f>
        <v>28</v>
      </c>
      <c r="CG45" s="152" t="n">
        <f aca="false">BU45</f>
        <v>31</v>
      </c>
      <c r="CH45" s="152" t="n">
        <f aca="false">BV45</f>
        <v>30</v>
      </c>
      <c r="CI45" s="152" t="n">
        <f aca="false">BW45</f>
        <v>31</v>
      </c>
      <c r="CJ45" s="152" t="n">
        <f aca="false">BX45</f>
        <v>30</v>
      </c>
      <c r="CK45" s="152" t="n">
        <f aca="false">BY45</f>
        <v>31</v>
      </c>
      <c r="CL45" s="152" t="n">
        <f aca="false">BZ45</f>
        <v>31</v>
      </c>
      <c r="CM45" s="152" t="n">
        <f aca="false">CA45</f>
        <v>30</v>
      </c>
      <c r="CN45" s="152" t="n">
        <f aca="false">CB45</f>
        <v>31</v>
      </c>
      <c r="CO45" s="152" t="n">
        <f aca="false">CC45</f>
        <v>30</v>
      </c>
      <c r="CP45" s="152" t="n">
        <f aca="false">CD45</f>
        <v>31</v>
      </c>
      <c r="CQ45" s="152" t="n">
        <f aca="false">CE45</f>
        <v>31</v>
      </c>
      <c r="CR45" s="152" t="n">
        <f aca="false">CF45</f>
        <v>28</v>
      </c>
      <c r="CS45" s="152" t="n">
        <f aca="false">CG45</f>
        <v>31</v>
      </c>
      <c r="CT45" s="152" t="n">
        <f aca="false">CH45</f>
        <v>30</v>
      </c>
      <c r="CU45" s="152" t="n">
        <f aca="false">CI45</f>
        <v>31</v>
      </c>
      <c r="CV45" s="152" t="n">
        <f aca="false">CJ45</f>
        <v>30</v>
      </c>
      <c r="CW45" s="152" t="n">
        <f aca="false">CK45</f>
        <v>31</v>
      </c>
      <c r="CX45" s="152" t="n">
        <f aca="false">CL45</f>
        <v>31</v>
      </c>
      <c r="CY45" s="152" t="n">
        <f aca="false">CM45</f>
        <v>30</v>
      </c>
      <c r="CZ45" s="152" t="n">
        <f aca="false">CN45</f>
        <v>31</v>
      </c>
      <c r="DA45" s="152" t="n">
        <f aca="false">CO45</f>
        <v>30</v>
      </c>
      <c r="DB45" s="152" t="n">
        <f aca="false">CP45</f>
        <v>31</v>
      </c>
      <c r="DC45" s="152" t="n">
        <f aca="false">CQ45</f>
        <v>31</v>
      </c>
      <c r="DD45" s="152" t="n">
        <f aca="false">CR45</f>
        <v>28</v>
      </c>
      <c r="DE45" s="152" t="n">
        <f aca="false">CS45</f>
        <v>31</v>
      </c>
      <c r="DF45" s="152" t="n">
        <f aca="false">CT45</f>
        <v>30</v>
      </c>
      <c r="DG45" s="152" t="n">
        <f aca="false">CU45</f>
        <v>31</v>
      </c>
      <c r="DH45" s="152" t="n">
        <f aca="false">CV45</f>
        <v>30</v>
      </c>
      <c r="DI45" s="152" t="n">
        <f aca="false">CW45</f>
        <v>31</v>
      </c>
      <c r="DJ45" s="152" t="n">
        <f aca="false">CX45</f>
        <v>31</v>
      </c>
      <c r="DK45" s="152" t="n">
        <f aca="false">CY45</f>
        <v>30</v>
      </c>
      <c r="DL45" s="152" t="n">
        <f aca="false">CZ45</f>
        <v>31</v>
      </c>
      <c r="DM45" s="152" t="n">
        <f aca="false">DA45</f>
        <v>30</v>
      </c>
      <c r="DN45" s="152" t="n">
        <f aca="false">DB45</f>
        <v>31</v>
      </c>
      <c r="DO45" s="152" t="n">
        <f aca="false">DC45</f>
        <v>31</v>
      </c>
      <c r="DP45" s="152" t="n">
        <f aca="false">DD45</f>
        <v>28</v>
      </c>
      <c r="DQ45" s="152" t="n">
        <f aca="false">DE45</f>
        <v>31</v>
      </c>
      <c r="DR45" s="23"/>
      <c r="DS45" s="152" t="n">
        <f aca="false">DF45</f>
        <v>30</v>
      </c>
      <c r="DT45" s="152" t="n">
        <f aca="false">DG45</f>
        <v>31</v>
      </c>
      <c r="DU45" s="152" t="n">
        <f aca="false">DH45</f>
        <v>30</v>
      </c>
      <c r="DV45" s="152" t="n">
        <f aca="false">DI45</f>
        <v>31</v>
      </c>
      <c r="DW45" s="152" t="n">
        <f aca="false">DJ45</f>
        <v>31</v>
      </c>
      <c r="DX45" s="152" t="n">
        <f aca="false">DK45</f>
        <v>30</v>
      </c>
      <c r="DY45" s="152" t="n">
        <f aca="false">DL45</f>
        <v>31</v>
      </c>
      <c r="DZ45" s="152" t="n">
        <f aca="false">DM45</f>
        <v>30</v>
      </c>
      <c r="EA45" s="152" t="n">
        <f aca="false">DN45</f>
        <v>31</v>
      </c>
      <c r="EB45" s="152" t="n">
        <f aca="false">DO45</f>
        <v>31</v>
      </c>
      <c r="EC45" s="152" t="n">
        <f aca="false">DP45</f>
        <v>28</v>
      </c>
      <c r="ED45" s="152" t="n">
        <f aca="false">DQ45</f>
        <v>31</v>
      </c>
      <c r="EE45" s="152" t="n">
        <f aca="false">DS45</f>
        <v>30</v>
      </c>
      <c r="EF45" s="152" t="n">
        <f aca="false">DT45</f>
        <v>31</v>
      </c>
      <c r="EG45" s="152" t="n">
        <f aca="false">DU45</f>
        <v>30</v>
      </c>
      <c r="EH45" s="152" t="n">
        <f aca="false">DV45</f>
        <v>31</v>
      </c>
      <c r="EI45" s="152" t="n">
        <f aca="false">DW45</f>
        <v>31</v>
      </c>
      <c r="EJ45" s="152" t="n">
        <f aca="false">DX45</f>
        <v>30</v>
      </c>
      <c r="EK45" s="152" t="n">
        <f aca="false">DY45</f>
        <v>31</v>
      </c>
      <c r="EL45" s="152" t="n">
        <f aca="false">DZ45</f>
        <v>30</v>
      </c>
      <c r="EM45" s="152" t="n">
        <f aca="false">EA45</f>
        <v>31</v>
      </c>
      <c r="EN45" s="152" t="n">
        <f aca="false">EB45</f>
        <v>31</v>
      </c>
      <c r="EO45" s="152" t="n">
        <f aca="false">EC45</f>
        <v>28</v>
      </c>
      <c r="EP45" s="152" t="n">
        <f aca="false">ED45</f>
        <v>31</v>
      </c>
      <c r="EQ45" s="152" t="n">
        <f aca="false">EE45</f>
        <v>30</v>
      </c>
      <c r="ER45" s="152" t="n">
        <f aca="false">EF45</f>
        <v>31</v>
      </c>
      <c r="ES45" s="152" t="n">
        <f aca="false">EG45</f>
        <v>30</v>
      </c>
      <c r="ET45" s="152" t="n">
        <f aca="false">EH45</f>
        <v>31</v>
      </c>
      <c r="EU45" s="152" t="n">
        <f aca="false">EI45</f>
        <v>31</v>
      </c>
      <c r="EV45" s="152" t="n">
        <f aca="false">EJ45</f>
        <v>30</v>
      </c>
      <c r="EW45" s="152" t="n">
        <f aca="false">EK45</f>
        <v>31</v>
      </c>
      <c r="EX45" s="152" t="n">
        <f aca="false">EL45</f>
        <v>30</v>
      </c>
      <c r="EY45" s="152" t="n">
        <f aca="false">EM45</f>
        <v>31</v>
      </c>
      <c r="EZ45" s="152" t="n">
        <f aca="false">EN45</f>
        <v>31</v>
      </c>
      <c r="FA45" s="152" t="n">
        <f aca="false">EO45</f>
        <v>28</v>
      </c>
      <c r="FB45" s="152" t="n">
        <f aca="false">EP45</f>
        <v>31</v>
      </c>
      <c r="FC45" s="152" t="n">
        <f aca="false">EQ45</f>
        <v>30</v>
      </c>
      <c r="FD45" s="152" t="n">
        <f aca="false">ER45</f>
        <v>31</v>
      </c>
      <c r="FE45" s="152" t="n">
        <f aca="false">ES45</f>
        <v>30</v>
      </c>
      <c r="FF45" s="152" t="n">
        <f aca="false">ET45</f>
        <v>31</v>
      </c>
      <c r="FG45" s="152" t="n">
        <f aca="false">EU45</f>
        <v>31</v>
      </c>
      <c r="FH45" s="152" t="n">
        <f aca="false">EV45</f>
        <v>30</v>
      </c>
      <c r="FI45" s="152" t="n">
        <f aca="false">EW45</f>
        <v>31</v>
      </c>
      <c r="FJ45" s="152" t="n">
        <f aca="false">EX45</f>
        <v>30</v>
      </c>
      <c r="FK45" s="152" t="n">
        <f aca="false">EY45</f>
        <v>31</v>
      </c>
      <c r="FL45" s="152" t="n">
        <f aca="false">EZ45</f>
        <v>31</v>
      </c>
      <c r="FM45" s="152" t="n">
        <f aca="false">FA45</f>
        <v>28</v>
      </c>
      <c r="FN45" s="152" t="n">
        <f aca="false">FB45</f>
        <v>31</v>
      </c>
      <c r="FO45" s="152" t="n">
        <f aca="false">FC45</f>
        <v>30</v>
      </c>
      <c r="FP45" s="152" t="n">
        <f aca="false">FD45</f>
        <v>31</v>
      </c>
      <c r="FQ45" s="152" t="n">
        <f aca="false">FE45</f>
        <v>30</v>
      </c>
      <c r="FR45" s="152" t="n">
        <f aca="false">FF45</f>
        <v>31</v>
      </c>
      <c r="FS45" s="152" t="n">
        <f aca="false">FG45</f>
        <v>31</v>
      </c>
      <c r="FT45" s="152" t="n">
        <f aca="false">FH45</f>
        <v>30</v>
      </c>
      <c r="FU45" s="152" t="n">
        <f aca="false">FI45</f>
        <v>31</v>
      </c>
      <c r="FV45" s="152" t="n">
        <f aca="false">FJ45</f>
        <v>30</v>
      </c>
      <c r="FW45" s="152" t="n">
        <f aca="false">FK45</f>
        <v>31</v>
      </c>
      <c r="FX45" s="152" t="n">
        <f aca="false">FL45</f>
        <v>31</v>
      </c>
      <c r="FY45" s="152" t="n">
        <f aca="false">FM45</f>
        <v>28</v>
      </c>
      <c r="FZ45" s="152" t="n">
        <f aca="false">FN45</f>
        <v>31</v>
      </c>
      <c r="GA45" s="152" t="n">
        <f aca="false">FO45</f>
        <v>30</v>
      </c>
      <c r="GB45" s="152" t="n">
        <f aca="false">FP45</f>
        <v>31</v>
      </c>
      <c r="GC45" s="152" t="n">
        <f aca="false">FQ45</f>
        <v>30</v>
      </c>
      <c r="GD45" s="152" t="n">
        <f aca="false">FR45</f>
        <v>31</v>
      </c>
      <c r="GE45" s="152" t="n">
        <f aca="false">FS45</f>
        <v>31</v>
      </c>
      <c r="GF45" s="152" t="n">
        <f aca="false">FT45</f>
        <v>30</v>
      </c>
      <c r="GG45" s="152" t="n">
        <f aca="false">FU45</f>
        <v>31</v>
      </c>
      <c r="GH45" s="152" t="n">
        <f aca="false">FV45</f>
        <v>30</v>
      </c>
      <c r="GI45" s="152" t="n">
        <f aca="false">FW45</f>
        <v>31</v>
      </c>
      <c r="GJ45" s="152" t="n">
        <f aca="false">FX45</f>
        <v>31</v>
      </c>
      <c r="GK45" s="152" t="n">
        <f aca="false">FY45</f>
        <v>28</v>
      </c>
      <c r="GL45" s="152" t="n">
        <f aca="false">FZ45</f>
        <v>31</v>
      </c>
      <c r="GM45" s="152" t="n">
        <f aca="false">GA45</f>
        <v>30</v>
      </c>
      <c r="GN45" s="152" t="n">
        <f aca="false">GB45</f>
        <v>31</v>
      </c>
      <c r="GO45" s="152" t="n">
        <f aca="false">GC45</f>
        <v>30</v>
      </c>
      <c r="GP45" s="152" t="n">
        <f aca="false">GD45</f>
        <v>31</v>
      </c>
      <c r="GQ45" s="152" t="n">
        <f aca="false">GE45</f>
        <v>31</v>
      </c>
      <c r="GR45" s="152" t="n">
        <f aca="false">GF45</f>
        <v>30</v>
      </c>
      <c r="GS45" s="152" t="n">
        <f aca="false">GG45</f>
        <v>31</v>
      </c>
      <c r="GT45" s="152" t="n">
        <f aca="false">GH45</f>
        <v>30</v>
      </c>
      <c r="GU45" s="152" t="n">
        <f aca="false">GI45</f>
        <v>31</v>
      </c>
      <c r="GV45" s="152" t="n">
        <f aca="false">GJ45</f>
        <v>31</v>
      </c>
      <c r="GW45" s="152" t="n">
        <f aca="false">GK45</f>
        <v>28</v>
      </c>
      <c r="GX45" s="152" t="n">
        <f aca="false">GL45</f>
        <v>31</v>
      </c>
      <c r="GY45" s="152" t="n">
        <f aca="false">GM45</f>
        <v>30</v>
      </c>
      <c r="GZ45" s="152" t="n">
        <f aca="false">GN45</f>
        <v>31</v>
      </c>
      <c r="HA45" s="152" t="n">
        <f aca="false">GO45</f>
        <v>30</v>
      </c>
      <c r="HB45" s="152" t="n">
        <f aca="false">GP45</f>
        <v>31</v>
      </c>
      <c r="HC45" s="152" t="n">
        <f aca="false">GQ45</f>
        <v>31</v>
      </c>
      <c r="HD45" s="152" t="n">
        <f aca="false">GR45</f>
        <v>30</v>
      </c>
      <c r="HE45" s="152" t="n">
        <f aca="false">GS45</f>
        <v>31</v>
      </c>
      <c r="HF45" s="152" t="n">
        <f aca="false">GT45</f>
        <v>30</v>
      </c>
      <c r="HG45" s="152" t="n">
        <f aca="false">GU45</f>
        <v>31</v>
      </c>
      <c r="HH45" s="152" t="n">
        <f aca="false">GV45</f>
        <v>31</v>
      </c>
      <c r="HI45" s="152" t="n">
        <f aca="false">GW45</f>
        <v>28</v>
      </c>
      <c r="HJ45" s="152" t="n">
        <f aca="false">GX45</f>
        <v>31</v>
      </c>
      <c r="HK45" s="152" t="n">
        <f aca="false">GY45</f>
        <v>30</v>
      </c>
      <c r="HL45" s="152" t="n">
        <f aca="false">GZ45</f>
        <v>31</v>
      </c>
      <c r="HM45" s="152" t="n">
        <f aca="false">HA45</f>
        <v>30</v>
      </c>
      <c r="HN45" s="152" t="n">
        <f aca="false">HB45</f>
        <v>31</v>
      </c>
      <c r="HO45" s="152" t="n">
        <f aca="false">HC45</f>
        <v>31</v>
      </c>
      <c r="HP45" s="152" t="n">
        <f aca="false">HD45</f>
        <v>30</v>
      </c>
      <c r="HQ45" s="152" t="n">
        <f aca="false">HE45</f>
        <v>31</v>
      </c>
      <c r="HR45" s="152" t="n">
        <f aca="false">HF45</f>
        <v>30</v>
      </c>
      <c r="HS45" s="152" t="n">
        <f aca="false">HG45</f>
        <v>31</v>
      </c>
    </row>
    <row r="46" customFormat="false" ht="12.75" hidden="false" customHeight="false" outlineLevel="0" collapsed="false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23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</row>
    <row r="47" customFormat="false" ht="12.75" hidden="false" customHeight="false" outlineLevel="0" collapsed="false">
      <c r="A47" s="153" t="s">
        <v>73</v>
      </c>
      <c r="B47" s="154" t="n">
        <v>0.2</v>
      </c>
      <c r="C47" s="154" t="n">
        <f aca="false">B47</f>
        <v>0.2</v>
      </c>
      <c r="D47" s="154" t="n">
        <f aca="false">C47</f>
        <v>0.2</v>
      </c>
      <c r="E47" s="154" t="n">
        <f aca="false">D47</f>
        <v>0.2</v>
      </c>
      <c r="F47" s="154" t="n">
        <f aca="false">E47</f>
        <v>0.2</v>
      </c>
      <c r="G47" s="154" t="n">
        <f aca="false">F47</f>
        <v>0.2</v>
      </c>
      <c r="H47" s="154" t="n">
        <f aca="false">G47</f>
        <v>0.2</v>
      </c>
      <c r="I47" s="154" t="n">
        <f aca="false">H47</f>
        <v>0.2</v>
      </c>
      <c r="J47" s="154" t="n">
        <f aca="false">I47</f>
        <v>0.2</v>
      </c>
      <c r="K47" s="154" t="n">
        <f aca="false">J47</f>
        <v>0.2</v>
      </c>
      <c r="L47" s="154" t="n">
        <f aca="false">K47</f>
        <v>0.2</v>
      </c>
      <c r="M47" s="154" t="n">
        <f aca="false">L47</f>
        <v>0.2</v>
      </c>
      <c r="N47" s="154" t="n">
        <f aca="false">M47</f>
        <v>0.2</v>
      </c>
      <c r="O47" s="154" t="n">
        <f aca="false">N47</f>
        <v>0.2</v>
      </c>
      <c r="P47" s="154" t="n">
        <f aca="false">O47</f>
        <v>0.2</v>
      </c>
      <c r="Q47" s="154" t="n">
        <f aca="false">P47</f>
        <v>0.2</v>
      </c>
      <c r="R47" s="154" t="n">
        <f aca="false">Q47</f>
        <v>0.2</v>
      </c>
      <c r="S47" s="154" t="n">
        <f aca="false">R47</f>
        <v>0.2</v>
      </c>
      <c r="T47" s="154" t="n">
        <f aca="false">S47</f>
        <v>0.2</v>
      </c>
      <c r="U47" s="154" t="n">
        <f aca="false">T47</f>
        <v>0.2</v>
      </c>
      <c r="V47" s="154" t="n">
        <f aca="false">U47</f>
        <v>0.2</v>
      </c>
      <c r="W47" s="154" t="n">
        <f aca="false">V47</f>
        <v>0.2</v>
      </c>
      <c r="X47" s="154" t="n">
        <f aca="false">W47</f>
        <v>0.2</v>
      </c>
      <c r="Y47" s="154" t="n">
        <f aca="false">X47</f>
        <v>0.2</v>
      </c>
      <c r="Z47" s="154" t="n">
        <f aca="false">Y47</f>
        <v>0.2</v>
      </c>
      <c r="AA47" s="154" t="n">
        <f aca="false">Z47</f>
        <v>0.2</v>
      </c>
      <c r="AB47" s="154" t="n">
        <f aca="false">AA47</f>
        <v>0.2</v>
      </c>
      <c r="AC47" s="154" t="n">
        <f aca="false">AB47</f>
        <v>0.2</v>
      </c>
      <c r="AD47" s="154" t="n">
        <f aca="false">AC47</f>
        <v>0.2</v>
      </c>
      <c r="AE47" s="154" t="n">
        <f aca="false">AD47</f>
        <v>0.2</v>
      </c>
      <c r="AF47" s="154" t="n">
        <f aca="false">AE47</f>
        <v>0.2</v>
      </c>
      <c r="AG47" s="154" t="n">
        <f aca="false">AF47</f>
        <v>0.2</v>
      </c>
      <c r="AH47" s="154" t="n">
        <f aca="false">AG47</f>
        <v>0.2</v>
      </c>
      <c r="AI47" s="154" t="n">
        <f aca="false">AH47</f>
        <v>0.2</v>
      </c>
      <c r="AJ47" s="154" t="n">
        <f aca="false">AI47</f>
        <v>0.2</v>
      </c>
      <c r="AK47" s="154" t="n">
        <f aca="false">AJ47</f>
        <v>0.2</v>
      </c>
      <c r="AL47" s="154" t="n">
        <f aca="false">AK47</f>
        <v>0.2</v>
      </c>
      <c r="AM47" s="154" t="n">
        <f aca="false">AL47</f>
        <v>0.2</v>
      </c>
      <c r="AN47" s="154" t="n">
        <f aca="false">AM47</f>
        <v>0.2</v>
      </c>
      <c r="AO47" s="154" t="n">
        <f aca="false">AN47</f>
        <v>0.2</v>
      </c>
      <c r="AP47" s="154" t="n">
        <f aca="false">AO47</f>
        <v>0.2</v>
      </c>
      <c r="AQ47" s="154" t="n">
        <f aca="false">AP47</f>
        <v>0.2</v>
      </c>
      <c r="AR47" s="154" t="n">
        <f aca="false">AQ47</f>
        <v>0.2</v>
      </c>
      <c r="AS47" s="154" t="n">
        <f aca="false">AR47</f>
        <v>0.2</v>
      </c>
      <c r="AT47" s="154" t="n">
        <f aca="false">AS47</f>
        <v>0.2</v>
      </c>
      <c r="AU47" s="154" t="n">
        <f aca="false">AT47</f>
        <v>0.2</v>
      </c>
      <c r="AV47" s="154" t="n">
        <f aca="false">AU47</f>
        <v>0.2</v>
      </c>
      <c r="AW47" s="154" t="n">
        <f aca="false">AV47</f>
        <v>0.2</v>
      </c>
      <c r="AX47" s="154" t="n">
        <f aca="false">AW47</f>
        <v>0.2</v>
      </c>
      <c r="AY47" s="154" t="n">
        <f aca="false">AX47</f>
        <v>0.2</v>
      </c>
      <c r="AZ47" s="154" t="n">
        <f aca="false">AY47</f>
        <v>0.2</v>
      </c>
      <c r="BA47" s="154" t="n">
        <f aca="false">AZ47</f>
        <v>0.2</v>
      </c>
      <c r="BB47" s="154" t="n">
        <f aca="false">BA47</f>
        <v>0.2</v>
      </c>
      <c r="BC47" s="154" t="n">
        <f aca="false">BB47</f>
        <v>0.2</v>
      </c>
      <c r="BD47" s="154" t="n">
        <f aca="false">BC47</f>
        <v>0.2</v>
      </c>
      <c r="BE47" s="154" t="n">
        <f aca="false">BD47</f>
        <v>0.2</v>
      </c>
      <c r="BF47" s="154" t="n">
        <f aca="false">BE47</f>
        <v>0.2</v>
      </c>
      <c r="BG47" s="154" t="n">
        <f aca="false">BF47</f>
        <v>0.2</v>
      </c>
      <c r="BH47" s="154" t="n">
        <f aca="false">BG47</f>
        <v>0.2</v>
      </c>
      <c r="BI47" s="154" t="n">
        <f aca="false">BH47</f>
        <v>0.2</v>
      </c>
      <c r="BJ47" s="154" t="n">
        <f aca="false">BI47</f>
        <v>0.2</v>
      </c>
      <c r="BK47" s="154" t="n">
        <f aca="false">BJ47</f>
        <v>0.2</v>
      </c>
      <c r="BL47" s="154" t="n">
        <f aca="false">BK47</f>
        <v>0.2</v>
      </c>
      <c r="BM47" s="154" t="n">
        <f aca="false">BL47</f>
        <v>0.2</v>
      </c>
      <c r="BN47" s="154" t="n">
        <f aca="false">BM47</f>
        <v>0.2</v>
      </c>
      <c r="BO47" s="154" t="n">
        <f aca="false">BN47</f>
        <v>0.2</v>
      </c>
      <c r="BP47" s="154" t="n">
        <f aca="false">BO47</f>
        <v>0.2</v>
      </c>
      <c r="BQ47" s="154" t="n">
        <f aca="false">BP47</f>
        <v>0.2</v>
      </c>
      <c r="BR47" s="154" t="n">
        <f aca="false">BQ47</f>
        <v>0.2</v>
      </c>
      <c r="BS47" s="154" t="n">
        <f aca="false">BR47</f>
        <v>0.2</v>
      </c>
      <c r="BT47" s="154" t="n">
        <f aca="false">BS47</f>
        <v>0.2</v>
      </c>
      <c r="BU47" s="154" t="n">
        <f aca="false">BT47</f>
        <v>0.2</v>
      </c>
      <c r="BV47" s="154" t="n">
        <f aca="false">BU47</f>
        <v>0.2</v>
      </c>
      <c r="BW47" s="154" t="n">
        <f aca="false">BV47</f>
        <v>0.2</v>
      </c>
      <c r="BX47" s="154" t="n">
        <f aca="false">BW47</f>
        <v>0.2</v>
      </c>
      <c r="BY47" s="154" t="n">
        <f aca="false">BX47</f>
        <v>0.2</v>
      </c>
      <c r="BZ47" s="154" t="n">
        <f aca="false">BY47</f>
        <v>0.2</v>
      </c>
      <c r="CA47" s="154" t="n">
        <f aca="false">BZ47</f>
        <v>0.2</v>
      </c>
      <c r="CB47" s="154" t="n">
        <f aca="false">CA47</f>
        <v>0.2</v>
      </c>
      <c r="CC47" s="154" t="n">
        <f aca="false">CB47</f>
        <v>0.2</v>
      </c>
      <c r="CD47" s="154" t="n">
        <f aca="false">CC47</f>
        <v>0.2</v>
      </c>
      <c r="CE47" s="154" t="n">
        <f aca="false">CD47</f>
        <v>0.2</v>
      </c>
      <c r="CF47" s="154" t="n">
        <f aca="false">CE47</f>
        <v>0.2</v>
      </c>
      <c r="CG47" s="154" t="n">
        <f aca="false">CF47</f>
        <v>0.2</v>
      </c>
      <c r="CH47" s="154" t="n">
        <f aca="false">CG47</f>
        <v>0.2</v>
      </c>
      <c r="CI47" s="154" t="n">
        <f aca="false">CH47</f>
        <v>0.2</v>
      </c>
      <c r="CJ47" s="154" t="n">
        <f aca="false">CI47</f>
        <v>0.2</v>
      </c>
      <c r="CK47" s="154" t="n">
        <f aca="false">CJ47</f>
        <v>0.2</v>
      </c>
      <c r="CL47" s="154" t="n">
        <f aca="false">CK47</f>
        <v>0.2</v>
      </c>
      <c r="CM47" s="154" t="n">
        <f aca="false">CL47</f>
        <v>0.2</v>
      </c>
      <c r="CN47" s="154" t="n">
        <f aca="false">CM47</f>
        <v>0.2</v>
      </c>
      <c r="CO47" s="154" t="n">
        <f aca="false">CN47</f>
        <v>0.2</v>
      </c>
      <c r="CP47" s="154" t="n">
        <f aca="false">CO47</f>
        <v>0.2</v>
      </c>
      <c r="CQ47" s="154" t="n">
        <f aca="false">CP47</f>
        <v>0.2</v>
      </c>
      <c r="CR47" s="154" t="n">
        <f aca="false">CQ47</f>
        <v>0.2</v>
      </c>
      <c r="CS47" s="154" t="n">
        <f aca="false">CR47</f>
        <v>0.2</v>
      </c>
      <c r="CT47" s="154" t="n">
        <f aca="false">CS47</f>
        <v>0.2</v>
      </c>
      <c r="CU47" s="154" t="n">
        <f aca="false">CT47</f>
        <v>0.2</v>
      </c>
      <c r="CV47" s="154" t="n">
        <f aca="false">CU47</f>
        <v>0.2</v>
      </c>
      <c r="CW47" s="154" t="n">
        <f aca="false">CV47</f>
        <v>0.2</v>
      </c>
      <c r="CX47" s="154" t="n">
        <f aca="false">CW47</f>
        <v>0.2</v>
      </c>
      <c r="CY47" s="154" t="n">
        <f aca="false">CX47</f>
        <v>0.2</v>
      </c>
      <c r="CZ47" s="154" t="n">
        <f aca="false">CY47</f>
        <v>0.2</v>
      </c>
      <c r="DA47" s="154" t="n">
        <f aca="false">CZ47</f>
        <v>0.2</v>
      </c>
      <c r="DB47" s="154" t="n">
        <f aca="false">DA47</f>
        <v>0.2</v>
      </c>
      <c r="DC47" s="154" t="n">
        <f aca="false">DB47</f>
        <v>0.2</v>
      </c>
      <c r="DD47" s="154" t="n">
        <f aca="false">DC47</f>
        <v>0.2</v>
      </c>
      <c r="DE47" s="154" t="n">
        <f aca="false">DD47</f>
        <v>0.2</v>
      </c>
      <c r="DF47" s="154" t="n">
        <f aca="false">DE47</f>
        <v>0.2</v>
      </c>
      <c r="DG47" s="154" t="n">
        <f aca="false">DF47</f>
        <v>0.2</v>
      </c>
      <c r="DH47" s="154" t="n">
        <f aca="false">DG47</f>
        <v>0.2</v>
      </c>
      <c r="DI47" s="154" t="n">
        <f aca="false">DH47</f>
        <v>0.2</v>
      </c>
      <c r="DJ47" s="154" t="n">
        <f aca="false">DI47</f>
        <v>0.2</v>
      </c>
      <c r="DK47" s="154" t="n">
        <f aca="false">DJ47</f>
        <v>0.2</v>
      </c>
      <c r="DL47" s="154" t="n">
        <f aca="false">DK47</f>
        <v>0.2</v>
      </c>
      <c r="DM47" s="154" t="n">
        <f aca="false">DL47</f>
        <v>0.2</v>
      </c>
      <c r="DN47" s="154" t="n">
        <f aca="false">DM47</f>
        <v>0.2</v>
      </c>
      <c r="DO47" s="154" t="n">
        <f aca="false">DN47</f>
        <v>0.2</v>
      </c>
      <c r="DP47" s="154" t="n">
        <f aca="false">DO47</f>
        <v>0.2</v>
      </c>
      <c r="DQ47" s="154" t="n">
        <f aca="false">DP47</f>
        <v>0.2</v>
      </c>
      <c r="DR47" s="154" t="n">
        <f aca="false">DQ47</f>
        <v>0.2</v>
      </c>
      <c r="DS47" s="154" t="n">
        <f aca="false">DR47</f>
        <v>0.2</v>
      </c>
      <c r="DT47" s="154" t="n">
        <f aca="false">DS47</f>
        <v>0.2</v>
      </c>
      <c r="DU47" s="154" t="n">
        <f aca="false">DT47</f>
        <v>0.2</v>
      </c>
      <c r="DV47" s="154" t="n">
        <f aca="false">DU47</f>
        <v>0.2</v>
      </c>
      <c r="DW47" s="154" t="n">
        <f aca="false">DV47</f>
        <v>0.2</v>
      </c>
      <c r="DX47" s="154" t="n">
        <f aca="false">DW47</f>
        <v>0.2</v>
      </c>
      <c r="DY47" s="154" t="n">
        <f aca="false">DX47</f>
        <v>0.2</v>
      </c>
      <c r="DZ47" s="154" t="n">
        <f aca="false">DY47</f>
        <v>0.2</v>
      </c>
      <c r="EA47" s="154" t="n">
        <f aca="false">DZ47</f>
        <v>0.2</v>
      </c>
      <c r="EB47" s="154" t="n">
        <f aca="false">EA47</f>
        <v>0.2</v>
      </c>
      <c r="EC47" s="154" t="n">
        <f aca="false">EB47</f>
        <v>0.2</v>
      </c>
      <c r="ED47" s="154" t="n">
        <f aca="false">EC47</f>
        <v>0.2</v>
      </c>
      <c r="EE47" s="154" t="n">
        <f aca="false">ED47</f>
        <v>0.2</v>
      </c>
      <c r="EF47" s="154" t="n">
        <f aca="false">EE47</f>
        <v>0.2</v>
      </c>
      <c r="EG47" s="154" t="n">
        <f aca="false">EF47</f>
        <v>0.2</v>
      </c>
      <c r="EH47" s="154" t="n">
        <f aca="false">EG47</f>
        <v>0.2</v>
      </c>
      <c r="EI47" s="154" t="n">
        <f aca="false">EH47</f>
        <v>0.2</v>
      </c>
      <c r="EJ47" s="154" t="n">
        <f aca="false">EI47</f>
        <v>0.2</v>
      </c>
      <c r="EK47" s="154" t="n">
        <f aca="false">EJ47</f>
        <v>0.2</v>
      </c>
      <c r="EL47" s="154" t="n">
        <f aca="false">EK47</f>
        <v>0.2</v>
      </c>
      <c r="EM47" s="154" t="n">
        <f aca="false">EL47</f>
        <v>0.2</v>
      </c>
      <c r="EN47" s="154" t="n">
        <f aca="false">EM47</f>
        <v>0.2</v>
      </c>
      <c r="EO47" s="154" t="n">
        <f aca="false">EN47</f>
        <v>0.2</v>
      </c>
      <c r="EP47" s="154" t="n">
        <f aca="false">EO47</f>
        <v>0.2</v>
      </c>
      <c r="EQ47" s="154" t="n">
        <f aca="false">EP47</f>
        <v>0.2</v>
      </c>
      <c r="ER47" s="154" t="n">
        <f aca="false">EQ47</f>
        <v>0.2</v>
      </c>
      <c r="ES47" s="154" t="n">
        <f aca="false">ER47</f>
        <v>0.2</v>
      </c>
      <c r="ET47" s="154" t="n">
        <f aca="false">ES47</f>
        <v>0.2</v>
      </c>
      <c r="EU47" s="154" t="n">
        <f aca="false">ET47</f>
        <v>0.2</v>
      </c>
      <c r="EV47" s="154" t="n">
        <f aca="false">EU47</f>
        <v>0.2</v>
      </c>
      <c r="EW47" s="154" t="n">
        <f aca="false">EV47</f>
        <v>0.2</v>
      </c>
      <c r="EX47" s="154" t="n">
        <f aca="false">EW47</f>
        <v>0.2</v>
      </c>
      <c r="EY47" s="154" t="n">
        <f aca="false">EX47</f>
        <v>0.2</v>
      </c>
      <c r="EZ47" s="154" t="n">
        <f aca="false">EY47</f>
        <v>0.2</v>
      </c>
      <c r="FA47" s="154" t="n">
        <f aca="false">EZ47</f>
        <v>0.2</v>
      </c>
      <c r="FB47" s="154" t="n">
        <f aca="false">FA47</f>
        <v>0.2</v>
      </c>
      <c r="FC47" s="154" t="n">
        <f aca="false">FB47</f>
        <v>0.2</v>
      </c>
      <c r="FD47" s="154" t="n">
        <f aca="false">FC47</f>
        <v>0.2</v>
      </c>
      <c r="FE47" s="154" t="n">
        <f aca="false">FD47</f>
        <v>0.2</v>
      </c>
      <c r="FF47" s="154" t="n">
        <f aca="false">FE47</f>
        <v>0.2</v>
      </c>
      <c r="FG47" s="154" t="n">
        <f aca="false">FF47</f>
        <v>0.2</v>
      </c>
      <c r="FH47" s="154" t="n">
        <f aca="false">FG47</f>
        <v>0.2</v>
      </c>
      <c r="FI47" s="154" t="n">
        <f aca="false">FH47</f>
        <v>0.2</v>
      </c>
      <c r="FJ47" s="154" t="n">
        <f aca="false">FI47</f>
        <v>0.2</v>
      </c>
      <c r="FK47" s="154" t="n">
        <f aca="false">FJ47</f>
        <v>0.2</v>
      </c>
      <c r="FL47" s="154" t="n">
        <f aca="false">FK47</f>
        <v>0.2</v>
      </c>
      <c r="FM47" s="154" t="n">
        <f aca="false">FL47</f>
        <v>0.2</v>
      </c>
      <c r="FN47" s="154" t="n">
        <f aca="false">FM47</f>
        <v>0.2</v>
      </c>
      <c r="FO47" s="154" t="n">
        <f aca="false">FN47</f>
        <v>0.2</v>
      </c>
      <c r="FP47" s="154" t="n">
        <f aca="false">FO47</f>
        <v>0.2</v>
      </c>
      <c r="FQ47" s="154" t="n">
        <f aca="false">FP47</f>
        <v>0.2</v>
      </c>
      <c r="FR47" s="154" t="n">
        <f aca="false">FQ47</f>
        <v>0.2</v>
      </c>
      <c r="FS47" s="154" t="n">
        <f aca="false">FR47</f>
        <v>0.2</v>
      </c>
      <c r="FT47" s="154" t="n">
        <f aca="false">FS47</f>
        <v>0.2</v>
      </c>
      <c r="FU47" s="154" t="n">
        <f aca="false">FT47</f>
        <v>0.2</v>
      </c>
      <c r="FV47" s="154" t="n">
        <f aca="false">FU47</f>
        <v>0.2</v>
      </c>
      <c r="FW47" s="154" t="n">
        <f aca="false">FV47</f>
        <v>0.2</v>
      </c>
      <c r="FX47" s="154" t="n">
        <f aca="false">FW47</f>
        <v>0.2</v>
      </c>
      <c r="FY47" s="154" t="n">
        <f aca="false">FX47</f>
        <v>0.2</v>
      </c>
      <c r="FZ47" s="154" t="n">
        <f aca="false">FY47</f>
        <v>0.2</v>
      </c>
      <c r="GA47" s="154" t="n">
        <f aca="false">FZ47</f>
        <v>0.2</v>
      </c>
      <c r="GB47" s="154" t="n">
        <f aca="false">GA47</f>
        <v>0.2</v>
      </c>
      <c r="GC47" s="154" t="n">
        <f aca="false">GB47</f>
        <v>0.2</v>
      </c>
      <c r="GD47" s="154" t="n">
        <f aca="false">GC47</f>
        <v>0.2</v>
      </c>
      <c r="GE47" s="154" t="n">
        <f aca="false">GD47</f>
        <v>0.2</v>
      </c>
      <c r="GF47" s="154" t="n">
        <f aca="false">GE47</f>
        <v>0.2</v>
      </c>
      <c r="GG47" s="154" t="n">
        <f aca="false">GF47</f>
        <v>0.2</v>
      </c>
      <c r="GH47" s="154" t="n">
        <f aca="false">GG47</f>
        <v>0.2</v>
      </c>
      <c r="GI47" s="154" t="n">
        <f aca="false">GH47</f>
        <v>0.2</v>
      </c>
      <c r="GJ47" s="154" t="n">
        <f aca="false">GI47</f>
        <v>0.2</v>
      </c>
      <c r="GK47" s="154" t="n">
        <f aca="false">GJ47</f>
        <v>0.2</v>
      </c>
      <c r="GL47" s="154" t="n">
        <f aca="false">GK47</f>
        <v>0.2</v>
      </c>
      <c r="GM47" s="154" t="n">
        <f aca="false">GL47</f>
        <v>0.2</v>
      </c>
      <c r="GN47" s="154" t="n">
        <f aca="false">GM47</f>
        <v>0.2</v>
      </c>
      <c r="GO47" s="154" t="n">
        <f aca="false">GN47</f>
        <v>0.2</v>
      </c>
      <c r="GP47" s="154" t="n">
        <f aca="false">GO47</f>
        <v>0.2</v>
      </c>
      <c r="GQ47" s="154" t="n">
        <f aca="false">GP47</f>
        <v>0.2</v>
      </c>
      <c r="GR47" s="154" t="n">
        <f aca="false">GQ47</f>
        <v>0.2</v>
      </c>
      <c r="GS47" s="154" t="n">
        <f aca="false">GR47</f>
        <v>0.2</v>
      </c>
      <c r="GT47" s="154" t="n">
        <f aca="false">GS47</f>
        <v>0.2</v>
      </c>
      <c r="GU47" s="154" t="n">
        <f aca="false">GT47</f>
        <v>0.2</v>
      </c>
      <c r="GV47" s="154" t="n">
        <f aca="false">GU47</f>
        <v>0.2</v>
      </c>
      <c r="GW47" s="154" t="n">
        <f aca="false">GV47</f>
        <v>0.2</v>
      </c>
      <c r="GX47" s="154" t="n">
        <f aca="false">GW47</f>
        <v>0.2</v>
      </c>
      <c r="GY47" s="154" t="n">
        <f aca="false">GX47</f>
        <v>0.2</v>
      </c>
      <c r="GZ47" s="154" t="n">
        <f aca="false">GY47</f>
        <v>0.2</v>
      </c>
      <c r="HA47" s="154" t="n">
        <f aca="false">GZ47</f>
        <v>0.2</v>
      </c>
      <c r="HB47" s="154" t="n">
        <f aca="false">HA47</f>
        <v>0.2</v>
      </c>
      <c r="HC47" s="154" t="n">
        <f aca="false">HB47</f>
        <v>0.2</v>
      </c>
      <c r="HD47" s="154" t="n">
        <f aca="false">HC47</f>
        <v>0.2</v>
      </c>
      <c r="HE47" s="154" t="n">
        <f aca="false">HD47</f>
        <v>0.2</v>
      </c>
      <c r="HF47" s="154" t="n">
        <f aca="false">HE47</f>
        <v>0.2</v>
      </c>
      <c r="HG47" s="154" t="n">
        <f aca="false">HF47</f>
        <v>0.2</v>
      </c>
      <c r="HH47" s="154" t="n">
        <f aca="false">HG47</f>
        <v>0.2</v>
      </c>
      <c r="HI47" s="154" t="n">
        <f aca="false">HH47</f>
        <v>0.2</v>
      </c>
      <c r="HJ47" s="154" t="n">
        <f aca="false">HI47</f>
        <v>0.2</v>
      </c>
      <c r="HK47" s="154" t="n">
        <f aca="false">HJ47</f>
        <v>0.2</v>
      </c>
      <c r="HL47" s="154" t="n">
        <f aca="false">HK47</f>
        <v>0.2</v>
      </c>
      <c r="HM47" s="154" t="n">
        <f aca="false">HL47</f>
        <v>0.2</v>
      </c>
      <c r="HN47" s="154" t="n">
        <f aca="false">HM47</f>
        <v>0.2</v>
      </c>
      <c r="HO47" s="154" t="n">
        <f aca="false">HN47</f>
        <v>0.2</v>
      </c>
      <c r="HP47" s="154" t="n">
        <f aca="false">HO47</f>
        <v>0.2</v>
      </c>
      <c r="HQ47" s="154" t="n">
        <f aca="false">HP47</f>
        <v>0.2</v>
      </c>
      <c r="HR47" s="154" t="n">
        <f aca="false">HQ47</f>
        <v>0.2</v>
      </c>
      <c r="HS47" s="154" t="n">
        <f aca="false">HR47</f>
        <v>0.2</v>
      </c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  <c r="IS47" s="155"/>
      <c r="IT47" s="155"/>
      <c r="IU47" s="155"/>
      <c r="IV47" s="155"/>
      <c r="IW47" s="155"/>
    </row>
    <row r="48" customFormat="false" ht="12.75" hidden="false" customHeight="false" outlineLevel="0" collapsed="false">
      <c r="A48" s="153" t="s">
        <v>74</v>
      </c>
      <c r="B48" s="156" t="n">
        <f aca="false">B47*'Retail Tariff'!$D$70</f>
        <v>56</v>
      </c>
      <c r="C48" s="156" t="n">
        <f aca="false">C47*'Retail Tariff'!$E$70</f>
        <v>58.8</v>
      </c>
      <c r="D48" s="156" t="n">
        <f aca="false">D47*'Retail Tariff'!$F$70</f>
        <v>16</v>
      </c>
      <c r="E48" s="156" t="n">
        <f aca="false">E47*'Retail Tariff'!$G70</f>
        <v>16.8</v>
      </c>
      <c r="F48" s="156" t="n">
        <f aca="false">F47*'Retail Tariff'!$H70</f>
        <v>16.8</v>
      </c>
      <c r="G48" s="156" t="n">
        <f aca="false">G47*'Retail Tariff'!$I70</f>
        <v>16</v>
      </c>
      <c r="H48" s="156" t="n">
        <f aca="false">H47*'Retail Tariff'!$J70</f>
        <v>58.8</v>
      </c>
      <c r="I48" s="156" t="n">
        <f aca="false">I47*'Retail Tariff'!$K70</f>
        <v>56</v>
      </c>
      <c r="J48" s="156" t="n">
        <f aca="false">J47*'Retail Tariff'!$L70</f>
        <v>58.8</v>
      </c>
      <c r="K48" s="156" t="n">
        <f aca="false">K47*'Retail Tariff'!$A$70</f>
        <v>58.8</v>
      </c>
      <c r="L48" s="156" t="n">
        <f aca="false">L47*'Retail Tariff'!$B$70</f>
        <v>56</v>
      </c>
      <c r="M48" s="156" t="n">
        <f aca="false">M47*'Retail Tariff'!$C$70</f>
        <v>58.8</v>
      </c>
      <c r="N48" s="156" t="n">
        <f aca="false">N47*'Retail Tariff'!$D$70</f>
        <v>56</v>
      </c>
      <c r="O48" s="156" t="n">
        <f aca="false">O47*'Retail Tariff'!$E$70</f>
        <v>58.8</v>
      </c>
      <c r="P48" s="156" t="n">
        <f aca="false">P47*'Retail Tariff'!$F$70</f>
        <v>16</v>
      </c>
      <c r="Q48" s="156" t="n">
        <f aca="false">Q47*'Retail Tariff'!$G70</f>
        <v>16.8</v>
      </c>
      <c r="R48" s="156" t="n">
        <f aca="false">R47*'Retail Tariff'!$H70</f>
        <v>16.8</v>
      </c>
      <c r="S48" s="156" t="n">
        <f aca="false">S47*'Retail Tariff'!$I70</f>
        <v>16</v>
      </c>
      <c r="T48" s="156" t="n">
        <f aca="false">T47*'Retail Tariff'!$J70</f>
        <v>58.8</v>
      </c>
      <c r="U48" s="156" t="n">
        <f aca="false">U47*'Retail Tariff'!$K70</f>
        <v>56</v>
      </c>
      <c r="V48" s="156" t="n">
        <f aca="false">V47*'Retail Tariff'!$L70</f>
        <v>58.8</v>
      </c>
      <c r="W48" s="156" t="n">
        <f aca="false">W47*'Retail Tariff'!$A$70</f>
        <v>58.8</v>
      </c>
      <c r="X48" s="156" t="n">
        <f aca="false">X47*'Retail Tariff'!$B$70</f>
        <v>56</v>
      </c>
      <c r="Y48" s="156" t="n">
        <f aca="false">Y47*'Retail Tariff'!$C$70</f>
        <v>58.8</v>
      </c>
      <c r="Z48" s="156" t="n">
        <f aca="false">Z47*'Retail Tariff'!$D$70</f>
        <v>56</v>
      </c>
      <c r="AA48" s="156" t="n">
        <f aca="false">AA47*'Retail Tariff'!$E$70</f>
        <v>58.8</v>
      </c>
      <c r="AB48" s="156" t="n">
        <f aca="false">AB47*'Retail Tariff'!$F$70</f>
        <v>16</v>
      </c>
      <c r="AC48" s="156" t="n">
        <f aca="false">AC47*'Retail Tariff'!$G70</f>
        <v>16.8</v>
      </c>
      <c r="AD48" s="156" t="n">
        <f aca="false">AD47*'Retail Tariff'!$H70</f>
        <v>16.8</v>
      </c>
      <c r="AE48" s="156" t="n">
        <f aca="false">AE47*'Retail Tariff'!$I70</f>
        <v>16</v>
      </c>
      <c r="AF48" s="156" t="n">
        <f aca="false">AF47*'Retail Tariff'!$J70</f>
        <v>58.8</v>
      </c>
      <c r="AG48" s="156" t="n">
        <f aca="false">AG47*'Retail Tariff'!$K70</f>
        <v>56</v>
      </c>
      <c r="AH48" s="156" t="n">
        <f aca="false">AH47*'Retail Tariff'!$L70</f>
        <v>58.8</v>
      </c>
      <c r="AI48" s="156" t="n">
        <f aca="false">AI47*'Retail Tariff'!$A$70</f>
        <v>58.8</v>
      </c>
      <c r="AJ48" s="156" t="n">
        <f aca="false">AJ47*'Retail Tariff'!$B$70</f>
        <v>56</v>
      </c>
      <c r="AK48" s="156" t="n">
        <f aca="false">AK47*'Retail Tariff'!$C$70</f>
        <v>58.8</v>
      </c>
      <c r="AL48" s="156" t="n">
        <f aca="false">AL47*'Retail Tariff'!$D$70</f>
        <v>56</v>
      </c>
      <c r="AM48" s="156" t="n">
        <f aca="false">AM47*'Retail Tariff'!$E$70</f>
        <v>58.8</v>
      </c>
      <c r="AN48" s="156" t="n">
        <f aca="false">AN47*'Retail Tariff'!$F$70</f>
        <v>16</v>
      </c>
      <c r="AO48" s="156" t="n">
        <f aca="false">AO47*'Retail Tariff'!$G70</f>
        <v>16.8</v>
      </c>
      <c r="AP48" s="156" t="n">
        <f aca="false">AP47*'Retail Tariff'!$H70</f>
        <v>16.8</v>
      </c>
      <c r="AQ48" s="156" t="n">
        <f aca="false">AQ47*'Retail Tariff'!$I70</f>
        <v>16</v>
      </c>
      <c r="AR48" s="156" t="n">
        <f aca="false">AR47*'Retail Tariff'!$J70</f>
        <v>58.8</v>
      </c>
      <c r="AS48" s="156" t="n">
        <f aca="false">AS47*'Retail Tariff'!$K70</f>
        <v>56</v>
      </c>
      <c r="AT48" s="156" t="n">
        <f aca="false">AT47*'Retail Tariff'!$L70</f>
        <v>58.8</v>
      </c>
      <c r="AU48" s="156" t="n">
        <f aca="false">AU47*'Retail Tariff'!$A$70</f>
        <v>58.8</v>
      </c>
      <c r="AV48" s="156" t="n">
        <f aca="false">AV47*'Retail Tariff'!$B$70</f>
        <v>56</v>
      </c>
      <c r="AW48" s="156" t="n">
        <f aca="false">AW47*'Retail Tariff'!$C$70</f>
        <v>58.8</v>
      </c>
      <c r="AX48" s="156" t="n">
        <f aca="false">AX47*'Retail Tariff'!$D$70</f>
        <v>56</v>
      </c>
      <c r="AY48" s="156" t="n">
        <f aca="false">AY47*'Retail Tariff'!$E$70</f>
        <v>58.8</v>
      </c>
      <c r="AZ48" s="156" t="n">
        <f aca="false">AZ47*'Retail Tariff'!$F$70</f>
        <v>16</v>
      </c>
      <c r="BA48" s="156" t="n">
        <f aca="false">BA47*'Retail Tariff'!$G70</f>
        <v>16.8</v>
      </c>
      <c r="BB48" s="156" t="n">
        <f aca="false">BB47*'Retail Tariff'!$H70</f>
        <v>16.8</v>
      </c>
      <c r="BC48" s="156" t="n">
        <f aca="false">BC47*'Retail Tariff'!$I70</f>
        <v>16</v>
      </c>
      <c r="BD48" s="156" t="n">
        <f aca="false">BD47*'Retail Tariff'!$J70</f>
        <v>58.8</v>
      </c>
      <c r="BE48" s="156" t="n">
        <f aca="false">BE47*'Retail Tariff'!$K70</f>
        <v>56</v>
      </c>
      <c r="BF48" s="156" t="n">
        <f aca="false">BF47*'Retail Tariff'!$L70</f>
        <v>58.8</v>
      </c>
      <c r="BG48" s="156" t="n">
        <f aca="false">BG47*'Retail Tariff'!$A$70</f>
        <v>58.8</v>
      </c>
      <c r="BH48" s="156" t="n">
        <f aca="false">BH47*'Retail Tariff'!$B$70</f>
        <v>56</v>
      </c>
      <c r="BI48" s="156" t="n">
        <f aca="false">BI47*'Retail Tariff'!$C$70</f>
        <v>58.8</v>
      </c>
      <c r="BJ48" s="156" t="n">
        <f aca="false">BJ47*'Retail Tariff'!$D$70</f>
        <v>56</v>
      </c>
      <c r="BK48" s="156" t="n">
        <f aca="false">BK47*'Retail Tariff'!$E$70</f>
        <v>58.8</v>
      </c>
      <c r="BL48" s="156" t="n">
        <f aca="false">BL47*'Retail Tariff'!$F$70</f>
        <v>16</v>
      </c>
      <c r="BM48" s="156" t="n">
        <f aca="false">BM47*'Retail Tariff'!$G70</f>
        <v>16.8</v>
      </c>
      <c r="BN48" s="156" t="n">
        <f aca="false">BN47*'Retail Tariff'!$H70</f>
        <v>16.8</v>
      </c>
      <c r="BO48" s="156" t="n">
        <f aca="false">BO47*'Retail Tariff'!$I70</f>
        <v>16</v>
      </c>
      <c r="BP48" s="156" t="n">
        <f aca="false">BP47*'Retail Tariff'!$J70</f>
        <v>58.8</v>
      </c>
      <c r="BQ48" s="156" t="n">
        <f aca="false">BQ47*'Retail Tariff'!$K70</f>
        <v>56</v>
      </c>
      <c r="BR48" s="156" t="n">
        <f aca="false">BR47*'Retail Tariff'!$L70</f>
        <v>58.8</v>
      </c>
      <c r="BS48" s="156" t="n">
        <f aca="false">BS47*'Retail Tariff'!$A$70</f>
        <v>58.8</v>
      </c>
      <c r="BT48" s="156" t="n">
        <f aca="false">BT47*'Retail Tariff'!$B$70</f>
        <v>56</v>
      </c>
      <c r="BU48" s="156" t="n">
        <f aca="false">BU47*'Retail Tariff'!$C$70</f>
        <v>58.8</v>
      </c>
      <c r="BV48" s="156" t="n">
        <f aca="false">BV47*'Retail Tariff'!$D$70</f>
        <v>56</v>
      </c>
      <c r="BW48" s="156" t="n">
        <f aca="false">BW47*'Retail Tariff'!$E$70</f>
        <v>58.8</v>
      </c>
      <c r="BX48" s="156" t="n">
        <f aca="false">BX47*'Retail Tariff'!$F$70</f>
        <v>16</v>
      </c>
      <c r="BY48" s="156" t="n">
        <f aca="false">BY47*'Retail Tariff'!$G70</f>
        <v>16.8</v>
      </c>
      <c r="BZ48" s="156" t="n">
        <f aca="false">BZ47*'Retail Tariff'!$H70</f>
        <v>16.8</v>
      </c>
      <c r="CA48" s="156" t="n">
        <f aca="false">CA47*'Retail Tariff'!$I70</f>
        <v>16</v>
      </c>
      <c r="CB48" s="156" t="n">
        <f aca="false">CB47*'Retail Tariff'!$J70</f>
        <v>58.8</v>
      </c>
      <c r="CC48" s="156" t="n">
        <f aca="false">CC47*'Retail Tariff'!$K70</f>
        <v>56</v>
      </c>
      <c r="CD48" s="156" t="n">
        <f aca="false">CD47*'Retail Tariff'!$L70</f>
        <v>58.8</v>
      </c>
      <c r="CE48" s="156" t="n">
        <f aca="false">CE47*'Retail Tariff'!$A$70</f>
        <v>58.8</v>
      </c>
      <c r="CF48" s="156" t="n">
        <f aca="false">CF47*'Retail Tariff'!$B$70</f>
        <v>56</v>
      </c>
      <c r="CG48" s="156" t="n">
        <f aca="false">CG47*'Retail Tariff'!$C$70</f>
        <v>58.8</v>
      </c>
      <c r="CH48" s="156" t="n">
        <f aca="false">CH47*'Retail Tariff'!$D$70</f>
        <v>56</v>
      </c>
      <c r="CI48" s="156" t="n">
        <f aca="false">CI47*'Retail Tariff'!$E$70</f>
        <v>58.8</v>
      </c>
      <c r="CJ48" s="156" t="n">
        <f aca="false">CJ47*'Retail Tariff'!$F$70</f>
        <v>16</v>
      </c>
      <c r="CK48" s="156" t="n">
        <f aca="false">CK47*'Retail Tariff'!$G70</f>
        <v>16.8</v>
      </c>
      <c r="CL48" s="156" t="n">
        <f aca="false">CL47*'Retail Tariff'!$H70</f>
        <v>16.8</v>
      </c>
      <c r="CM48" s="156" t="n">
        <f aca="false">CM47*'Retail Tariff'!$I70</f>
        <v>16</v>
      </c>
      <c r="CN48" s="156" t="n">
        <f aca="false">CN47*'Retail Tariff'!$J70</f>
        <v>58.8</v>
      </c>
      <c r="CO48" s="156" t="n">
        <f aca="false">CO47*'Retail Tariff'!$K70</f>
        <v>56</v>
      </c>
      <c r="CP48" s="156" t="n">
        <f aca="false">CP47*'Retail Tariff'!$L70</f>
        <v>58.8</v>
      </c>
      <c r="CQ48" s="156" t="n">
        <f aca="false">CQ47*'Retail Tariff'!$A$70</f>
        <v>58.8</v>
      </c>
      <c r="CR48" s="156" t="n">
        <f aca="false">CR47*'Retail Tariff'!$B$70</f>
        <v>56</v>
      </c>
      <c r="CS48" s="156" t="n">
        <f aca="false">CS47*'Retail Tariff'!$C$70</f>
        <v>58.8</v>
      </c>
      <c r="CT48" s="156" t="n">
        <f aca="false">CT47*'Retail Tariff'!$D$70</f>
        <v>56</v>
      </c>
      <c r="CU48" s="156" t="n">
        <f aca="false">CU47*'Retail Tariff'!$E$70</f>
        <v>58.8</v>
      </c>
      <c r="CV48" s="156" t="n">
        <f aca="false">CV47*'Retail Tariff'!$F$70</f>
        <v>16</v>
      </c>
      <c r="CW48" s="156" t="n">
        <f aca="false">CW47*'Retail Tariff'!$G70</f>
        <v>16.8</v>
      </c>
      <c r="CX48" s="156" t="n">
        <f aca="false">CX47*'Retail Tariff'!$H70</f>
        <v>16.8</v>
      </c>
      <c r="CY48" s="156" t="n">
        <f aca="false">CY47*'Retail Tariff'!$I70</f>
        <v>16</v>
      </c>
      <c r="CZ48" s="156" t="n">
        <f aca="false">CZ47*'Retail Tariff'!$J70</f>
        <v>58.8</v>
      </c>
      <c r="DA48" s="156" t="n">
        <f aca="false">DA47*'Retail Tariff'!$K70</f>
        <v>56</v>
      </c>
      <c r="DB48" s="156" t="n">
        <f aca="false">DB47*'Retail Tariff'!$L70</f>
        <v>58.8</v>
      </c>
      <c r="DC48" s="156" t="n">
        <f aca="false">DC47*'Retail Tariff'!$A$70</f>
        <v>58.8</v>
      </c>
      <c r="DD48" s="156" t="n">
        <f aca="false">DD47*'Retail Tariff'!$B$70</f>
        <v>56</v>
      </c>
      <c r="DE48" s="156" t="n">
        <f aca="false">DE47*'Retail Tariff'!$C$70</f>
        <v>58.8</v>
      </c>
      <c r="DF48" s="156" t="n">
        <f aca="false">DF47*'Retail Tariff'!$D$70</f>
        <v>56</v>
      </c>
      <c r="DG48" s="156" t="n">
        <f aca="false">DG47*'Retail Tariff'!$E$70</f>
        <v>58.8</v>
      </c>
      <c r="DH48" s="156" t="n">
        <f aca="false">DH47*'Retail Tariff'!$F$70</f>
        <v>16</v>
      </c>
      <c r="DI48" s="156" t="n">
        <f aca="false">DI47*'Retail Tariff'!$G70</f>
        <v>16.8</v>
      </c>
      <c r="DJ48" s="156" t="n">
        <f aca="false">DJ47*'Retail Tariff'!$H70</f>
        <v>16.8</v>
      </c>
      <c r="DK48" s="156" t="n">
        <f aca="false">DK47*'Retail Tariff'!$I70</f>
        <v>16</v>
      </c>
      <c r="DL48" s="156" t="n">
        <f aca="false">DL47*'Retail Tariff'!$J70</f>
        <v>58.8</v>
      </c>
      <c r="DM48" s="156" t="n">
        <f aca="false">DM47*'Retail Tariff'!$K70</f>
        <v>56</v>
      </c>
      <c r="DN48" s="156" t="n">
        <f aca="false">DN47*'Retail Tariff'!$L70</f>
        <v>58.8</v>
      </c>
      <c r="DO48" s="156" t="n">
        <f aca="false">DO47*'Retail Tariff'!$A$70</f>
        <v>58.8</v>
      </c>
      <c r="DP48" s="156" t="n">
        <f aca="false">DP47*'Retail Tariff'!$B$70</f>
        <v>56</v>
      </c>
      <c r="DQ48" s="156" t="n">
        <f aca="false">DQ47*'Retail Tariff'!$C$70</f>
        <v>58.8</v>
      </c>
      <c r="DR48" s="23"/>
      <c r="DS48" s="156" t="n">
        <f aca="false">DS47*'Retail Tariff'!$D$70</f>
        <v>56</v>
      </c>
      <c r="DT48" s="156" t="n">
        <f aca="false">DT47*'Retail Tariff'!$E$70</f>
        <v>58.8</v>
      </c>
      <c r="DU48" s="156" t="n">
        <f aca="false">DU47*'Retail Tariff'!$F$70</f>
        <v>16</v>
      </c>
      <c r="DV48" s="156" t="n">
        <f aca="false">DV47*'Retail Tariff'!$G70</f>
        <v>16.8</v>
      </c>
      <c r="DW48" s="156" t="n">
        <f aca="false">DW47*'Retail Tariff'!$H70</f>
        <v>16.8</v>
      </c>
      <c r="DX48" s="156" t="n">
        <f aca="false">DX47*'Retail Tariff'!$I70</f>
        <v>16</v>
      </c>
      <c r="DY48" s="156" t="n">
        <f aca="false">DY47*'Retail Tariff'!$J70</f>
        <v>58.8</v>
      </c>
      <c r="DZ48" s="156" t="n">
        <f aca="false">DZ47*'Retail Tariff'!$K70</f>
        <v>56</v>
      </c>
      <c r="EA48" s="156" t="n">
        <f aca="false">EA47*'Retail Tariff'!$L70</f>
        <v>58.8</v>
      </c>
      <c r="EB48" s="156" t="n">
        <f aca="false">EB47*'Retail Tariff'!$A$70</f>
        <v>58.8</v>
      </c>
      <c r="EC48" s="156" t="n">
        <f aca="false">EC47*'Retail Tariff'!$B$70</f>
        <v>56</v>
      </c>
      <c r="ED48" s="156" t="n">
        <f aca="false">ED47*'Retail Tariff'!$C$70</f>
        <v>58.8</v>
      </c>
      <c r="EE48" s="156" t="n">
        <f aca="false">EE47*'Retail Tariff'!$D$70</f>
        <v>56</v>
      </c>
      <c r="EF48" s="156" t="n">
        <f aca="false">EF47*'Retail Tariff'!$E$70</f>
        <v>58.8</v>
      </c>
      <c r="EG48" s="156" t="n">
        <f aca="false">EG47*'Retail Tariff'!$F$70</f>
        <v>16</v>
      </c>
      <c r="EH48" s="156" t="n">
        <f aca="false">EH47*'Retail Tariff'!$G70</f>
        <v>16.8</v>
      </c>
      <c r="EI48" s="156" t="n">
        <f aca="false">EI47*'Retail Tariff'!$H70</f>
        <v>16.8</v>
      </c>
      <c r="EJ48" s="156" t="n">
        <f aca="false">EJ47*'Retail Tariff'!$I70</f>
        <v>16</v>
      </c>
      <c r="EK48" s="156" t="n">
        <f aca="false">EK47*'Retail Tariff'!$J70</f>
        <v>58.8</v>
      </c>
      <c r="EL48" s="156" t="n">
        <f aca="false">EL47*'Retail Tariff'!$K70</f>
        <v>56</v>
      </c>
      <c r="EM48" s="156" t="n">
        <f aca="false">EM47*'Retail Tariff'!$L70</f>
        <v>58.8</v>
      </c>
      <c r="EN48" s="156" t="n">
        <f aca="false">EN47*'Retail Tariff'!$A$70</f>
        <v>58.8</v>
      </c>
      <c r="EO48" s="156" t="n">
        <f aca="false">EO47*'Retail Tariff'!$B$70</f>
        <v>56</v>
      </c>
      <c r="EP48" s="156" t="n">
        <f aca="false">EP47*'Retail Tariff'!$C$70</f>
        <v>58.8</v>
      </c>
      <c r="EQ48" s="156" t="n">
        <f aca="false">EQ47*'Retail Tariff'!$D$70</f>
        <v>56</v>
      </c>
      <c r="ER48" s="156" t="n">
        <f aca="false">ER47*'Retail Tariff'!$E$70</f>
        <v>58.8</v>
      </c>
      <c r="ES48" s="156" t="n">
        <f aca="false">ES47*'Retail Tariff'!$F$70</f>
        <v>16</v>
      </c>
      <c r="ET48" s="156" t="n">
        <f aca="false">ET47*'Retail Tariff'!$G70</f>
        <v>16.8</v>
      </c>
      <c r="EU48" s="156" t="n">
        <f aca="false">EU47*'Retail Tariff'!$H70</f>
        <v>16.8</v>
      </c>
      <c r="EV48" s="156" t="n">
        <f aca="false">EV47*'Retail Tariff'!$I70</f>
        <v>16</v>
      </c>
      <c r="EW48" s="156" t="n">
        <f aca="false">EW47*'Retail Tariff'!$J70</f>
        <v>58.8</v>
      </c>
      <c r="EX48" s="156" t="n">
        <f aca="false">EX47*'Retail Tariff'!$K70</f>
        <v>56</v>
      </c>
      <c r="EY48" s="156" t="n">
        <f aca="false">EY47*'Retail Tariff'!$L70</f>
        <v>58.8</v>
      </c>
      <c r="EZ48" s="156" t="n">
        <f aca="false">EZ47*'Retail Tariff'!$A$70</f>
        <v>58.8</v>
      </c>
      <c r="FA48" s="156" t="n">
        <f aca="false">FA47*'Retail Tariff'!$B$70</f>
        <v>56</v>
      </c>
      <c r="FB48" s="156" t="n">
        <f aca="false">FB47*'Retail Tariff'!$C$70</f>
        <v>58.8</v>
      </c>
      <c r="FC48" s="156" t="n">
        <f aca="false">FC47*'Retail Tariff'!$D$70</f>
        <v>56</v>
      </c>
      <c r="FD48" s="156" t="n">
        <f aca="false">FD47*'Retail Tariff'!$E$70</f>
        <v>58.8</v>
      </c>
      <c r="FE48" s="156" t="n">
        <f aca="false">FE47*'Retail Tariff'!$F$70</f>
        <v>16</v>
      </c>
      <c r="FF48" s="156" t="n">
        <f aca="false">FF47*'Retail Tariff'!$G70</f>
        <v>16.8</v>
      </c>
      <c r="FG48" s="156" t="n">
        <f aca="false">FG47*'Retail Tariff'!$H70</f>
        <v>16.8</v>
      </c>
      <c r="FH48" s="156" t="n">
        <f aca="false">FH47*'Retail Tariff'!$I70</f>
        <v>16</v>
      </c>
      <c r="FI48" s="156" t="n">
        <f aca="false">FI47*'Retail Tariff'!$J70</f>
        <v>58.8</v>
      </c>
      <c r="FJ48" s="156" t="n">
        <f aca="false">FJ47*'Retail Tariff'!$K70</f>
        <v>56</v>
      </c>
      <c r="FK48" s="156" t="n">
        <v>60</v>
      </c>
      <c r="FL48" s="156" t="n">
        <v>61</v>
      </c>
      <c r="FM48" s="156" t="n">
        <v>62</v>
      </c>
      <c r="FN48" s="156" t="n">
        <v>63</v>
      </c>
      <c r="FO48" s="156" t="n">
        <v>64</v>
      </c>
      <c r="FP48" s="156" t="n">
        <v>65</v>
      </c>
      <c r="FQ48" s="156" t="n">
        <v>66</v>
      </c>
      <c r="FR48" s="156" t="n">
        <v>67</v>
      </c>
      <c r="FS48" s="156" t="n">
        <v>68</v>
      </c>
      <c r="FT48" s="156" t="n">
        <v>69</v>
      </c>
      <c r="FU48" s="156" t="n">
        <v>70</v>
      </c>
      <c r="FV48" s="156" t="n">
        <v>71</v>
      </c>
      <c r="FW48" s="156" t="n">
        <v>72</v>
      </c>
      <c r="FX48" s="156" t="n">
        <v>73</v>
      </c>
      <c r="FY48" s="156" t="n">
        <v>74</v>
      </c>
      <c r="FZ48" s="156" t="n">
        <v>75</v>
      </c>
      <c r="GA48" s="156" t="n">
        <v>76</v>
      </c>
      <c r="GB48" s="156" t="n">
        <v>77</v>
      </c>
      <c r="GC48" s="156" t="n">
        <v>78</v>
      </c>
      <c r="GD48" s="156" t="n">
        <v>79</v>
      </c>
      <c r="GE48" s="156" t="n">
        <v>80</v>
      </c>
      <c r="GF48" s="156" t="n">
        <v>81</v>
      </c>
      <c r="GG48" s="156" t="n">
        <v>82</v>
      </c>
      <c r="GH48" s="156" t="n">
        <v>83</v>
      </c>
      <c r="GI48" s="156" t="n">
        <v>84</v>
      </c>
      <c r="GJ48" s="156" t="n">
        <v>85</v>
      </c>
      <c r="GK48" s="156" t="n">
        <v>86</v>
      </c>
      <c r="GL48" s="156" t="n">
        <v>87</v>
      </c>
      <c r="GM48" s="156" t="n">
        <v>88</v>
      </c>
      <c r="GN48" s="156" t="n">
        <v>89</v>
      </c>
      <c r="GO48" s="156" t="n">
        <v>90</v>
      </c>
      <c r="GP48" s="156" t="n">
        <v>91</v>
      </c>
      <c r="GQ48" s="156" t="n">
        <v>92</v>
      </c>
      <c r="GR48" s="156" t="n">
        <v>93</v>
      </c>
      <c r="GS48" s="156" t="n">
        <v>94</v>
      </c>
      <c r="GT48" s="156" t="n">
        <v>95</v>
      </c>
      <c r="GU48" s="156" t="n">
        <v>96</v>
      </c>
      <c r="GV48" s="156" t="n">
        <v>97</v>
      </c>
      <c r="GW48" s="156" t="n">
        <v>98</v>
      </c>
      <c r="GX48" s="156" t="n">
        <v>99</v>
      </c>
      <c r="GY48" s="156" t="n">
        <v>100</v>
      </c>
      <c r="GZ48" s="156" t="n">
        <v>101</v>
      </c>
      <c r="HA48" s="156" t="n">
        <v>102</v>
      </c>
      <c r="HB48" s="156" t="n">
        <v>103</v>
      </c>
      <c r="HC48" s="156" t="n">
        <v>104</v>
      </c>
      <c r="HD48" s="156" t="n">
        <v>105</v>
      </c>
      <c r="HE48" s="156" t="n">
        <v>106</v>
      </c>
      <c r="HF48" s="156" t="n">
        <v>107</v>
      </c>
      <c r="HG48" s="156" t="n">
        <v>108</v>
      </c>
      <c r="HH48" s="156" t="n">
        <v>109</v>
      </c>
      <c r="HI48" s="156" t="n">
        <v>110</v>
      </c>
      <c r="HJ48" s="156" t="n">
        <v>111</v>
      </c>
      <c r="HK48" s="156" t="n">
        <v>112</v>
      </c>
      <c r="HL48" s="156" t="n">
        <v>113</v>
      </c>
      <c r="HM48" s="156" t="n">
        <v>114</v>
      </c>
      <c r="HN48" s="156" t="n">
        <v>115</v>
      </c>
      <c r="HO48" s="156" t="n">
        <v>116</v>
      </c>
      <c r="HP48" s="156" t="n">
        <v>117</v>
      </c>
      <c r="HQ48" s="156" t="n">
        <v>118</v>
      </c>
      <c r="HR48" s="156" t="n">
        <v>119</v>
      </c>
      <c r="HS48" s="156" t="n">
        <v>120</v>
      </c>
      <c r="HT48" s="157"/>
      <c r="HU48" s="157"/>
      <c r="HV48" s="157"/>
      <c r="HW48" s="157"/>
      <c r="HX48" s="157"/>
      <c r="HY48" s="157"/>
      <c r="HZ48" s="157"/>
      <c r="IA48" s="157"/>
      <c r="IB48" s="157"/>
      <c r="IC48" s="157"/>
      <c r="ID48" s="157"/>
      <c r="IE48" s="157"/>
      <c r="IF48" s="157"/>
      <c r="IG48" s="157"/>
      <c r="IH48" s="157"/>
      <c r="II48" s="157"/>
      <c r="IJ48" s="157"/>
      <c r="IK48" s="157"/>
      <c r="IL48" s="157"/>
      <c r="IM48" s="157"/>
      <c r="IN48" s="157"/>
      <c r="IO48" s="157"/>
      <c r="IP48" s="157"/>
      <c r="IQ48" s="157"/>
      <c r="IR48" s="157"/>
      <c r="IS48" s="157"/>
      <c r="IT48" s="157"/>
      <c r="IU48" s="157"/>
      <c r="IV48" s="157"/>
      <c r="IW48" s="157"/>
    </row>
    <row r="49" customFormat="false" ht="12.75" hidden="false" customHeight="false" outlineLevel="0" collapsed="false">
      <c r="A49" s="153" t="s">
        <v>75</v>
      </c>
      <c r="B49" s="156" t="n">
        <f aca="false">(B50-B48)</f>
        <v>88</v>
      </c>
      <c r="C49" s="156" t="n">
        <f aca="false">(C50-C48)</f>
        <v>90</v>
      </c>
      <c r="D49" s="156" t="n">
        <f aca="false">(D50-D48)</f>
        <v>128</v>
      </c>
      <c r="E49" s="156" t="n">
        <f aca="false">(E50-E48)</f>
        <v>132</v>
      </c>
      <c r="F49" s="156" t="n">
        <f aca="false">(F50-F48)</f>
        <v>132</v>
      </c>
      <c r="G49" s="156" t="n">
        <f aca="false">(G50-G48)</f>
        <v>128</v>
      </c>
      <c r="H49" s="156" t="n">
        <f aca="false">(H50-H48)</f>
        <v>90</v>
      </c>
      <c r="I49" s="156" t="n">
        <f aca="false">(I50-I48)</f>
        <v>88</v>
      </c>
      <c r="J49" s="156" t="n">
        <f aca="false">(J50-J48)</f>
        <v>90</v>
      </c>
      <c r="K49" s="156" t="n">
        <f aca="false">(K50-K48)</f>
        <v>90</v>
      </c>
      <c r="L49" s="156" t="n">
        <f aca="false">(L50-L48)</f>
        <v>78.4</v>
      </c>
      <c r="M49" s="156" t="n">
        <f aca="false">(M50-M48)</f>
        <v>90</v>
      </c>
      <c r="N49" s="156" t="n">
        <f aca="false">(N50-N48)</f>
        <v>88</v>
      </c>
      <c r="O49" s="156" t="n">
        <f aca="false">(O50-O48)</f>
        <v>90</v>
      </c>
      <c r="P49" s="156" t="n">
        <f aca="false">(P50-P48)</f>
        <v>128</v>
      </c>
      <c r="Q49" s="156" t="n">
        <f aca="false">(Q50-Q48)</f>
        <v>132</v>
      </c>
      <c r="R49" s="156" t="n">
        <f aca="false">(R50-R48)</f>
        <v>132</v>
      </c>
      <c r="S49" s="156" t="n">
        <f aca="false">(S50-S48)</f>
        <v>128</v>
      </c>
      <c r="T49" s="156" t="n">
        <f aca="false">(T50-T48)</f>
        <v>90</v>
      </c>
      <c r="U49" s="156" t="n">
        <f aca="false">(U50-U48)</f>
        <v>88</v>
      </c>
      <c r="V49" s="156" t="n">
        <f aca="false">(V50-V48)</f>
        <v>90</v>
      </c>
      <c r="W49" s="156" t="n">
        <f aca="false">(W50-W48)</f>
        <v>90</v>
      </c>
      <c r="X49" s="156" t="n">
        <f aca="false">(X50-X48)</f>
        <v>78.4</v>
      </c>
      <c r="Y49" s="156" t="n">
        <f aca="false">(Y50-Y48)</f>
        <v>90</v>
      </c>
      <c r="Z49" s="156" t="n">
        <f aca="false">(Z50-Z48)</f>
        <v>88</v>
      </c>
      <c r="AA49" s="156" t="n">
        <f aca="false">(AA50-AA48)</f>
        <v>90</v>
      </c>
      <c r="AB49" s="156" t="n">
        <f aca="false">(AB50-AB48)</f>
        <v>128</v>
      </c>
      <c r="AC49" s="156" t="n">
        <f aca="false">(AC50-AC48)</f>
        <v>132</v>
      </c>
      <c r="AD49" s="156" t="n">
        <f aca="false">(AD50-AD48)</f>
        <v>132</v>
      </c>
      <c r="AE49" s="156" t="n">
        <f aca="false">(AE50-AE48)</f>
        <v>128</v>
      </c>
      <c r="AF49" s="156" t="n">
        <f aca="false">(AF50-AF48)</f>
        <v>90</v>
      </c>
      <c r="AG49" s="156" t="n">
        <f aca="false">(AG50-AG48)</f>
        <v>88</v>
      </c>
      <c r="AH49" s="156" t="n">
        <f aca="false">(AH50-AH48)</f>
        <v>90</v>
      </c>
      <c r="AI49" s="156" t="n">
        <f aca="false">(AI50-AI48)</f>
        <v>90</v>
      </c>
      <c r="AJ49" s="156" t="n">
        <f aca="false">(AJ50-AJ48)</f>
        <v>78.4</v>
      </c>
      <c r="AK49" s="156" t="n">
        <f aca="false">(AK50-AK48)</f>
        <v>90</v>
      </c>
      <c r="AL49" s="156" t="n">
        <f aca="false">(AL50-AL48)</f>
        <v>88</v>
      </c>
      <c r="AM49" s="156" t="n">
        <f aca="false">(AM50-AM48)</f>
        <v>90</v>
      </c>
      <c r="AN49" s="156" t="n">
        <f aca="false">(AN50-AN48)</f>
        <v>128</v>
      </c>
      <c r="AO49" s="156" t="n">
        <f aca="false">(AO50-AO48)</f>
        <v>132</v>
      </c>
      <c r="AP49" s="156" t="n">
        <f aca="false">(AP50-AP48)</f>
        <v>132</v>
      </c>
      <c r="AQ49" s="156" t="n">
        <f aca="false">(AQ50-AQ48)</f>
        <v>128</v>
      </c>
      <c r="AR49" s="156" t="n">
        <f aca="false">(AR50-AR48)</f>
        <v>90</v>
      </c>
      <c r="AS49" s="156" t="n">
        <f aca="false">(AS50-AS48)</f>
        <v>88</v>
      </c>
      <c r="AT49" s="156" t="n">
        <f aca="false">(AT50-AT48)</f>
        <v>90</v>
      </c>
      <c r="AU49" s="156" t="n">
        <f aca="false">(AU50-AU48)</f>
        <v>90</v>
      </c>
      <c r="AV49" s="156" t="n">
        <f aca="false">(AV50-AV48)</f>
        <v>78.4</v>
      </c>
      <c r="AW49" s="156" t="n">
        <f aca="false">(AW50-AW48)</f>
        <v>90</v>
      </c>
      <c r="AX49" s="156" t="n">
        <f aca="false">(AX50-AX48)</f>
        <v>88</v>
      </c>
      <c r="AY49" s="156" t="n">
        <f aca="false">(AY50-AY48)</f>
        <v>90</v>
      </c>
      <c r="AZ49" s="156" t="n">
        <f aca="false">(AZ50-AZ48)</f>
        <v>128</v>
      </c>
      <c r="BA49" s="156" t="n">
        <f aca="false">(BA50-BA48)</f>
        <v>132</v>
      </c>
      <c r="BB49" s="156" t="n">
        <f aca="false">(BB50-BB48)</f>
        <v>132</v>
      </c>
      <c r="BC49" s="156" t="n">
        <f aca="false">(BC50-BC48)</f>
        <v>128</v>
      </c>
      <c r="BD49" s="156" t="n">
        <f aca="false">(BD50-BD48)</f>
        <v>90</v>
      </c>
      <c r="BE49" s="156" t="n">
        <f aca="false">(BE50-BE48)</f>
        <v>88</v>
      </c>
      <c r="BF49" s="156" t="n">
        <f aca="false">(BF50-BF48)</f>
        <v>90</v>
      </c>
      <c r="BG49" s="156" t="n">
        <f aca="false">(BG50-BG48)</f>
        <v>90</v>
      </c>
      <c r="BH49" s="156" t="n">
        <f aca="false">(BH50-BH48)</f>
        <v>78.4</v>
      </c>
      <c r="BI49" s="156" t="n">
        <f aca="false">(BI50-BI48)</f>
        <v>90</v>
      </c>
      <c r="BJ49" s="156" t="n">
        <f aca="false">(BJ50-BJ48)</f>
        <v>88</v>
      </c>
      <c r="BK49" s="156" t="n">
        <f aca="false">(BK50-BK48)</f>
        <v>90</v>
      </c>
      <c r="BL49" s="156" t="n">
        <f aca="false">(BL50-BL48)</f>
        <v>128</v>
      </c>
      <c r="BM49" s="156" t="n">
        <f aca="false">(BM50-BM48)</f>
        <v>132</v>
      </c>
      <c r="BN49" s="156" t="n">
        <f aca="false">(BN50-BN48)</f>
        <v>132</v>
      </c>
      <c r="BO49" s="156" t="n">
        <f aca="false">(BO50-BO48)</f>
        <v>128</v>
      </c>
      <c r="BP49" s="156" t="n">
        <f aca="false">(BP50-BP48)</f>
        <v>90</v>
      </c>
      <c r="BQ49" s="156" t="n">
        <f aca="false">(BQ50-BQ48)</f>
        <v>88</v>
      </c>
      <c r="BR49" s="156" t="n">
        <f aca="false">(BR50-BR48)</f>
        <v>90</v>
      </c>
      <c r="BS49" s="156" t="n">
        <f aca="false">(BS50-BS48)</f>
        <v>90</v>
      </c>
      <c r="BT49" s="156" t="n">
        <f aca="false">(BT50-BT48)</f>
        <v>78.4</v>
      </c>
      <c r="BU49" s="156" t="n">
        <f aca="false">(BU50-BU48)</f>
        <v>90</v>
      </c>
      <c r="BV49" s="156" t="n">
        <f aca="false">(BV50-BV48)</f>
        <v>88</v>
      </c>
      <c r="BW49" s="156" t="n">
        <f aca="false">(BW50-BW48)</f>
        <v>90</v>
      </c>
      <c r="BX49" s="156" t="n">
        <f aca="false">(BX50-BX48)</f>
        <v>128</v>
      </c>
      <c r="BY49" s="156" t="n">
        <f aca="false">(BY50-BY48)</f>
        <v>132</v>
      </c>
      <c r="BZ49" s="156" t="n">
        <f aca="false">(BZ50-BZ48)</f>
        <v>132</v>
      </c>
      <c r="CA49" s="156" t="n">
        <f aca="false">(CA50-CA48)</f>
        <v>128</v>
      </c>
      <c r="CB49" s="156" t="n">
        <f aca="false">(CB50-CB48)</f>
        <v>90</v>
      </c>
      <c r="CC49" s="156" t="n">
        <f aca="false">(CC50-CC48)</f>
        <v>88</v>
      </c>
      <c r="CD49" s="156" t="n">
        <f aca="false">(CD50-CD48)</f>
        <v>90</v>
      </c>
      <c r="CE49" s="156" t="n">
        <f aca="false">(CE50-CE48)</f>
        <v>90</v>
      </c>
      <c r="CF49" s="156" t="n">
        <f aca="false">(CF50-CF48)</f>
        <v>78.4</v>
      </c>
      <c r="CG49" s="156" t="n">
        <f aca="false">(CG50-CG48)</f>
        <v>90</v>
      </c>
      <c r="CH49" s="156" t="n">
        <f aca="false">(CH50-CH48)</f>
        <v>88</v>
      </c>
      <c r="CI49" s="156" t="n">
        <f aca="false">(CI50-CI48)</f>
        <v>90</v>
      </c>
      <c r="CJ49" s="156" t="n">
        <f aca="false">(CJ50-CJ48)</f>
        <v>128</v>
      </c>
      <c r="CK49" s="156" t="n">
        <f aca="false">(CK50-CK48)</f>
        <v>132</v>
      </c>
      <c r="CL49" s="156" t="n">
        <f aca="false">(CL50-CL48)</f>
        <v>132</v>
      </c>
      <c r="CM49" s="156" t="n">
        <f aca="false">(CM50-CM48)</f>
        <v>128</v>
      </c>
      <c r="CN49" s="156" t="n">
        <f aca="false">(CN50-CN48)</f>
        <v>90</v>
      </c>
      <c r="CO49" s="156" t="n">
        <f aca="false">(CO50-CO48)</f>
        <v>88</v>
      </c>
      <c r="CP49" s="156" t="n">
        <f aca="false">(CP50-CP48)</f>
        <v>90</v>
      </c>
      <c r="CQ49" s="156" t="n">
        <f aca="false">(CQ50-CQ48)</f>
        <v>90</v>
      </c>
      <c r="CR49" s="156" t="n">
        <f aca="false">(CR50-CR48)</f>
        <v>78.4</v>
      </c>
      <c r="CS49" s="156" t="n">
        <f aca="false">(CS50-CS48)</f>
        <v>90</v>
      </c>
      <c r="CT49" s="156" t="n">
        <f aca="false">(CT50-CT48)</f>
        <v>88</v>
      </c>
      <c r="CU49" s="156" t="n">
        <f aca="false">(CU50-CU48)</f>
        <v>90</v>
      </c>
      <c r="CV49" s="156" t="n">
        <f aca="false">(CV50-CV48)</f>
        <v>128</v>
      </c>
      <c r="CW49" s="156" t="n">
        <f aca="false">(CW50-CW48)</f>
        <v>132</v>
      </c>
      <c r="CX49" s="156" t="n">
        <f aca="false">(CX50-CX48)</f>
        <v>132</v>
      </c>
      <c r="CY49" s="156" t="n">
        <f aca="false">(CY50-CY48)</f>
        <v>128</v>
      </c>
      <c r="CZ49" s="156" t="n">
        <f aca="false">(CZ50-CZ48)</f>
        <v>90</v>
      </c>
      <c r="DA49" s="156" t="n">
        <f aca="false">(DA50-DA48)</f>
        <v>88</v>
      </c>
      <c r="DB49" s="156" t="n">
        <f aca="false">(DB50-DB48)</f>
        <v>90</v>
      </c>
      <c r="DC49" s="156" t="n">
        <f aca="false">(DC50-DC48)</f>
        <v>90</v>
      </c>
      <c r="DD49" s="156" t="n">
        <f aca="false">(DD50-DD48)</f>
        <v>78.4</v>
      </c>
      <c r="DE49" s="156" t="n">
        <f aca="false">(DE50-DE48)</f>
        <v>90</v>
      </c>
      <c r="DF49" s="156" t="n">
        <f aca="false">(DF50-DF48)</f>
        <v>88</v>
      </c>
      <c r="DG49" s="156" t="n">
        <f aca="false">(DG50-DG48)</f>
        <v>90</v>
      </c>
      <c r="DH49" s="156" t="n">
        <f aca="false">(DH50-DH48)</f>
        <v>128</v>
      </c>
      <c r="DI49" s="156" t="n">
        <f aca="false">(DI50-DI48)</f>
        <v>132</v>
      </c>
      <c r="DJ49" s="156" t="n">
        <f aca="false">(DJ50-DJ48)</f>
        <v>132</v>
      </c>
      <c r="DK49" s="156" t="n">
        <f aca="false">(DK50-DK48)</f>
        <v>128</v>
      </c>
      <c r="DL49" s="156" t="n">
        <f aca="false">(DL50-DL48)</f>
        <v>90</v>
      </c>
      <c r="DM49" s="156" t="n">
        <f aca="false">(DM50-DM48)</f>
        <v>88</v>
      </c>
      <c r="DN49" s="156" t="n">
        <f aca="false">(DN50-DN48)</f>
        <v>90</v>
      </c>
      <c r="DO49" s="156" t="n">
        <f aca="false">(DO50-DO48)</f>
        <v>90</v>
      </c>
      <c r="DP49" s="156" t="n">
        <f aca="false">(DP50-DP48)</f>
        <v>78.4</v>
      </c>
      <c r="DQ49" s="156" t="n">
        <f aca="false">(DQ50-DQ48)</f>
        <v>90</v>
      </c>
      <c r="DR49" s="23"/>
      <c r="DS49" s="156" t="n">
        <f aca="false">(DS50-DS48)</f>
        <v>88</v>
      </c>
      <c r="DT49" s="156" t="n">
        <f aca="false">(DT50-DT48)</f>
        <v>90</v>
      </c>
      <c r="DU49" s="156" t="n">
        <f aca="false">(DU50-DU48)</f>
        <v>128</v>
      </c>
      <c r="DV49" s="156" t="n">
        <f aca="false">(DV50-DV48)</f>
        <v>132</v>
      </c>
      <c r="DW49" s="156" t="n">
        <f aca="false">(DW50-DW48)</f>
        <v>132</v>
      </c>
      <c r="DX49" s="156" t="n">
        <f aca="false">(DX50-DX48)</f>
        <v>128</v>
      </c>
      <c r="DY49" s="156" t="n">
        <f aca="false">(DY50-DY48)</f>
        <v>90</v>
      </c>
      <c r="DZ49" s="156" t="n">
        <f aca="false">(DZ50-DZ48)</f>
        <v>88</v>
      </c>
      <c r="EA49" s="156" t="n">
        <f aca="false">(EA50-EA48)</f>
        <v>90</v>
      </c>
      <c r="EB49" s="156" t="n">
        <f aca="false">(EB50-EB48)</f>
        <v>90</v>
      </c>
      <c r="EC49" s="156" t="n">
        <f aca="false">(EC50-EC48)</f>
        <v>78.4</v>
      </c>
      <c r="ED49" s="156" t="n">
        <f aca="false">(ED50-ED48)</f>
        <v>90</v>
      </c>
      <c r="EE49" s="156" t="n">
        <f aca="false">(EE50-EE48)</f>
        <v>88</v>
      </c>
      <c r="EF49" s="156" t="n">
        <f aca="false">(EF50-EF48)</f>
        <v>90</v>
      </c>
      <c r="EG49" s="156" t="n">
        <f aca="false">(EG50-EG48)</f>
        <v>128</v>
      </c>
      <c r="EH49" s="156" t="n">
        <f aca="false">(EH50-EH48)</f>
        <v>132</v>
      </c>
      <c r="EI49" s="156" t="n">
        <f aca="false">(EI50-EI48)</f>
        <v>132</v>
      </c>
      <c r="EJ49" s="156" t="n">
        <f aca="false">(EJ50-EJ48)</f>
        <v>128</v>
      </c>
      <c r="EK49" s="156" t="n">
        <f aca="false">(EK50-EK48)</f>
        <v>90</v>
      </c>
      <c r="EL49" s="156" t="n">
        <f aca="false">(EL50-EL48)</f>
        <v>88</v>
      </c>
      <c r="EM49" s="156" t="n">
        <f aca="false">(EM50-EM48)</f>
        <v>90</v>
      </c>
      <c r="EN49" s="156" t="n">
        <f aca="false">(EN50-EN48)</f>
        <v>90</v>
      </c>
      <c r="EO49" s="156" t="n">
        <f aca="false">(EO50-EO48)</f>
        <v>78.4</v>
      </c>
      <c r="EP49" s="156" t="n">
        <f aca="false">(EP50-EP48)</f>
        <v>90</v>
      </c>
      <c r="EQ49" s="156" t="n">
        <f aca="false">(EQ50-EQ48)</f>
        <v>88</v>
      </c>
      <c r="ER49" s="156" t="n">
        <f aca="false">(ER50-ER48)</f>
        <v>90</v>
      </c>
      <c r="ES49" s="156" t="n">
        <f aca="false">(ES50-ES48)</f>
        <v>128</v>
      </c>
      <c r="ET49" s="156" t="n">
        <f aca="false">(ET50-ET48)</f>
        <v>132</v>
      </c>
      <c r="EU49" s="156" t="n">
        <f aca="false">(EU50-EU48)</f>
        <v>132</v>
      </c>
      <c r="EV49" s="156" t="n">
        <f aca="false">(EV50-EV48)</f>
        <v>128</v>
      </c>
      <c r="EW49" s="156" t="n">
        <f aca="false">(EW50-EW48)</f>
        <v>90</v>
      </c>
      <c r="EX49" s="156" t="n">
        <f aca="false">(EX50-EX48)</f>
        <v>88</v>
      </c>
      <c r="EY49" s="156" t="n">
        <f aca="false">(EY50-EY48)</f>
        <v>90</v>
      </c>
      <c r="EZ49" s="156" t="n">
        <f aca="false">(EZ50-EZ48)</f>
        <v>90</v>
      </c>
      <c r="FA49" s="156" t="n">
        <f aca="false">(FA50-FA48)</f>
        <v>78.4</v>
      </c>
      <c r="FB49" s="156" t="n">
        <f aca="false">(FB50-FB48)</f>
        <v>90</v>
      </c>
      <c r="FC49" s="156" t="n">
        <f aca="false">(FC50-FC48)</f>
        <v>88</v>
      </c>
      <c r="FD49" s="156" t="n">
        <f aca="false">(FD50-FD48)</f>
        <v>90</v>
      </c>
      <c r="FE49" s="156" t="n">
        <f aca="false">(FE50-FE48)</f>
        <v>128</v>
      </c>
      <c r="FF49" s="156" t="n">
        <f aca="false">(FF50-FF48)</f>
        <v>132</v>
      </c>
      <c r="FG49" s="156" t="n">
        <f aca="false">(FG50-FG48)</f>
        <v>132</v>
      </c>
      <c r="FH49" s="156" t="n">
        <f aca="false">(FH50-FH48)</f>
        <v>128</v>
      </c>
      <c r="FI49" s="156" t="n">
        <f aca="false">(FI50-FI48)</f>
        <v>90</v>
      </c>
      <c r="FJ49" s="156" t="n">
        <f aca="false">(FJ50-FJ48)</f>
        <v>88</v>
      </c>
      <c r="FK49" s="156" t="n">
        <f aca="false">(FK50-FK48)</f>
        <v>88.8</v>
      </c>
      <c r="FL49" s="156" t="n">
        <f aca="false">(FL50-FL48)</f>
        <v>87.8</v>
      </c>
      <c r="FM49" s="156" t="n">
        <f aca="false">(FM50-FM48)</f>
        <v>72.4</v>
      </c>
      <c r="FN49" s="156" t="n">
        <f aca="false">(FN50-FN48)</f>
        <v>85.8</v>
      </c>
      <c r="FO49" s="156" t="n">
        <f aca="false">(FO50-FO48)</f>
        <v>80</v>
      </c>
      <c r="FP49" s="156" t="n">
        <f aca="false">(FP50-FP48)</f>
        <v>83.8</v>
      </c>
      <c r="FQ49" s="156" t="n">
        <f aca="false">(FQ50-FQ48)</f>
        <v>78</v>
      </c>
      <c r="FR49" s="156" t="n">
        <f aca="false">(FR50-FR48)</f>
        <v>81.8</v>
      </c>
      <c r="FS49" s="156" t="n">
        <f aca="false">(FS50-FS48)</f>
        <v>80.8</v>
      </c>
      <c r="FT49" s="156" t="n">
        <f aca="false">(FT50-FT48)</f>
        <v>75</v>
      </c>
      <c r="FU49" s="156" t="n">
        <f aca="false">(FU50-FU48)</f>
        <v>78.8</v>
      </c>
      <c r="FV49" s="156" t="n">
        <f aca="false">(FV50-FV48)</f>
        <v>73</v>
      </c>
      <c r="FW49" s="156" t="n">
        <f aca="false">(FW50-FW48)</f>
        <v>76.8</v>
      </c>
      <c r="FX49" s="156" t="n">
        <f aca="false">(FX50-FX48)</f>
        <v>75.8</v>
      </c>
      <c r="FY49" s="156" t="n">
        <f aca="false">(FY50-FY48)</f>
        <v>60.4</v>
      </c>
      <c r="FZ49" s="156" t="n">
        <f aca="false">(FZ50-FZ48)</f>
        <v>73.8</v>
      </c>
      <c r="GA49" s="156" t="n">
        <f aca="false">(GA50-GA48)</f>
        <v>68</v>
      </c>
      <c r="GB49" s="156" t="n">
        <f aca="false">(GB50-GB48)</f>
        <v>71.8</v>
      </c>
      <c r="GC49" s="156" t="n">
        <f aca="false">(GC50-GC48)</f>
        <v>66</v>
      </c>
      <c r="GD49" s="156" t="n">
        <f aca="false">(GD50-GD48)</f>
        <v>69.8</v>
      </c>
      <c r="GE49" s="156" t="n">
        <f aca="false">(GE50-GE48)</f>
        <v>68.8</v>
      </c>
      <c r="GF49" s="156" t="n">
        <f aca="false">(GF50-GF48)</f>
        <v>63</v>
      </c>
      <c r="GG49" s="156" t="n">
        <f aca="false">(GG50-GG48)</f>
        <v>66.8</v>
      </c>
      <c r="GH49" s="156" t="n">
        <f aca="false">(GH50-GH48)</f>
        <v>61</v>
      </c>
      <c r="GI49" s="156" t="n">
        <f aca="false">(GI50-GI48)</f>
        <v>64.8</v>
      </c>
      <c r="GJ49" s="156" t="n">
        <f aca="false">(GJ50-GJ48)</f>
        <v>63.8</v>
      </c>
      <c r="GK49" s="156" t="n">
        <f aca="false">(GK50-GK48)</f>
        <v>48.4</v>
      </c>
      <c r="GL49" s="156" t="n">
        <f aca="false">(GL50-GL48)</f>
        <v>61.8</v>
      </c>
      <c r="GM49" s="156" t="n">
        <f aca="false">(GM50-GM48)</f>
        <v>56</v>
      </c>
      <c r="GN49" s="156" t="n">
        <f aca="false">(GN50-GN48)</f>
        <v>59.8</v>
      </c>
      <c r="GO49" s="156" t="n">
        <f aca="false">(GO50-GO48)</f>
        <v>54</v>
      </c>
      <c r="GP49" s="156" t="n">
        <f aca="false">(GP50-GP48)</f>
        <v>57.8</v>
      </c>
      <c r="GQ49" s="156" t="n">
        <f aca="false">(GQ50-GQ48)</f>
        <v>56.8</v>
      </c>
      <c r="GR49" s="156" t="n">
        <f aca="false">(GR50-GR48)</f>
        <v>51</v>
      </c>
      <c r="GS49" s="156" t="n">
        <f aca="false">(GS50-GS48)</f>
        <v>54.8</v>
      </c>
      <c r="GT49" s="156" t="n">
        <f aca="false">(GT50-GT48)</f>
        <v>49</v>
      </c>
      <c r="GU49" s="156" t="n">
        <f aca="false">(GU50-GU48)</f>
        <v>52.8</v>
      </c>
      <c r="GV49" s="156" t="n">
        <f aca="false">(GV50-GV48)</f>
        <v>51.8</v>
      </c>
      <c r="GW49" s="156" t="n">
        <f aca="false">(GW50-GW48)</f>
        <v>36.4</v>
      </c>
      <c r="GX49" s="156" t="n">
        <f aca="false">(GX50-GX48)</f>
        <v>49.8</v>
      </c>
      <c r="GY49" s="156" t="n">
        <f aca="false">(GY50-GY48)</f>
        <v>44</v>
      </c>
      <c r="GZ49" s="156" t="n">
        <f aca="false">(GZ50-GZ48)</f>
        <v>47.8</v>
      </c>
      <c r="HA49" s="156" t="n">
        <f aca="false">(HA50-HA48)</f>
        <v>42</v>
      </c>
      <c r="HB49" s="156" t="n">
        <f aca="false">(HB50-HB48)</f>
        <v>45.8</v>
      </c>
      <c r="HC49" s="156" t="n">
        <f aca="false">(HC50-HC48)</f>
        <v>44.8</v>
      </c>
      <c r="HD49" s="156" t="n">
        <f aca="false">(HD50-HD48)</f>
        <v>39</v>
      </c>
      <c r="HE49" s="156" t="n">
        <f aca="false">(HE50-HE48)</f>
        <v>42.8</v>
      </c>
      <c r="HF49" s="156" t="n">
        <f aca="false">(HF50-HF48)</f>
        <v>37</v>
      </c>
      <c r="HG49" s="156" t="n">
        <f aca="false">(HG50-HG48)</f>
        <v>40.8</v>
      </c>
      <c r="HH49" s="156" t="n">
        <f aca="false">(HH50-HH48)</f>
        <v>39.8</v>
      </c>
      <c r="HI49" s="156" t="n">
        <f aca="false">(HI50-HI48)</f>
        <v>24.4</v>
      </c>
      <c r="HJ49" s="156" t="n">
        <f aca="false">(HJ50-HJ48)</f>
        <v>37.8</v>
      </c>
      <c r="HK49" s="156" t="n">
        <f aca="false">(HK50-HK48)</f>
        <v>32</v>
      </c>
      <c r="HL49" s="156" t="n">
        <f aca="false">(HL50-HL48)</f>
        <v>35.8</v>
      </c>
      <c r="HM49" s="156" t="n">
        <f aca="false">(HM50-HM48)</f>
        <v>30</v>
      </c>
      <c r="HN49" s="156" t="n">
        <f aca="false">(HN50-HN48)</f>
        <v>33.8</v>
      </c>
      <c r="HO49" s="156" t="n">
        <f aca="false">(HO50-HO48)</f>
        <v>32.8</v>
      </c>
      <c r="HP49" s="156" t="n">
        <f aca="false">(HP50-HP48)</f>
        <v>27</v>
      </c>
      <c r="HQ49" s="156" t="n">
        <f aca="false">(HQ50-HQ48)</f>
        <v>30.8</v>
      </c>
      <c r="HR49" s="156" t="n">
        <f aca="false">(HR50-HR48)</f>
        <v>25</v>
      </c>
      <c r="HS49" s="156" t="n">
        <f aca="false">(HS50-HS48)</f>
        <v>28.8</v>
      </c>
      <c r="HT49" s="157"/>
      <c r="HU49" s="157"/>
      <c r="HV49" s="157"/>
      <c r="HW49" s="157"/>
      <c r="HX49" s="157"/>
      <c r="HY49" s="157"/>
      <c r="HZ49" s="157"/>
      <c r="IA49" s="157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7"/>
      <c r="IM49" s="157"/>
      <c r="IN49" s="157"/>
      <c r="IO49" s="157"/>
      <c r="IP49" s="157"/>
      <c r="IQ49" s="157"/>
      <c r="IR49" s="157"/>
      <c r="IS49" s="157"/>
      <c r="IT49" s="157"/>
      <c r="IU49" s="157"/>
      <c r="IV49" s="157"/>
      <c r="IW49" s="157"/>
    </row>
    <row r="50" customFormat="false" ht="13.5" hidden="false" customHeight="false" outlineLevel="0" collapsed="false">
      <c r="A50" s="158" t="s">
        <v>76</v>
      </c>
      <c r="B50" s="159" t="n">
        <f aca="false">B45*24*B47</f>
        <v>144</v>
      </c>
      <c r="C50" s="159" t="n">
        <f aca="false">C45*24*C47</f>
        <v>148.8</v>
      </c>
      <c r="D50" s="159" t="n">
        <f aca="false">D45*24*D47</f>
        <v>144</v>
      </c>
      <c r="E50" s="159" t="n">
        <f aca="false">E45*24*E47</f>
        <v>148.8</v>
      </c>
      <c r="F50" s="159" t="n">
        <f aca="false">F45*24*F47</f>
        <v>148.8</v>
      </c>
      <c r="G50" s="159" t="n">
        <f aca="false">G45*24*G47</f>
        <v>144</v>
      </c>
      <c r="H50" s="159" t="n">
        <f aca="false">H45*24*H47</f>
        <v>148.8</v>
      </c>
      <c r="I50" s="159" t="n">
        <f aca="false">I45*24*I47</f>
        <v>144</v>
      </c>
      <c r="J50" s="159" t="n">
        <f aca="false">J45*24*J47</f>
        <v>148.8</v>
      </c>
      <c r="K50" s="159" t="n">
        <f aca="false">K45*24*K47</f>
        <v>148.8</v>
      </c>
      <c r="L50" s="159" t="n">
        <f aca="false">L45*24*L47</f>
        <v>134.4</v>
      </c>
      <c r="M50" s="159" t="n">
        <f aca="false">M45*24*M47</f>
        <v>148.8</v>
      </c>
      <c r="N50" s="159" t="n">
        <f aca="false">N45*24*N47</f>
        <v>144</v>
      </c>
      <c r="O50" s="159" t="n">
        <f aca="false">O45*24*O47</f>
        <v>148.8</v>
      </c>
      <c r="P50" s="159" t="n">
        <f aca="false">P45*24*P47</f>
        <v>144</v>
      </c>
      <c r="Q50" s="159" t="n">
        <f aca="false">Q45*24*Q47</f>
        <v>148.8</v>
      </c>
      <c r="R50" s="159" t="n">
        <f aca="false">R45*24*R47</f>
        <v>148.8</v>
      </c>
      <c r="S50" s="159" t="n">
        <f aca="false">S45*24*S47</f>
        <v>144</v>
      </c>
      <c r="T50" s="159" t="n">
        <f aca="false">T45*24*T47</f>
        <v>148.8</v>
      </c>
      <c r="U50" s="159" t="n">
        <f aca="false">U45*24*U47</f>
        <v>144</v>
      </c>
      <c r="V50" s="159" t="n">
        <f aca="false">V45*24*V47</f>
        <v>148.8</v>
      </c>
      <c r="W50" s="159" t="n">
        <f aca="false">W45*24*W47</f>
        <v>148.8</v>
      </c>
      <c r="X50" s="159" t="n">
        <f aca="false">X45*24*X47</f>
        <v>134.4</v>
      </c>
      <c r="Y50" s="159" t="n">
        <f aca="false">Y45*24*Y47</f>
        <v>148.8</v>
      </c>
      <c r="Z50" s="159" t="n">
        <f aca="false">Z45*24*Z47</f>
        <v>144</v>
      </c>
      <c r="AA50" s="159" t="n">
        <f aca="false">AA45*24*AA47</f>
        <v>148.8</v>
      </c>
      <c r="AB50" s="159" t="n">
        <f aca="false">AB45*24*AB47</f>
        <v>144</v>
      </c>
      <c r="AC50" s="159" t="n">
        <f aca="false">AC45*24*AC47</f>
        <v>148.8</v>
      </c>
      <c r="AD50" s="159" t="n">
        <f aca="false">AD45*24*AD47</f>
        <v>148.8</v>
      </c>
      <c r="AE50" s="159" t="n">
        <f aca="false">AE45*24*AE47</f>
        <v>144</v>
      </c>
      <c r="AF50" s="159" t="n">
        <f aca="false">AF45*24*AF47</f>
        <v>148.8</v>
      </c>
      <c r="AG50" s="159" t="n">
        <f aca="false">AG45*24*AG47</f>
        <v>144</v>
      </c>
      <c r="AH50" s="159" t="n">
        <f aca="false">AH45*24*AH47</f>
        <v>148.8</v>
      </c>
      <c r="AI50" s="159" t="n">
        <f aca="false">AI45*24*AI47</f>
        <v>148.8</v>
      </c>
      <c r="AJ50" s="159" t="n">
        <f aca="false">AJ45*24*AJ47</f>
        <v>134.4</v>
      </c>
      <c r="AK50" s="159" t="n">
        <f aca="false">AK45*24*AK47</f>
        <v>148.8</v>
      </c>
      <c r="AL50" s="159" t="n">
        <f aca="false">AL45*24*AL47</f>
        <v>144</v>
      </c>
      <c r="AM50" s="159" t="n">
        <f aca="false">AM45*24*AM47</f>
        <v>148.8</v>
      </c>
      <c r="AN50" s="159" t="n">
        <f aca="false">AN45*24*AN47</f>
        <v>144</v>
      </c>
      <c r="AO50" s="159" t="n">
        <f aca="false">AO45*24*AO47</f>
        <v>148.8</v>
      </c>
      <c r="AP50" s="159" t="n">
        <f aca="false">AP45*24*AP47</f>
        <v>148.8</v>
      </c>
      <c r="AQ50" s="159" t="n">
        <f aca="false">AQ45*24*AQ47</f>
        <v>144</v>
      </c>
      <c r="AR50" s="159" t="n">
        <f aca="false">AR45*24*AR47</f>
        <v>148.8</v>
      </c>
      <c r="AS50" s="159" t="n">
        <f aca="false">AS45*24*AS47</f>
        <v>144</v>
      </c>
      <c r="AT50" s="159" t="n">
        <f aca="false">AT45*24*AT47</f>
        <v>148.8</v>
      </c>
      <c r="AU50" s="159" t="n">
        <f aca="false">AU45*24*AU47</f>
        <v>148.8</v>
      </c>
      <c r="AV50" s="159" t="n">
        <f aca="false">AV45*24*AV47</f>
        <v>134.4</v>
      </c>
      <c r="AW50" s="159" t="n">
        <f aca="false">AW45*24*AW47</f>
        <v>148.8</v>
      </c>
      <c r="AX50" s="159" t="n">
        <f aca="false">AX45*24*AX47</f>
        <v>144</v>
      </c>
      <c r="AY50" s="159" t="n">
        <f aca="false">AY45*24*AY47</f>
        <v>148.8</v>
      </c>
      <c r="AZ50" s="159" t="n">
        <f aca="false">AZ45*24*AZ47</f>
        <v>144</v>
      </c>
      <c r="BA50" s="159" t="n">
        <f aca="false">BA45*24*BA47</f>
        <v>148.8</v>
      </c>
      <c r="BB50" s="159" t="n">
        <f aca="false">BB45*24*BB47</f>
        <v>148.8</v>
      </c>
      <c r="BC50" s="159" t="n">
        <f aca="false">BC45*24*BC47</f>
        <v>144</v>
      </c>
      <c r="BD50" s="159" t="n">
        <f aca="false">BD45*24*BD47</f>
        <v>148.8</v>
      </c>
      <c r="BE50" s="159" t="n">
        <f aca="false">BE45*24*BE47</f>
        <v>144</v>
      </c>
      <c r="BF50" s="159" t="n">
        <f aca="false">BF45*24*BF47</f>
        <v>148.8</v>
      </c>
      <c r="BG50" s="159" t="n">
        <f aca="false">BG45*24*BG47</f>
        <v>148.8</v>
      </c>
      <c r="BH50" s="159" t="n">
        <f aca="false">BH45*24*BH47</f>
        <v>134.4</v>
      </c>
      <c r="BI50" s="159" t="n">
        <f aca="false">BI45*24*BI47</f>
        <v>148.8</v>
      </c>
      <c r="BJ50" s="159" t="n">
        <f aca="false">BJ45*24*BJ47</f>
        <v>144</v>
      </c>
      <c r="BK50" s="159" t="n">
        <f aca="false">BK45*24*BK47</f>
        <v>148.8</v>
      </c>
      <c r="BL50" s="159" t="n">
        <f aca="false">BL45*24*BL47</f>
        <v>144</v>
      </c>
      <c r="BM50" s="159" t="n">
        <f aca="false">BM45*24*BM47</f>
        <v>148.8</v>
      </c>
      <c r="BN50" s="159" t="n">
        <f aca="false">BN45*24*BN47</f>
        <v>148.8</v>
      </c>
      <c r="BO50" s="159" t="n">
        <f aca="false">BO45*24*BO47</f>
        <v>144</v>
      </c>
      <c r="BP50" s="159" t="n">
        <f aca="false">BP45*24*BP47</f>
        <v>148.8</v>
      </c>
      <c r="BQ50" s="159" t="n">
        <f aca="false">BQ45*24*BQ47</f>
        <v>144</v>
      </c>
      <c r="BR50" s="159" t="n">
        <f aca="false">BR45*24*BR47</f>
        <v>148.8</v>
      </c>
      <c r="BS50" s="159" t="n">
        <f aca="false">BS45*24*BS47</f>
        <v>148.8</v>
      </c>
      <c r="BT50" s="159" t="n">
        <f aca="false">BT45*24*BT47</f>
        <v>134.4</v>
      </c>
      <c r="BU50" s="159" t="n">
        <f aca="false">BU45*24*BU47</f>
        <v>148.8</v>
      </c>
      <c r="BV50" s="159" t="n">
        <f aca="false">BV45*24*BV47</f>
        <v>144</v>
      </c>
      <c r="BW50" s="159" t="n">
        <f aca="false">BW45*24*BW47</f>
        <v>148.8</v>
      </c>
      <c r="BX50" s="159" t="n">
        <f aca="false">BX45*24*BX47</f>
        <v>144</v>
      </c>
      <c r="BY50" s="159" t="n">
        <f aca="false">BY45*24*BY47</f>
        <v>148.8</v>
      </c>
      <c r="BZ50" s="159" t="n">
        <f aca="false">BZ45*24*BZ47</f>
        <v>148.8</v>
      </c>
      <c r="CA50" s="159" t="n">
        <f aca="false">CA45*24*CA47</f>
        <v>144</v>
      </c>
      <c r="CB50" s="159" t="n">
        <f aca="false">CB45*24*CB47</f>
        <v>148.8</v>
      </c>
      <c r="CC50" s="159" t="n">
        <f aca="false">CC45*24*CC47</f>
        <v>144</v>
      </c>
      <c r="CD50" s="159" t="n">
        <f aca="false">CD45*24*CD47</f>
        <v>148.8</v>
      </c>
      <c r="CE50" s="159" t="n">
        <f aca="false">CE45*24*CE47</f>
        <v>148.8</v>
      </c>
      <c r="CF50" s="159" t="n">
        <f aca="false">CF45*24*CF47</f>
        <v>134.4</v>
      </c>
      <c r="CG50" s="159" t="n">
        <f aca="false">CG45*24*CG47</f>
        <v>148.8</v>
      </c>
      <c r="CH50" s="159" t="n">
        <f aca="false">CH45*24*CH47</f>
        <v>144</v>
      </c>
      <c r="CI50" s="159" t="n">
        <f aca="false">CI45*24*CI47</f>
        <v>148.8</v>
      </c>
      <c r="CJ50" s="159" t="n">
        <f aca="false">CJ45*24*CJ47</f>
        <v>144</v>
      </c>
      <c r="CK50" s="159" t="n">
        <f aca="false">CK45*24*CK47</f>
        <v>148.8</v>
      </c>
      <c r="CL50" s="159" t="n">
        <f aca="false">CL45*24*CL47</f>
        <v>148.8</v>
      </c>
      <c r="CM50" s="159" t="n">
        <f aca="false">CM45*24*CM47</f>
        <v>144</v>
      </c>
      <c r="CN50" s="159" t="n">
        <f aca="false">CN45*24*CN47</f>
        <v>148.8</v>
      </c>
      <c r="CO50" s="159" t="n">
        <f aca="false">CO45*24*CO47</f>
        <v>144</v>
      </c>
      <c r="CP50" s="159" t="n">
        <f aca="false">CP45*24*CP47</f>
        <v>148.8</v>
      </c>
      <c r="CQ50" s="159" t="n">
        <f aca="false">CQ45*24*CQ47</f>
        <v>148.8</v>
      </c>
      <c r="CR50" s="159" t="n">
        <f aca="false">CR45*24*CR47</f>
        <v>134.4</v>
      </c>
      <c r="CS50" s="159" t="n">
        <f aca="false">CS45*24*CS47</f>
        <v>148.8</v>
      </c>
      <c r="CT50" s="159" t="n">
        <f aca="false">CT45*24*CT47</f>
        <v>144</v>
      </c>
      <c r="CU50" s="159" t="n">
        <f aca="false">CU45*24*CU47</f>
        <v>148.8</v>
      </c>
      <c r="CV50" s="159" t="n">
        <f aca="false">CV45*24*CV47</f>
        <v>144</v>
      </c>
      <c r="CW50" s="159" t="n">
        <f aca="false">CW45*24*CW47</f>
        <v>148.8</v>
      </c>
      <c r="CX50" s="159" t="n">
        <f aca="false">CX45*24*CX47</f>
        <v>148.8</v>
      </c>
      <c r="CY50" s="159" t="n">
        <f aca="false">CY45*24*CY47</f>
        <v>144</v>
      </c>
      <c r="CZ50" s="159" t="n">
        <f aca="false">CZ45*24*CZ47</f>
        <v>148.8</v>
      </c>
      <c r="DA50" s="159" t="n">
        <f aca="false">DA45*24*DA47</f>
        <v>144</v>
      </c>
      <c r="DB50" s="159" t="n">
        <f aca="false">DB45*24*DB47</f>
        <v>148.8</v>
      </c>
      <c r="DC50" s="159" t="n">
        <f aca="false">DC45*24*DC47</f>
        <v>148.8</v>
      </c>
      <c r="DD50" s="159" t="n">
        <f aca="false">DD45*24*DD47</f>
        <v>134.4</v>
      </c>
      <c r="DE50" s="159" t="n">
        <f aca="false">DE45*24*DE47</f>
        <v>148.8</v>
      </c>
      <c r="DF50" s="159" t="n">
        <f aca="false">DF45*24*DF47</f>
        <v>144</v>
      </c>
      <c r="DG50" s="159" t="n">
        <f aca="false">DG45*24*DG47</f>
        <v>148.8</v>
      </c>
      <c r="DH50" s="159" t="n">
        <f aca="false">DH45*24*DH47</f>
        <v>144</v>
      </c>
      <c r="DI50" s="159" t="n">
        <f aca="false">DI45*24*DI47</f>
        <v>148.8</v>
      </c>
      <c r="DJ50" s="159" t="n">
        <f aca="false">DJ45*24*DJ47</f>
        <v>148.8</v>
      </c>
      <c r="DK50" s="159" t="n">
        <f aca="false">DK45*24*DK47</f>
        <v>144</v>
      </c>
      <c r="DL50" s="159" t="n">
        <f aca="false">DL45*24*DL47</f>
        <v>148.8</v>
      </c>
      <c r="DM50" s="159" t="n">
        <f aca="false">DM45*24*DM47</f>
        <v>144</v>
      </c>
      <c r="DN50" s="159" t="n">
        <f aca="false">DN45*24*DN47</f>
        <v>148.8</v>
      </c>
      <c r="DO50" s="159" t="n">
        <f aca="false">DO45*24*DO47</f>
        <v>148.8</v>
      </c>
      <c r="DP50" s="159" t="n">
        <f aca="false">DP45*24*DP47</f>
        <v>134.4</v>
      </c>
      <c r="DQ50" s="159" t="n">
        <f aca="false">DQ45*24*DQ47</f>
        <v>148.8</v>
      </c>
      <c r="DR50" s="23"/>
      <c r="DS50" s="159" t="n">
        <f aca="false">DS45*24*DS47</f>
        <v>144</v>
      </c>
      <c r="DT50" s="159" t="n">
        <f aca="false">DT45*24*DT47</f>
        <v>148.8</v>
      </c>
      <c r="DU50" s="159" t="n">
        <f aca="false">DU45*24*DU47</f>
        <v>144</v>
      </c>
      <c r="DV50" s="159" t="n">
        <f aca="false">DV45*24*DV47</f>
        <v>148.8</v>
      </c>
      <c r="DW50" s="159" t="n">
        <f aca="false">DW45*24*DW47</f>
        <v>148.8</v>
      </c>
      <c r="DX50" s="159" t="n">
        <f aca="false">DX45*24*DX47</f>
        <v>144</v>
      </c>
      <c r="DY50" s="159" t="n">
        <f aca="false">DY45*24*DY47</f>
        <v>148.8</v>
      </c>
      <c r="DZ50" s="159" t="n">
        <f aca="false">DZ45*24*DZ47</f>
        <v>144</v>
      </c>
      <c r="EA50" s="159" t="n">
        <f aca="false">EA45*24*EA47</f>
        <v>148.8</v>
      </c>
      <c r="EB50" s="159" t="n">
        <f aca="false">EB45*24*EB47</f>
        <v>148.8</v>
      </c>
      <c r="EC50" s="159" t="n">
        <f aca="false">EC45*24*EC47</f>
        <v>134.4</v>
      </c>
      <c r="ED50" s="159" t="n">
        <f aca="false">ED45*24*ED47</f>
        <v>148.8</v>
      </c>
      <c r="EE50" s="159" t="n">
        <f aca="false">EE45*24*EE47</f>
        <v>144</v>
      </c>
      <c r="EF50" s="159" t="n">
        <f aca="false">EF45*24*EF47</f>
        <v>148.8</v>
      </c>
      <c r="EG50" s="159" t="n">
        <f aca="false">EG45*24*EG47</f>
        <v>144</v>
      </c>
      <c r="EH50" s="159" t="n">
        <f aca="false">EH45*24*EH47</f>
        <v>148.8</v>
      </c>
      <c r="EI50" s="159" t="n">
        <f aca="false">EI45*24*EI47</f>
        <v>148.8</v>
      </c>
      <c r="EJ50" s="159" t="n">
        <f aca="false">EJ45*24*EJ47</f>
        <v>144</v>
      </c>
      <c r="EK50" s="159" t="n">
        <f aca="false">EK45*24*EK47</f>
        <v>148.8</v>
      </c>
      <c r="EL50" s="159" t="n">
        <f aca="false">EL45*24*EL47</f>
        <v>144</v>
      </c>
      <c r="EM50" s="159" t="n">
        <f aca="false">EM45*24*EM47</f>
        <v>148.8</v>
      </c>
      <c r="EN50" s="159" t="n">
        <f aca="false">EN45*24*EN47</f>
        <v>148.8</v>
      </c>
      <c r="EO50" s="159" t="n">
        <f aca="false">EO45*24*EO47</f>
        <v>134.4</v>
      </c>
      <c r="EP50" s="159" t="n">
        <f aca="false">EP45*24*EP47</f>
        <v>148.8</v>
      </c>
      <c r="EQ50" s="159" t="n">
        <f aca="false">EQ45*24*EQ47</f>
        <v>144</v>
      </c>
      <c r="ER50" s="159" t="n">
        <f aca="false">ER45*24*ER47</f>
        <v>148.8</v>
      </c>
      <c r="ES50" s="159" t="n">
        <f aca="false">ES45*24*ES47</f>
        <v>144</v>
      </c>
      <c r="ET50" s="159" t="n">
        <f aca="false">ET45*24*ET47</f>
        <v>148.8</v>
      </c>
      <c r="EU50" s="159" t="n">
        <f aca="false">EU45*24*EU47</f>
        <v>148.8</v>
      </c>
      <c r="EV50" s="159" t="n">
        <f aca="false">EV45*24*EV47</f>
        <v>144</v>
      </c>
      <c r="EW50" s="159" t="n">
        <f aca="false">EW45*24*EW47</f>
        <v>148.8</v>
      </c>
      <c r="EX50" s="159" t="n">
        <f aca="false">EX45*24*EX47</f>
        <v>144</v>
      </c>
      <c r="EY50" s="159" t="n">
        <f aca="false">EY45*24*EY47</f>
        <v>148.8</v>
      </c>
      <c r="EZ50" s="159" t="n">
        <f aca="false">EZ45*24*EZ47</f>
        <v>148.8</v>
      </c>
      <c r="FA50" s="159" t="n">
        <f aca="false">FA45*24*FA47</f>
        <v>134.4</v>
      </c>
      <c r="FB50" s="159" t="n">
        <f aca="false">FB45*24*FB47</f>
        <v>148.8</v>
      </c>
      <c r="FC50" s="159" t="n">
        <f aca="false">FC45*24*FC47</f>
        <v>144</v>
      </c>
      <c r="FD50" s="159" t="n">
        <f aca="false">FD45*24*FD47</f>
        <v>148.8</v>
      </c>
      <c r="FE50" s="159" t="n">
        <f aca="false">FE45*24*FE47</f>
        <v>144</v>
      </c>
      <c r="FF50" s="159" t="n">
        <f aca="false">FF45*24*FF47</f>
        <v>148.8</v>
      </c>
      <c r="FG50" s="159" t="n">
        <f aca="false">FG45*24*FG47</f>
        <v>148.8</v>
      </c>
      <c r="FH50" s="159" t="n">
        <f aca="false">FH45*24*FH47</f>
        <v>144</v>
      </c>
      <c r="FI50" s="159" t="n">
        <f aca="false">FI45*24*FI47</f>
        <v>148.8</v>
      </c>
      <c r="FJ50" s="159" t="n">
        <f aca="false">FJ45*24*FJ47</f>
        <v>144</v>
      </c>
      <c r="FK50" s="159" t="n">
        <f aca="false">FK45*24*FK47</f>
        <v>148.8</v>
      </c>
      <c r="FL50" s="159" t="n">
        <f aca="false">FL45*24*FL47</f>
        <v>148.8</v>
      </c>
      <c r="FM50" s="159" t="n">
        <f aca="false">FM45*24*FM47</f>
        <v>134.4</v>
      </c>
      <c r="FN50" s="159" t="n">
        <f aca="false">FN45*24*FN47</f>
        <v>148.8</v>
      </c>
      <c r="FO50" s="159" t="n">
        <f aca="false">FO45*24*FO47</f>
        <v>144</v>
      </c>
      <c r="FP50" s="159" t="n">
        <f aca="false">FP45*24*FP47</f>
        <v>148.8</v>
      </c>
      <c r="FQ50" s="159" t="n">
        <f aca="false">FQ45*24*FQ47</f>
        <v>144</v>
      </c>
      <c r="FR50" s="159" t="n">
        <f aca="false">FR45*24*FR47</f>
        <v>148.8</v>
      </c>
      <c r="FS50" s="159" t="n">
        <f aca="false">FS45*24*FS47</f>
        <v>148.8</v>
      </c>
      <c r="FT50" s="159" t="n">
        <f aca="false">FT45*24*FT47</f>
        <v>144</v>
      </c>
      <c r="FU50" s="159" t="n">
        <f aca="false">FU45*24*FU47</f>
        <v>148.8</v>
      </c>
      <c r="FV50" s="159" t="n">
        <f aca="false">FV45*24*FV47</f>
        <v>144</v>
      </c>
      <c r="FW50" s="159" t="n">
        <f aca="false">FW45*24*FW47</f>
        <v>148.8</v>
      </c>
      <c r="FX50" s="159" t="n">
        <f aca="false">FX45*24*FX47</f>
        <v>148.8</v>
      </c>
      <c r="FY50" s="159" t="n">
        <f aca="false">FY45*24*FY47</f>
        <v>134.4</v>
      </c>
      <c r="FZ50" s="159" t="n">
        <f aca="false">FZ45*24*FZ47</f>
        <v>148.8</v>
      </c>
      <c r="GA50" s="159" t="n">
        <f aca="false">GA45*24*GA47</f>
        <v>144</v>
      </c>
      <c r="GB50" s="159" t="n">
        <f aca="false">GB45*24*GB47</f>
        <v>148.8</v>
      </c>
      <c r="GC50" s="159" t="n">
        <f aca="false">GC45*24*GC47</f>
        <v>144</v>
      </c>
      <c r="GD50" s="159" t="n">
        <f aca="false">GD45*24*GD47</f>
        <v>148.8</v>
      </c>
      <c r="GE50" s="159" t="n">
        <f aca="false">GE45*24*GE47</f>
        <v>148.8</v>
      </c>
      <c r="GF50" s="159" t="n">
        <f aca="false">GF45*24*GF47</f>
        <v>144</v>
      </c>
      <c r="GG50" s="159" t="n">
        <f aca="false">GG45*24*GG47</f>
        <v>148.8</v>
      </c>
      <c r="GH50" s="159" t="n">
        <f aca="false">GH45*24*GH47</f>
        <v>144</v>
      </c>
      <c r="GI50" s="159" t="n">
        <f aca="false">GI45*24*GI47</f>
        <v>148.8</v>
      </c>
      <c r="GJ50" s="159" t="n">
        <f aca="false">GJ45*24*GJ47</f>
        <v>148.8</v>
      </c>
      <c r="GK50" s="159" t="n">
        <f aca="false">GK45*24*GK47</f>
        <v>134.4</v>
      </c>
      <c r="GL50" s="159" t="n">
        <f aca="false">GL45*24*GL47</f>
        <v>148.8</v>
      </c>
      <c r="GM50" s="159" t="n">
        <f aca="false">GM45*24*GM47</f>
        <v>144</v>
      </c>
      <c r="GN50" s="159" t="n">
        <f aca="false">GN45*24*GN47</f>
        <v>148.8</v>
      </c>
      <c r="GO50" s="159" t="n">
        <f aca="false">GO45*24*GO47</f>
        <v>144</v>
      </c>
      <c r="GP50" s="159" t="n">
        <f aca="false">GP45*24*GP47</f>
        <v>148.8</v>
      </c>
      <c r="GQ50" s="159" t="n">
        <f aca="false">GQ45*24*GQ47</f>
        <v>148.8</v>
      </c>
      <c r="GR50" s="159" t="n">
        <f aca="false">GR45*24*GR47</f>
        <v>144</v>
      </c>
      <c r="GS50" s="159" t="n">
        <f aca="false">GS45*24*GS47</f>
        <v>148.8</v>
      </c>
      <c r="GT50" s="159" t="n">
        <f aca="false">GT45*24*GT47</f>
        <v>144</v>
      </c>
      <c r="GU50" s="159" t="n">
        <f aca="false">GU45*24*GU47</f>
        <v>148.8</v>
      </c>
      <c r="GV50" s="159" t="n">
        <f aca="false">GV45*24*GV47</f>
        <v>148.8</v>
      </c>
      <c r="GW50" s="159" t="n">
        <f aca="false">GW45*24*GW47</f>
        <v>134.4</v>
      </c>
      <c r="GX50" s="159" t="n">
        <f aca="false">GX45*24*GX47</f>
        <v>148.8</v>
      </c>
      <c r="GY50" s="159" t="n">
        <f aca="false">GY45*24*GY47</f>
        <v>144</v>
      </c>
      <c r="GZ50" s="159" t="n">
        <f aca="false">GZ45*24*GZ47</f>
        <v>148.8</v>
      </c>
      <c r="HA50" s="159" t="n">
        <f aca="false">HA45*24*HA47</f>
        <v>144</v>
      </c>
      <c r="HB50" s="159" t="n">
        <f aca="false">HB45*24*HB47</f>
        <v>148.8</v>
      </c>
      <c r="HC50" s="159" t="n">
        <f aca="false">HC45*24*HC47</f>
        <v>148.8</v>
      </c>
      <c r="HD50" s="159" t="n">
        <f aca="false">HD45*24*HD47</f>
        <v>144</v>
      </c>
      <c r="HE50" s="159" t="n">
        <f aca="false">HE45*24*HE47</f>
        <v>148.8</v>
      </c>
      <c r="HF50" s="159" t="n">
        <f aca="false">HF45*24*HF47</f>
        <v>144</v>
      </c>
      <c r="HG50" s="159" t="n">
        <f aca="false">HG45*24*HG47</f>
        <v>148.8</v>
      </c>
      <c r="HH50" s="159" t="n">
        <f aca="false">HH45*24*HH47</f>
        <v>148.8</v>
      </c>
      <c r="HI50" s="159" t="n">
        <f aca="false">HI45*24*HI47</f>
        <v>134.4</v>
      </c>
      <c r="HJ50" s="159" t="n">
        <f aca="false">HJ45*24*HJ47</f>
        <v>148.8</v>
      </c>
      <c r="HK50" s="159" t="n">
        <f aca="false">HK45*24*HK47</f>
        <v>144</v>
      </c>
      <c r="HL50" s="159" t="n">
        <f aca="false">HL45*24*HL47</f>
        <v>148.8</v>
      </c>
      <c r="HM50" s="159" t="n">
        <f aca="false">HM45*24*HM47</f>
        <v>144</v>
      </c>
      <c r="HN50" s="159" t="n">
        <f aca="false">HN45*24*HN47</f>
        <v>148.8</v>
      </c>
      <c r="HO50" s="159" t="n">
        <f aca="false">HO45*24*HO47</f>
        <v>148.8</v>
      </c>
      <c r="HP50" s="159" t="n">
        <f aca="false">HP45*24*HP47</f>
        <v>144</v>
      </c>
      <c r="HQ50" s="159" t="n">
        <f aca="false">HQ45*24*HQ47</f>
        <v>148.8</v>
      </c>
      <c r="HR50" s="159" t="n">
        <f aca="false">HR45*24*HR47</f>
        <v>144</v>
      </c>
      <c r="HS50" s="159" t="n">
        <f aca="false">HS45*24*HS47</f>
        <v>148.8</v>
      </c>
      <c r="HT50" s="160"/>
      <c r="HU50" s="160"/>
      <c r="HV50" s="160"/>
      <c r="HW50" s="160"/>
      <c r="HX50" s="160"/>
      <c r="HY50" s="160"/>
      <c r="HZ50" s="160"/>
      <c r="IA50" s="160"/>
      <c r="IB50" s="160"/>
      <c r="IC50" s="160"/>
      <c r="ID50" s="160"/>
      <c r="IE50" s="160"/>
      <c r="IF50" s="160"/>
      <c r="IG50" s="160"/>
      <c r="IH50" s="160"/>
      <c r="II50" s="160"/>
      <c r="IJ50" s="160"/>
      <c r="IK50" s="160"/>
      <c r="IL50" s="160"/>
      <c r="IM50" s="160"/>
      <c r="IN50" s="160"/>
      <c r="IO50" s="160"/>
      <c r="IP50" s="160"/>
      <c r="IQ50" s="160"/>
      <c r="IR50" s="160"/>
      <c r="IS50" s="160"/>
      <c r="IT50" s="160"/>
      <c r="IU50" s="160"/>
      <c r="IV50" s="160"/>
      <c r="IW50" s="160"/>
    </row>
    <row r="51" customFormat="false" ht="13.5" hidden="false" customHeight="false" outlineLevel="0" collapsed="false">
      <c r="A51" s="161"/>
      <c r="B51" s="162" t="n">
        <f aca="false">SUM(B54:M54)</f>
        <v>23954665.3540823</v>
      </c>
      <c r="C51" s="163"/>
      <c r="D51" s="163"/>
      <c r="E51" s="163"/>
      <c r="F51" s="163"/>
      <c r="G51" s="163"/>
      <c r="H51" s="163"/>
      <c r="I51" s="163"/>
      <c r="J51" s="163"/>
      <c r="K51" s="163"/>
      <c r="L51" s="163"/>
      <c r="M51" s="163"/>
      <c r="N51" s="162" t="n">
        <f aca="false">SUM(N54:Y54)</f>
        <v>23954665.3540823</v>
      </c>
      <c r="O51" s="164" t="s">
        <v>22</v>
      </c>
      <c r="P51" s="164" t="s">
        <v>22</v>
      </c>
      <c r="Q51" s="164" t="s">
        <v>22</v>
      </c>
      <c r="R51" s="164" t="s">
        <v>22</v>
      </c>
      <c r="S51" s="164" t="s">
        <v>22</v>
      </c>
      <c r="T51" s="164" t="s">
        <v>22</v>
      </c>
      <c r="U51" s="164" t="s">
        <v>22</v>
      </c>
      <c r="V51" s="164" t="s">
        <v>22</v>
      </c>
      <c r="W51" s="164" t="s">
        <v>22</v>
      </c>
      <c r="X51" s="164" t="s">
        <v>22</v>
      </c>
      <c r="Y51" s="164" t="s">
        <v>22</v>
      </c>
      <c r="Z51" s="164" t="s">
        <v>22</v>
      </c>
      <c r="AA51" s="164" t="s">
        <v>22</v>
      </c>
      <c r="AB51" s="164" t="s">
        <v>22</v>
      </c>
      <c r="AC51" s="164" t="s">
        <v>22</v>
      </c>
      <c r="AD51" s="164" t="s">
        <v>22</v>
      </c>
      <c r="AE51" s="164" t="s">
        <v>22</v>
      </c>
      <c r="AF51" s="164" t="s">
        <v>22</v>
      </c>
      <c r="AG51" s="164" t="s">
        <v>22</v>
      </c>
      <c r="AH51" s="164" t="s">
        <v>22</v>
      </c>
      <c r="AI51" s="164" t="s">
        <v>22</v>
      </c>
      <c r="AJ51" s="164" t="s">
        <v>22</v>
      </c>
      <c r="AK51" s="164" t="s">
        <v>22</v>
      </c>
      <c r="AL51" s="164" t="s">
        <v>22</v>
      </c>
      <c r="AM51" s="164" t="s">
        <v>22</v>
      </c>
      <c r="AN51" s="164" t="s">
        <v>22</v>
      </c>
      <c r="AO51" s="164" t="s">
        <v>22</v>
      </c>
      <c r="AP51" s="164" t="s">
        <v>22</v>
      </c>
      <c r="AQ51" s="164" t="s">
        <v>22</v>
      </c>
      <c r="AR51" s="164" t="s">
        <v>22</v>
      </c>
      <c r="AS51" s="164" t="s">
        <v>22</v>
      </c>
      <c r="AT51" s="164" t="s">
        <v>22</v>
      </c>
      <c r="AU51" s="164" t="s">
        <v>22</v>
      </c>
      <c r="AV51" s="164" t="s">
        <v>22</v>
      </c>
      <c r="AW51" s="164" t="s">
        <v>22</v>
      </c>
      <c r="AX51" s="164" t="s">
        <v>22</v>
      </c>
      <c r="AY51" s="164" t="s">
        <v>22</v>
      </c>
      <c r="AZ51" s="164" t="s">
        <v>22</v>
      </c>
      <c r="BA51" s="164" t="s">
        <v>22</v>
      </c>
      <c r="BB51" s="164" t="s">
        <v>22</v>
      </c>
      <c r="BC51" s="164" t="s">
        <v>22</v>
      </c>
      <c r="BD51" s="164" t="s">
        <v>22</v>
      </c>
      <c r="BE51" s="164" t="s">
        <v>22</v>
      </c>
      <c r="BF51" s="164" t="s">
        <v>22</v>
      </c>
      <c r="BG51" s="164" t="s">
        <v>22</v>
      </c>
      <c r="BH51" s="164" t="s">
        <v>22</v>
      </c>
      <c r="BI51" s="164" t="s">
        <v>22</v>
      </c>
      <c r="BJ51" s="164" t="s">
        <v>22</v>
      </c>
      <c r="BK51" s="164" t="s">
        <v>22</v>
      </c>
      <c r="BL51" s="164" t="s">
        <v>22</v>
      </c>
      <c r="BM51" s="164" t="s">
        <v>22</v>
      </c>
      <c r="BN51" s="164" t="s">
        <v>22</v>
      </c>
      <c r="BO51" s="164" t="s">
        <v>22</v>
      </c>
      <c r="BP51" s="164" t="s">
        <v>22</v>
      </c>
      <c r="BQ51" s="164" t="s">
        <v>22</v>
      </c>
      <c r="BR51" s="164" t="s">
        <v>22</v>
      </c>
      <c r="BS51" s="164" t="s">
        <v>22</v>
      </c>
      <c r="BT51" s="164" t="s">
        <v>22</v>
      </c>
      <c r="BU51" s="164" t="s">
        <v>22</v>
      </c>
      <c r="BV51" s="164" t="s">
        <v>22</v>
      </c>
      <c r="BW51" s="164" t="s">
        <v>22</v>
      </c>
      <c r="BX51" s="164" t="s">
        <v>22</v>
      </c>
      <c r="BY51" s="164" t="s">
        <v>22</v>
      </c>
      <c r="BZ51" s="164" t="s">
        <v>22</v>
      </c>
      <c r="CA51" s="164" t="s">
        <v>22</v>
      </c>
      <c r="CB51" s="164" t="s">
        <v>22</v>
      </c>
      <c r="CC51" s="164" t="s">
        <v>22</v>
      </c>
      <c r="CD51" s="164" t="s">
        <v>22</v>
      </c>
      <c r="CE51" s="164" t="s">
        <v>22</v>
      </c>
      <c r="CF51" s="164" t="s">
        <v>22</v>
      </c>
      <c r="CG51" s="164" t="s">
        <v>22</v>
      </c>
      <c r="CH51" s="164" t="s">
        <v>22</v>
      </c>
      <c r="CI51" s="164" t="s">
        <v>22</v>
      </c>
      <c r="CJ51" s="164" t="s">
        <v>22</v>
      </c>
      <c r="CK51" s="164" t="s">
        <v>22</v>
      </c>
      <c r="CL51" s="164" t="s">
        <v>22</v>
      </c>
      <c r="CM51" s="164" t="s">
        <v>22</v>
      </c>
      <c r="CN51" s="164" t="s">
        <v>22</v>
      </c>
      <c r="CO51" s="164" t="s">
        <v>22</v>
      </c>
      <c r="CP51" s="164" t="s">
        <v>22</v>
      </c>
      <c r="CQ51" s="164" t="s">
        <v>22</v>
      </c>
      <c r="CR51" s="164" t="s">
        <v>22</v>
      </c>
      <c r="CS51" s="164" t="s">
        <v>22</v>
      </c>
      <c r="CT51" s="164" t="s">
        <v>22</v>
      </c>
      <c r="CU51" s="164" t="s">
        <v>22</v>
      </c>
      <c r="CV51" s="164" t="s">
        <v>22</v>
      </c>
      <c r="CW51" s="164" t="s">
        <v>22</v>
      </c>
      <c r="CX51" s="164" t="s">
        <v>22</v>
      </c>
      <c r="CY51" s="164" t="s">
        <v>22</v>
      </c>
      <c r="CZ51" s="164" t="s">
        <v>22</v>
      </c>
      <c r="DA51" s="164" t="s">
        <v>22</v>
      </c>
      <c r="DB51" s="164" t="s">
        <v>22</v>
      </c>
      <c r="DC51" s="164" t="s">
        <v>22</v>
      </c>
      <c r="DD51" s="164" t="s">
        <v>22</v>
      </c>
      <c r="DE51" s="164" t="s">
        <v>22</v>
      </c>
      <c r="DF51" s="164" t="s">
        <v>22</v>
      </c>
      <c r="DG51" s="164" t="s">
        <v>22</v>
      </c>
      <c r="DH51" s="164" t="s">
        <v>22</v>
      </c>
      <c r="DI51" s="164" t="s">
        <v>22</v>
      </c>
      <c r="DJ51" s="164" t="s">
        <v>22</v>
      </c>
      <c r="DK51" s="164" t="s">
        <v>22</v>
      </c>
      <c r="DL51" s="164" t="s">
        <v>22</v>
      </c>
      <c r="DM51" s="164" t="s">
        <v>22</v>
      </c>
      <c r="DN51" s="164" t="s">
        <v>22</v>
      </c>
      <c r="DO51" s="164" t="s">
        <v>22</v>
      </c>
      <c r="DP51" s="164" t="s">
        <v>22</v>
      </c>
      <c r="DQ51" s="164" t="s">
        <v>22</v>
      </c>
      <c r="DR51" s="23"/>
      <c r="DS51" s="164" t="s">
        <v>22</v>
      </c>
      <c r="DT51" s="164" t="s">
        <v>22</v>
      </c>
      <c r="DU51" s="164" t="s">
        <v>22</v>
      </c>
      <c r="DV51" s="164" t="s">
        <v>22</v>
      </c>
      <c r="DW51" s="164" t="s">
        <v>22</v>
      </c>
      <c r="DX51" s="164" t="s">
        <v>22</v>
      </c>
      <c r="DY51" s="164" t="s">
        <v>22</v>
      </c>
      <c r="DZ51" s="164" t="s">
        <v>22</v>
      </c>
      <c r="EA51" s="164" t="s">
        <v>22</v>
      </c>
      <c r="EB51" s="164" t="s">
        <v>22</v>
      </c>
      <c r="EC51" s="164" t="s">
        <v>22</v>
      </c>
      <c r="ED51" s="164" t="s">
        <v>22</v>
      </c>
      <c r="EE51" s="164" t="s">
        <v>22</v>
      </c>
      <c r="EF51" s="164" t="s">
        <v>22</v>
      </c>
      <c r="EG51" s="164" t="s">
        <v>22</v>
      </c>
      <c r="EH51" s="164" t="s">
        <v>22</v>
      </c>
      <c r="EI51" s="164" t="s">
        <v>22</v>
      </c>
      <c r="EJ51" s="164" t="s">
        <v>22</v>
      </c>
      <c r="EK51" s="164" t="s">
        <v>22</v>
      </c>
      <c r="EL51" s="164" t="s">
        <v>22</v>
      </c>
      <c r="EM51" s="164" t="s">
        <v>22</v>
      </c>
      <c r="EN51" s="164" t="s">
        <v>22</v>
      </c>
      <c r="EO51" s="164" t="s">
        <v>22</v>
      </c>
      <c r="EP51" s="164" t="s">
        <v>22</v>
      </c>
      <c r="EQ51" s="164" t="s">
        <v>22</v>
      </c>
      <c r="ER51" s="164" t="s">
        <v>22</v>
      </c>
      <c r="ES51" s="164" t="s">
        <v>22</v>
      </c>
      <c r="ET51" s="164" t="s">
        <v>22</v>
      </c>
      <c r="EU51" s="164" t="s">
        <v>22</v>
      </c>
      <c r="EV51" s="164" t="s">
        <v>22</v>
      </c>
      <c r="EW51" s="164" t="s">
        <v>22</v>
      </c>
      <c r="EX51" s="164" t="s">
        <v>22</v>
      </c>
      <c r="EY51" s="164" t="s">
        <v>22</v>
      </c>
      <c r="EZ51" s="164" t="s">
        <v>22</v>
      </c>
      <c r="FA51" s="164" t="s">
        <v>22</v>
      </c>
      <c r="FB51" s="164" t="s">
        <v>22</v>
      </c>
      <c r="FC51" s="164" t="s">
        <v>22</v>
      </c>
      <c r="FD51" s="164" t="s">
        <v>22</v>
      </c>
      <c r="FE51" s="164" t="s">
        <v>22</v>
      </c>
      <c r="FF51" s="164" t="s">
        <v>22</v>
      </c>
      <c r="FG51" s="164" t="s">
        <v>22</v>
      </c>
      <c r="FH51" s="164" t="s">
        <v>22</v>
      </c>
      <c r="FI51" s="164" t="s">
        <v>22</v>
      </c>
      <c r="FJ51" s="164" t="s">
        <v>22</v>
      </c>
      <c r="FK51" s="164" t="s">
        <v>22</v>
      </c>
      <c r="FL51" s="164" t="s">
        <v>22</v>
      </c>
      <c r="FM51" s="164" t="s">
        <v>22</v>
      </c>
      <c r="FN51" s="164" t="s">
        <v>22</v>
      </c>
      <c r="FO51" s="164" t="s">
        <v>22</v>
      </c>
      <c r="FP51" s="164" t="s">
        <v>22</v>
      </c>
      <c r="FQ51" s="164" t="s">
        <v>22</v>
      </c>
      <c r="FR51" s="164" t="s">
        <v>22</v>
      </c>
      <c r="FS51" s="164" t="s">
        <v>22</v>
      </c>
      <c r="FT51" s="164" t="s">
        <v>22</v>
      </c>
      <c r="FU51" s="164" t="s">
        <v>22</v>
      </c>
      <c r="FV51" s="164" t="s">
        <v>22</v>
      </c>
      <c r="FW51" s="164" t="s">
        <v>22</v>
      </c>
      <c r="FX51" s="164" t="s">
        <v>22</v>
      </c>
      <c r="FY51" s="164" t="s">
        <v>22</v>
      </c>
      <c r="FZ51" s="164" t="s">
        <v>22</v>
      </c>
      <c r="GA51" s="164" t="s">
        <v>22</v>
      </c>
      <c r="GB51" s="164" t="s">
        <v>22</v>
      </c>
      <c r="GC51" s="164" t="s">
        <v>22</v>
      </c>
      <c r="GD51" s="164" t="s">
        <v>22</v>
      </c>
      <c r="GE51" s="164" t="s">
        <v>22</v>
      </c>
      <c r="GF51" s="164" t="s">
        <v>22</v>
      </c>
      <c r="GG51" s="164" t="s">
        <v>22</v>
      </c>
      <c r="GH51" s="164" t="s">
        <v>22</v>
      </c>
      <c r="GI51" s="164" t="s">
        <v>22</v>
      </c>
      <c r="GJ51" s="164" t="s">
        <v>22</v>
      </c>
      <c r="GK51" s="164" t="s">
        <v>22</v>
      </c>
      <c r="GL51" s="164" t="s">
        <v>22</v>
      </c>
      <c r="GM51" s="164" t="s">
        <v>22</v>
      </c>
      <c r="GN51" s="164" t="s">
        <v>22</v>
      </c>
      <c r="GO51" s="164" t="s">
        <v>22</v>
      </c>
      <c r="GP51" s="164" t="s">
        <v>22</v>
      </c>
      <c r="GQ51" s="164" t="s">
        <v>22</v>
      </c>
      <c r="GR51" s="164" t="s">
        <v>22</v>
      </c>
      <c r="GS51" s="164" t="s">
        <v>22</v>
      </c>
      <c r="GT51" s="164" t="s">
        <v>22</v>
      </c>
      <c r="GU51" s="164" t="s">
        <v>22</v>
      </c>
      <c r="GV51" s="164" t="s">
        <v>22</v>
      </c>
      <c r="GW51" s="164" t="s">
        <v>22</v>
      </c>
      <c r="GX51" s="164" t="s">
        <v>22</v>
      </c>
      <c r="GY51" s="164" t="s">
        <v>22</v>
      </c>
      <c r="GZ51" s="164" t="s">
        <v>22</v>
      </c>
      <c r="HA51" s="164" t="s">
        <v>22</v>
      </c>
      <c r="HB51" s="164" t="s">
        <v>22</v>
      </c>
      <c r="HC51" s="164" t="s">
        <v>22</v>
      </c>
      <c r="HD51" s="164" t="s">
        <v>22</v>
      </c>
      <c r="HE51" s="164" t="s">
        <v>22</v>
      </c>
      <c r="HF51" s="164" t="s">
        <v>22</v>
      </c>
      <c r="HG51" s="164" t="s">
        <v>22</v>
      </c>
      <c r="HH51" s="164" t="s">
        <v>22</v>
      </c>
      <c r="HI51" s="164" t="s">
        <v>22</v>
      </c>
      <c r="HJ51" s="164" t="s">
        <v>22</v>
      </c>
      <c r="HK51" s="164" t="s">
        <v>22</v>
      </c>
      <c r="HL51" s="164" t="s">
        <v>22</v>
      </c>
      <c r="HM51" s="164" t="s">
        <v>22</v>
      </c>
      <c r="HN51" s="164" t="s">
        <v>22</v>
      </c>
      <c r="HO51" s="164" t="s">
        <v>22</v>
      </c>
      <c r="HP51" s="164" t="s">
        <v>22</v>
      </c>
      <c r="HQ51" s="164" t="s">
        <v>22</v>
      </c>
      <c r="HR51" s="164" t="s">
        <v>22</v>
      </c>
      <c r="HS51" s="164" t="s">
        <v>22</v>
      </c>
      <c r="HT51" s="165"/>
      <c r="HU51" s="165"/>
      <c r="HV51" s="165"/>
      <c r="HW51" s="165"/>
      <c r="HX51" s="165"/>
      <c r="HY51" s="165"/>
      <c r="HZ51" s="165"/>
      <c r="IA51" s="165"/>
      <c r="IB51" s="165"/>
      <c r="IC51" s="165"/>
      <c r="ID51" s="165"/>
      <c r="IE51" s="165"/>
      <c r="IF51" s="165"/>
      <c r="IG51" s="165"/>
      <c r="IH51" s="165"/>
      <c r="II51" s="165"/>
      <c r="IJ51" s="165"/>
      <c r="IK51" s="165"/>
      <c r="IL51" s="165"/>
      <c r="IM51" s="165"/>
      <c r="IN51" s="165"/>
      <c r="IO51" s="165"/>
      <c r="IP51" s="165"/>
      <c r="IQ51" s="165"/>
      <c r="IR51" s="165"/>
      <c r="IS51" s="165"/>
      <c r="IT51" s="165"/>
      <c r="IU51" s="165"/>
      <c r="IV51" s="165"/>
      <c r="IW51" s="165"/>
    </row>
    <row r="52" customFormat="false" ht="12.75" hidden="false" customHeight="false" outlineLevel="0" collapsed="false">
      <c r="A52" s="50" t="s">
        <v>77</v>
      </c>
      <c r="B52" s="166" t="n">
        <f aca="false">B56/$B$35</f>
        <v>765674.23506199</v>
      </c>
      <c r="C52" s="166" t="n">
        <f aca="false">C56/$B$35</f>
        <v>803957.94681509</v>
      </c>
      <c r="D52" s="166" t="n">
        <f aca="false">D56/$B$35</f>
        <v>218764.067160569</v>
      </c>
      <c r="E52" s="166" t="n">
        <f aca="false">E56/$B$35</f>
        <v>229702.270518597</v>
      </c>
      <c r="F52" s="166" t="n">
        <f aca="false">F56/$B$35</f>
        <v>229702.270518597</v>
      </c>
      <c r="G52" s="166" t="n">
        <f aca="false">G56/$B$35</f>
        <v>218764.067160569</v>
      </c>
      <c r="H52" s="166" t="n">
        <f aca="false">H56/$B$35</f>
        <v>803957.94681509</v>
      </c>
      <c r="I52" s="166" t="n">
        <f aca="false">I56/$B$35</f>
        <v>765674.23506199</v>
      </c>
      <c r="J52" s="166" t="n">
        <f aca="false">J56/$B$35</f>
        <v>803957.94681509</v>
      </c>
      <c r="K52" s="166" t="n">
        <f aca="false">K56/$B$35</f>
        <v>803957.94681509</v>
      </c>
      <c r="L52" s="166" t="n">
        <f aca="false">L56/$B$35</f>
        <v>765674.23506199</v>
      </c>
      <c r="M52" s="166" t="n">
        <f aca="false">M56/$B$35</f>
        <v>803957.94681509</v>
      </c>
      <c r="N52" s="167" t="n">
        <f aca="false">B52</f>
        <v>765674.23506199</v>
      </c>
      <c r="O52" s="167" t="n">
        <f aca="false">C52</f>
        <v>803957.94681509</v>
      </c>
      <c r="P52" s="167" t="n">
        <f aca="false">D52</f>
        <v>218764.067160569</v>
      </c>
      <c r="Q52" s="167" t="n">
        <f aca="false">E52</f>
        <v>229702.270518597</v>
      </c>
      <c r="R52" s="167" t="n">
        <f aca="false">F52</f>
        <v>229702.270518597</v>
      </c>
      <c r="S52" s="167" t="n">
        <f aca="false">G52</f>
        <v>218764.067160569</v>
      </c>
      <c r="T52" s="167" t="n">
        <f aca="false">H52</f>
        <v>803957.94681509</v>
      </c>
      <c r="U52" s="167" t="n">
        <f aca="false">I52</f>
        <v>765674.23506199</v>
      </c>
      <c r="V52" s="167" t="n">
        <f aca="false">J52</f>
        <v>803957.94681509</v>
      </c>
      <c r="W52" s="167" t="n">
        <f aca="false">K52</f>
        <v>803957.94681509</v>
      </c>
      <c r="X52" s="167" t="n">
        <f aca="false">L52</f>
        <v>765674.23506199</v>
      </c>
      <c r="Y52" s="167" t="n">
        <f aca="false">M52</f>
        <v>803957.94681509</v>
      </c>
      <c r="Z52" s="167" t="n">
        <f aca="false">N52</f>
        <v>765674.23506199</v>
      </c>
      <c r="AA52" s="167" t="n">
        <f aca="false">O52</f>
        <v>803957.94681509</v>
      </c>
      <c r="AB52" s="167" t="n">
        <f aca="false">P52</f>
        <v>218764.067160569</v>
      </c>
      <c r="AC52" s="167" t="n">
        <f aca="false">Q52</f>
        <v>229702.270518597</v>
      </c>
      <c r="AD52" s="167" t="n">
        <f aca="false">R52</f>
        <v>229702.270518597</v>
      </c>
      <c r="AE52" s="167" t="n">
        <f aca="false">S52</f>
        <v>218764.067160569</v>
      </c>
      <c r="AF52" s="167" t="n">
        <f aca="false">T52</f>
        <v>803957.94681509</v>
      </c>
      <c r="AG52" s="167" t="n">
        <f aca="false">U52</f>
        <v>765674.23506199</v>
      </c>
      <c r="AH52" s="167" t="n">
        <f aca="false">V52</f>
        <v>803957.94681509</v>
      </c>
      <c r="AI52" s="167" t="n">
        <f aca="false">W52</f>
        <v>803957.94681509</v>
      </c>
      <c r="AJ52" s="167" t="n">
        <f aca="false">X52</f>
        <v>765674.23506199</v>
      </c>
      <c r="AK52" s="167" t="n">
        <f aca="false">Y52</f>
        <v>803957.94681509</v>
      </c>
      <c r="AL52" s="167" t="n">
        <f aca="false">Z52</f>
        <v>765674.23506199</v>
      </c>
      <c r="AM52" s="167" t="n">
        <f aca="false">AA52</f>
        <v>803957.94681509</v>
      </c>
      <c r="AN52" s="167" t="n">
        <f aca="false">AB52</f>
        <v>218764.067160569</v>
      </c>
      <c r="AO52" s="167" t="n">
        <f aca="false">AC52</f>
        <v>229702.270518597</v>
      </c>
      <c r="AP52" s="167" t="n">
        <f aca="false">AD52</f>
        <v>229702.270518597</v>
      </c>
      <c r="AQ52" s="167" t="n">
        <f aca="false">AE52</f>
        <v>218764.067160569</v>
      </c>
      <c r="AR52" s="167" t="n">
        <f aca="false">AF52</f>
        <v>803957.94681509</v>
      </c>
      <c r="AS52" s="167" t="n">
        <f aca="false">AG52</f>
        <v>765674.23506199</v>
      </c>
      <c r="AT52" s="167" t="n">
        <f aca="false">AH52</f>
        <v>803957.94681509</v>
      </c>
      <c r="AU52" s="167" t="n">
        <f aca="false">AI52</f>
        <v>803957.94681509</v>
      </c>
      <c r="AV52" s="167" t="n">
        <f aca="false">AJ52</f>
        <v>765674.23506199</v>
      </c>
      <c r="AW52" s="167" t="n">
        <f aca="false">AK52</f>
        <v>803957.94681509</v>
      </c>
      <c r="AX52" s="167" t="n">
        <f aca="false">AL52</f>
        <v>765674.23506199</v>
      </c>
      <c r="AY52" s="167" t="n">
        <f aca="false">AM52</f>
        <v>803957.94681509</v>
      </c>
      <c r="AZ52" s="167" t="n">
        <f aca="false">AN52</f>
        <v>218764.067160569</v>
      </c>
      <c r="BA52" s="167" t="n">
        <f aca="false">AO52</f>
        <v>229702.270518597</v>
      </c>
      <c r="BB52" s="167" t="n">
        <f aca="false">AP52</f>
        <v>229702.270518597</v>
      </c>
      <c r="BC52" s="167" t="n">
        <f aca="false">AQ52</f>
        <v>218764.067160569</v>
      </c>
      <c r="BD52" s="167" t="n">
        <f aca="false">AR52</f>
        <v>803957.94681509</v>
      </c>
      <c r="BE52" s="167" t="n">
        <f aca="false">AS52</f>
        <v>765674.23506199</v>
      </c>
      <c r="BF52" s="167" t="n">
        <f aca="false">AT52</f>
        <v>803957.94681509</v>
      </c>
      <c r="BG52" s="167" t="n">
        <f aca="false">AU52</f>
        <v>803957.94681509</v>
      </c>
      <c r="BH52" s="167" t="n">
        <f aca="false">AV52</f>
        <v>765674.23506199</v>
      </c>
      <c r="BI52" s="167" t="n">
        <f aca="false">AW52</f>
        <v>803957.94681509</v>
      </c>
      <c r="BJ52" s="167" t="n">
        <f aca="false">AX52</f>
        <v>765674.23506199</v>
      </c>
      <c r="BK52" s="167" t="n">
        <f aca="false">AY52</f>
        <v>803957.94681509</v>
      </c>
      <c r="BL52" s="167" t="n">
        <f aca="false">AZ52</f>
        <v>218764.067160569</v>
      </c>
      <c r="BM52" s="167" t="n">
        <f aca="false">BA52</f>
        <v>229702.270518597</v>
      </c>
      <c r="BN52" s="167" t="n">
        <f aca="false">BB52</f>
        <v>229702.270518597</v>
      </c>
      <c r="BO52" s="167" t="n">
        <f aca="false">BC52</f>
        <v>218764.067160569</v>
      </c>
      <c r="BP52" s="167" t="n">
        <f aca="false">BD52</f>
        <v>803957.94681509</v>
      </c>
      <c r="BQ52" s="167" t="n">
        <f aca="false">BE52</f>
        <v>765674.23506199</v>
      </c>
      <c r="BR52" s="167" t="n">
        <f aca="false">BF52</f>
        <v>803957.94681509</v>
      </c>
      <c r="BS52" s="167" t="n">
        <f aca="false">BG52</f>
        <v>803957.94681509</v>
      </c>
      <c r="BT52" s="167" t="n">
        <f aca="false">BH52</f>
        <v>765674.23506199</v>
      </c>
      <c r="BU52" s="167" t="n">
        <f aca="false">BI52</f>
        <v>803957.94681509</v>
      </c>
      <c r="BV52" s="167" t="n">
        <f aca="false">BJ52</f>
        <v>765674.23506199</v>
      </c>
      <c r="BW52" s="167" t="n">
        <f aca="false">BK52</f>
        <v>803957.94681509</v>
      </c>
      <c r="BX52" s="167" t="n">
        <f aca="false">BL52</f>
        <v>218764.067160569</v>
      </c>
      <c r="BY52" s="167" t="n">
        <f aca="false">BM52</f>
        <v>229702.270518597</v>
      </c>
      <c r="BZ52" s="167" t="n">
        <f aca="false">BN52</f>
        <v>229702.270518597</v>
      </c>
      <c r="CA52" s="167" t="n">
        <f aca="false">BO52</f>
        <v>218764.067160569</v>
      </c>
      <c r="CB52" s="167" t="n">
        <f aca="false">BP52</f>
        <v>803957.94681509</v>
      </c>
      <c r="CC52" s="167" t="n">
        <f aca="false">BQ52</f>
        <v>765674.23506199</v>
      </c>
      <c r="CD52" s="167" t="n">
        <f aca="false">BR52</f>
        <v>803957.94681509</v>
      </c>
      <c r="CE52" s="167" t="n">
        <f aca="false">BS52</f>
        <v>803957.94681509</v>
      </c>
      <c r="CF52" s="167" t="n">
        <f aca="false">BT52</f>
        <v>765674.23506199</v>
      </c>
      <c r="CG52" s="167" t="n">
        <f aca="false">BU52</f>
        <v>803957.94681509</v>
      </c>
      <c r="CH52" s="167" t="n">
        <f aca="false">BV52</f>
        <v>765674.23506199</v>
      </c>
      <c r="CI52" s="167" t="n">
        <f aca="false">BW52</f>
        <v>803957.94681509</v>
      </c>
      <c r="CJ52" s="167" t="n">
        <f aca="false">BX52</f>
        <v>218764.067160569</v>
      </c>
      <c r="CK52" s="167" t="n">
        <f aca="false">BY52</f>
        <v>229702.270518597</v>
      </c>
      <c r="CL52" s="167" t="n">
        <f aca="false">BZ52</f>
        <v>229702.270518597</v>
      </c>
      <c r="CM52" s="167" t="n">
        <f aca="false">CA52</f>
        <v>218764.067160569</v>
      </c>
      <c r="CN52" s="167" t="n">
        <f aca="false">CB52</f>
        <v>803957.94681509</v>
      </c>
      <c r="CO52" s="167" t="n">
        <f aca="false">CC52</f>
        <v>765674.23506199</v>
      </c>
      <c r="CP52" s="167" t="n">
        <f aca="false">CD52</f>
        <v>803957.94681509</v>
      </c>
      <c r="CQ52" s="167" t="n">
        <f aca="false">CE52</f>
        <v>803957.94681509</v>
      </c>
      <c r="CR52" s="167" t="n">
        <f aca="false">CF52</f>
        <v>765674.23506199</v>
      </c>
      <c r="CS52" s="167" t="n">
        <f aca="false">CG52</f>
        <v>803957.94681509</v>
      </c>
      <c r="CT52" s="167" t="n">
        <f aca="false">CH52</f>
        <v>765674.23506199</v>
      </c>
      <c r="CU52" s="167" t="n">
        <f aca="false">CI52</f>
        <v>803957.94681509</v>
      </c>
      <c r="CV52" s="167" t="n">
        <f aca="false">CJ52</f>
        <v>218764.067160569</v>
      </c>
      <c r="CW52" s="167" t="n">
        <f aca="false">CK52</f>
        <v>229702.270518597</v>
      </c>
      <c r="CX52" s="167" t="n">
        <f aca="false">CL52</f>
        <v>229702.270518597</v>
      </c>
      <c r="CY52" s="167" t="n">
        <f aca="false">CM52</f>
        <v>218764.067160569</v>
      </c>
      <c r="CZ52" s="167" t="n">
        <f aca="false">CN52</f>
        <v>803957.94681509</v>
      </c>
      <c r="DA52" s="167" t="n">
        <f aca="false">CO52</f>
        <v>765674.23506199</v>
      </c>
      <c r="DB52" s="167" t="n">
        <f aca="false">CP52</f>
        <v>803957.94681509</v>
      </c>
      <c r="DC52" s="167" t="n">
        <f aca="false">CQ52</f>
        <v>803957.94681509</v>
      </c>
      <c r="DD52" s="167" t="n">
        <f aca="false">CR52</f>
        <v>765674.23506199</v>
      </c>
      <c r="DE52" s="167" t="n">
        <f aca="false">CS52</f>
        <v>803957.94681509</v>
      </c>
      <c r="DF52" s="167" t="n">
        <f aca="false">CT52</f>
        <v>765674.23506199</v>
      </c>
      <c r="DG52" s="167" t="n">
        <f aca="false">CU52</f>
        <v>803957.94681509</v>
      </c>
      <c r="DH52" s="167" t="n">
        <f aca="false">CV52</f>
        <v>218764.067160569</v>
      </c>
      <c r="DI52" s="167" t="n">
        <f aca="false">CW52</f>
        <v>229702.270518597</v>
      </c>
      <c r="DJ52" s="167" t="n">
        <f aca="false">CX52</f>
        <v>229702.270518597</v>
      </c>
      <c r="DK52" s="167" t="n">
        <f aca="false">CY52</f>
        <v>218764.067160569</v>
      </c>
      <c r="DL52" s="167" t="n">
        <f aca="false">CZ52</f>
        <v>803957.94681509</v>
      </c>
      <c r="DM52" s="167" t="n">
        <f aca="false">DA52</f>
        <v>765674.23506199</v>
      </c>
      <c r="DN52" s="167" t="n">
        <f aca="false">DB52</f>
        <v>803957.94681509</v>
      </c>
      <c r="DO52" s="167" t="n">
        <f aca="false">DC52</f>
        <v>803957.94681509</v>
      </c>
      <c r="DP52" s="167" t="n">
        <f aca="false">DD52</f>
        <v>765674.23506199</v>
      </c>
      <c r="DQ52" s="167" t="n">
        <f aca="false">DE52</f>
        <v>803957.94681509</v>
      </c>
      <c r="DR52" s="23"/>
      <c r="DS52" s="167" t="n">
        <f aca="false">DF52</f>
        <v>765674.23506199</v>
      </c>
      <c r="DT52" s="167" t="n">
        <f aca="false">DG52</f>
        <v>803957.94681509</v>
      </c>
      <c r="DU52" s="167" t="n">
        <f aca="false">DH52</f>
        <v>218764.067160569</v>
      </c>
      <c r="DV52" s="167" t="n">
        <f aca="false">DI52</f>
        <v>229702.270518597</v>
      </c>
      <c r="DW52" s="167" t="n">
        <f aca="false">DJ52</f>
        <v>229702.270518597</v>
      </c>
      <c r="DX52" s="167" t="n">
        <f aca="false">DK52</f>
        <v>218764.067160569</v>
      </c>
      <c r="DY52" s="167" t="n">
        <f aca="false">DL52</f>
        <v>803957.94681509</v>
      </c>
      <c r="DZ52" s="167" t="n">
        <f aca="false">DM52</f>
        <v>765674.23506199</v>
      </c>
      <c r="EA52" s="167" t="n">
        <f aca="false">DN52</f>
        <v>803957.94681509</v>
      </c>
      <c r="EB52" s="167" t="n">
        <f aca="false">DO52</f>
        <v>803957.94681509</v>
      </c>
      <c r="EC52" s="167" t="n">
        <f aca="false">DP52</f>
        <v>765674.23506199</v>
      </c>
      <c r="ED52" s="167" t="n">
        <f aca="false">DQ52</f>
        <v>803957.94681509</v>
      </c>
      <c r="EE52" s="167" t="n">
        <f aca="false">DS52</f>
        <v>765674.23506199</v>
      </c>
      <c r="EF52" s="167" t="n">
        <f aca="false">DT52</f>
        <v>803957.94681509</v>
      </c>
      <c r="EG52" s="167" t="n">
        <f aca="false">DU52</f>
        <v>218764.067160569</v>
      </c>
      <c r="EH52" s="167" t="n">
        <f aca="false">DV52</f>
        <v>229702.270518597</v>
      </c>
      <c r="EI52" s="167" t="n">
        <f aca="false">DW52</f>
        <v>229702.270518597</v>
      </c>
      <c r="EJ52" s="167" t="n">
        <f aca="false">DX52</f>
        <v>218764.067160569</v>
      </c>
      <c r="EK52" s="167" t="n">
        <f aca="false">DY52</f>
        <v>803957.94681509</v>
      </c>
      <c r="EL52" s="167" t="n">
        <f aca="false">DZ52</f>
        <v>765674.23506199</v>
      </c>
      <c r="EM52" s="167" t="n">
        <f aca="false">EA52</f>
        <v>803957.94681509</v>
      </c>
      <c r="EN52" s="167" t="n">
        <f aca="false">EB52</f>
        <v>803957.94681509</v>
      </c>
      <c r="EO52" s="167" t="n">
        <f aca="false">EC52</f>
        <v>765674.23506199</v>
      </c>
      <c r="EP52" s="167" t="n">
        <f aca="false">ED52</f>
        <v>803957.94681509</v>
      </c>
      <c r="EQ52" s="167" t="n">
        <f aca="false">EE52</f>
        <v>765674.23506199</v>
      </c>
      <c r="ER52" s="167" t="n">
        <f aca="false">EF52</f>
        <v>803957.94681509</v>
      </c>
      <c r="ES52" s="167" t="n">
        <f aca="false">EG52</f>
        <v>218764.067160569</v>
      </c>
      <c r="ET52" s="167" t="n">
        <f aca="false">EH52</f>
        <v>229702.270518597</v>
      </c>
      <c r="EU52" s="167" t="n">
        <f aca="false">EI52</f>
        <v>229702.270518597</v>
      </c>
      <c r="EV52" s="167" t="n">
        <f aca="false">EJ52</f>
        <v>218764.067160569</v>
      </c>
      <c r="EW52" s="167" t="n">
        <f aca="false">EK52</f>
        <v>803957.94681509</v>
      </c>
      <c r="EX52" s="167" t="n">
        <f aca="false">EL52</f>
        <v>765674.23506199</v>
      </c>
      <c r="EY52" s="167" t="n">
        <f aca="false">EM52</f>
        <v>803957.94681509</v>
      </c>
      <c r="EZ52" s="167" t="n">
        <f aca="false">EN52</f>
        <v>803957.94681509</v>
      </c>
      <c r="FA52" s="167" t="n">
        <f aca="false">EO52</f>
        <v>765674.23506199</v>
      </c>
      <c r="FB52" s="167" t="n">
        <f aca="false">EP52</f>
        <v>803957.94681509</v>
      </c>
      <c r="FC52" s="167" t="n">
        <f aca="false">EQ52</f>
        <v>765674.23506199</v>
      </c>
      <c r="FD52" s="167" t="n">
        <f aca="false">ER52</f>
        <v>803957.94681509</v>
      </c>
      <c r="FE52" s="167" t="n">
        <f aca="false">ES52</f>
        <v>218764.067160569</v>
      </c>
      <c r="FF52" s="167" t="n">
        <f aca="false">ET52</f>
        <v>229702.270518597</v>
      </c>
      <c r="FG52" s="167" t="n">
        <f aca="false">EU52</f>
        <v>229702.270518597</v>
      </c>
      <c r="FH52" s="167" t="n">
        <f aca="false">EV52</f>
        <v>218764.067160569</v>
      </c>
      <c r="FI52" s="167" t="n">
        <f aca="false">EW52</f>
        <v>803957.94681509</v>
      </c>
      <c r="FJ52" s="167" t="n">
        <f aca="false">EX52</f>
        <v>765674.23506199</v>
      </c>
      <c r="FK52" s="167" t="n">
        <f aca="false">EY52</f>
        <v>803957.94681509</v>
      </c>
      <c r="FL52" s="167" t="n">
        <f aca="false">EZ52</f>
        <v>803957.94681509</v>
      </c>
      <c r="FM52" s="167" t="n">
        <f aca="false">FA52</f>
        <v>765674.23506199</v>
      </c>
      <c r="FN52" s="167" t="n">
        <f aca="false">FB52</f>
        <v>803957.94681509</v>
      </c>
      <c r="FO52" s="167" t="n">
        <f aca="false">FC52</f>
        <v>765674.23506199</v>
      </c>
      <c r="FP52" s="167" t="n">
        <f aca="false">FD52</f>
        <v>803957.94681509</v>
      </c>
      <c r="FQ52" s="167" t="n">
        <f aca="false">FE52</f>
        <v>218764.067160569</v>
      </c>
      <c r="FR52" s="167" t="n">
        <f aca="false">FF52</f>
        <v>229702.270518597</v>
      </c>
      <c r="FS52" s="167" t="n">
        <f aca="false">FG52</f>
        <v>229702.270518597</v>
      </c>
      <c r="FT52" s="167" t="n">
        <f aca="false">FH52</f>
        <v>218764.067160569</v>
      </c>
      <c r="FU52" s="167" t="n">
        <f aca="false">FI52</f>
        <v>803957.94681509</v>
      </c>
      <c r="FV52" s="167" t="n">
        <f aca="false">FJ52</f>
        <v>765674.23506199</v>
      </c>
      <c r="FW52" s="167" t="n">
        <f aca="false">FK52</f>
        <v>803957.94681509</v>
      </c>
      <c r="FX52" s="167" t="n">
        <f aca="false">FL52</f>
        <v>803957.94681509</v>
      </c>
      <c r="FY52" s="167" t="n">
        <f aca="false">FM52</f>
        <v>765674.23506199</v>
      </c>
      <c r="FZ52" s="167" t="n">
        <f aca="false">FN52</f>
        <v>803957.94681509</v>
      </c>
      <c r="GA52" s="167" t="n">
        <f aca="false">FO52</f>
        <v>765674.23506199</v>
      </c>
      <c r="GB52" s="167" t="n">
        <f aca="false">FP52</f>
        <v>803957.94681509</v>
      </c>
      <c r="GC52" s="167" t="n">
        <f aca="false">FQ52</f>
        <v>218764.067160569</v>
      </c>
      <c r="GD52" s="167" t="n">
        <f aca="false">FR52</f>
        <v>229702.270518597</v>
      </c>
      <c r="GE52" s="167" t="n">
        <f aca="false">FS52</f>
        <v>229702.270518597</v>
      </c>
      <c r="GF52" s="167" t="n">
        <f aca="false">FT52</f>
        <v>218764.067160569</v>
      </c>
      <c r="GG52" s="167" t="n">
        <f aca="false">FU52</f>
        <v>803957.94681509</v>
      </c>
      <c r="GH52" s="167" t="n">
        <f aca="false">FV52</f>
        <v>765674.23506199</v>
      </c>
      <c r="GI52" s="167" t="n">
        <f aca="false">FW52</f>
        <v>803957.94681509</v>
      </c>
      <c r="GJ52" s="167" t="n">
        <f aca="false">FX52</f>
        <v>803957.94681509</v>
      </c>
      <c r="GK52" s="167" t="n">
        <f aca="false">FY52</f>
        <v>765674.23506199</v>
      </c>
      <c r="GL52" s="167" t="n">
        <f aca="false">FZ52</f>
        <v>803957.94681509</v>
      </c>
      <c r="GM52" s="167" t="n">
        <f aca="false">GA52</f>
        <v>765674.23506199</v>
      </c>
      <c r="GN52" s="167" t="n">
        <f aca="false">GB52</f>
        <v>803957.94681509</v>
      </c>
      <c r="GO52" s="167" t="n">
        <f aca="false">GC52</f>
        <v>218764.067160569</v>
      </c>
      <c r="GP52" s="167" t="n">
        <f aca="false">GD52</f>
        <v>229702.270518597</v>
      </c>
      <c r="GQ52" s="167" t="n">
        <f aca="false">GE52</f>
        <v>229702.270518597</v>
      </c>
      <c r="GR52" s="167" t="n">
        <f aca="false">GF52</f>
        <v>218764.067160569</v>
      </c>
      <c r="GS52" s="167" t="n">
        <f aca="false">GG52</f>
        <v>803957.94681509</v>
      </c>
      <c r="GT52" s="167" t="n">
        <f aca="false">GH52</f>
        <v>765674.23506199</v>
      </c>
      <c r="GU52" s="167" t="n">
        <f aca="false">GI52</f>
        <v>803957.94681509</v>
      </c>
      <c r="GV52" s="167" t="n">
        <f aca="false">GJ52</f>
        <v>803957.94681509</v>
      </c>
      <c r="GW52" s="167" t="n">
        <f aca="false">GK52</f>
        <v>765674.23506199</v>
      </c>
      <c r="GX52" s="167" t="n">
        <f aca="false">GL52</f>
        <v>803957.94681509</v>
      </c>
      <c r="GY52" s="167" t="n">
        <f aca="false">GM52</f>
        <v>765674.23506199</v>
      </c>
      <c r="GZ52" s="167" t="n">
        <f aca="false">GN52</f>
        <v>803957.94681509</v>
      </c>
      <c r="HA52" s="167" t="n">
        <f aca="false">GO52</f>
        <v>218764.067160569</v>
      </c>
      <c r="HB52" s="167" t="n">
        <f aca="false">GP52</f>
        <v>229702.270518597</v>
      </c>
      <c r="HC52" s="167" t="n">
        <f aca="false">GQ52</f>
        <v>229702.270518597</v>
      </c>
      <c r="HD52" s="167" t="n">
        <f aca="false">GR52</f>
        <v>218764.067160569</v>
      </c>
      <c r="HE52" s="167" t="n">
        <f aca="false">GS52</f>
        <v>803957.94681509</v>
      </c>
      <c r="HF52" s="167" t="n">
        <f aca="false">GT52</f>
        <v>765674.23506199</v>
      </c>
      <c r="HG52" s="167" t="n">
        <f aca="false">GU52</f>
        <v>803957.94681509</v>
      </c>
      <c r="HH52" s="167" t="n">
        <f aca="false">GV52</f>
        <v>803957.94681509</v>
      </c>
      <c r="HI52" s="167" t="n">
        <f aca="false">GW52</f>
        <v>765674.23506199</v>
      </c>
      <c r="HJ52" s="167" t="n">
        <f aca="false">GX52</f>
        <v>803957.94681509</v>
      </c>
      <c r="HK52" s="167" t="n">
        <f aca="false">GY52</f>
        <v>765674.23506199</v>
      </c>
      <c r="HL52" s="167" t="n">
        <f aca="false">GZ52</f>
        <v>803957.94681509</v>
      </c>
      <c r="HM52" s="167" t="n">
        <f aca="false">HA52</f>
        <v>218764.067160569</v>
      </c>
      <c r="HN52" s="167" t="n">
        <f aca="false">HB52</f>
        <v>229702.270518597</v>
      </c>
      <c r="HO52" s="167" t="n">
        <f aca="false">HC52</f>
        <v>229702.270518597</v>
      </c>
      <c r="HP52" s="167" t="n">
        <f aca="false">HD52</f>
        <v>218764.067160569</v>
      </c>
      <c r="HQ52" s="167" t="n">
        <f aca="false">HE52</f>
        <v>803957.94681509</v>
      </c>
      <c r="HR52" s="167" t="n">
        <f aca="false">HF52</f>
        <v>765674.23506199</v>
      </c>
      <c r="HS52" s="167" t="n">
        <f aca="false">HG52</f>
        <v>803957.94681509</v>
      </c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2.75" hidden="false" customHeight="false" outlineLevel="0" collapsed="false">
      <c r="A53" s="1" t="s">
        <v>78</v>
      </c>
      <c r="B53" s="166" t="n">
        <f aca="false">B57/$B$35</f>
        <v>1203202.36938313</v>
      </c>
      <c r="C53" s="166" t="n">
        <f aca="false">C57/$B$35</f>
        <v>1230547.8777782</v>
      </c>
      <c r="D53" s="166" t="n">
        <f aca="false">D57/$B$35</f>
        <v>1750112.53728455</v>
      </c>
      <c r="E53" s="166" t="n">
        <f aca="false">E57/$B$35</f>
        <v>1804803.55407469</v>
      </c>
      <c r="F53" s="166" t="n">
        <f aca="false">F57/$B$35</f>
        <v>1804803.55407469</v>
      </c>
      <c r="G53" s="166" t="n">
        <f aca="false">G57/$B$35</f>
        <v>1750112.53728455</v>
      </c>
      <c r="H53" s="166" t="n">
        <f aca="false">H57/$B$35</f>
        <v>1230547.8777782</v>
      </c>
      <c r="I53" s="166" t="n">
        <f aca="false">I57/$B$35</f>
        <v>1203202.36938313</v>
      </c>
      <c r="J53" s="166" t="n">
        <f aca="false">J57/$B$35</f>
        <v>1230547.8777782</v>
      </c>
      <c r="K53" s="166" t="n">
        <f aca="false">K57/$B$35</f>
        <v>1230547.8777782</v>
      </c>
      <c r="L53" s="166" t="n">
        <f aca="false">L57/$B$35</f>
        <v>1071943.92908679</v>
      </c>
      <c r="M53" s="166" t="n">
        <f aca="false">M57/$B$35</f>
        <v>1230547.8777782</v>
      </c>
      <c r="N53" s="167" t="n">
        <f aca="false">B53</f>
        <v>1203202.36938313</v>
      </c>
      <c r="O53" s="167" t="n">
        <f aca="false">C53</f>
        <v>1230547.8777782</v>
      </c>
      <c r="P53" s="167" t="n">
        <f aca="false">D53</f>
        <v>1750112.53728455</v>
      </c>
      <c r="Q53" s="167" t="n">
        <f aca="false">E53</f>
        <v>1804803.55407469</v>
      </c>
      <c r="R53" s="167" t="n">
        <f aca="false">F53</f>
        <v>1804803.55407469</v>
      </c>
      <c r="S53" s="167" t="n">
        <f aca="false">G53</f>
        <v>1750112.53728455</v>
      </c>
      <c r="T53" s="167" t="n">
        <f aca="false">H53</f>
        <v>1230547.8777782</v>
      </c>
      <c r="U53" s="167" t="n">
        <f aca="false">I53</f>
        <v>1203202.36938313</v>
      </c>
      <c r="V53" s="167" t="n">
        <f aca="false">J53</f>
        <v>1230547.8777782</v>
      </c>
      <c r="W53" s="167" t="n">
        <f aca="false">K53</f>
        <v>1230547.8777782</v>
      </c>
      <c r="X53" s="167" t="n">
        <f aca="false">L53</f>
        <v>1071943.92908679</v>
      </c>
      <c r="Y53" s="167" t="n">
        <f aca="false">M53</f>
        <v>1230547.8777782</v>
      </c>
      <c r="Z53" s="167" t="n">
        <f aca="false">N53</f>
        <v>1203202.36938313</v>
      </c>
      <c r="AA53" s="167" t="n">
        <f aca="false">O53</f>
        <v>1230547.8777782</v>
      </c>
      <c r="AB53" s="167" t="n">
        <f aca="false">P53</f>
        <v>1750112.53728455</v>
      </c>
      <c r="AC53" s="167" t="n">
        <f aca="false">Q53</f>
        <v>1804803.55407469</v>
      </c>
      <c r="AD53" s="167" t="n">
        <f aca="false">R53</f>
        <v>1804803.55407469</v>
      </c>
      <c r="AE53" s="167" t="n">
        <f aca="false">S53</f>
        <v>1750112.53728455</v>
      </c>
      <c r="AF53" s="167" t="n">
        <f aca="false">T53</f>
        <v>1230547.8777782</v>
      </c>
      <c r="AG53" s="167" t="n">
        <f aca="false">U53</f>
        <v>1203202.36938313</v>
      </c>
      <c r="AH53" s="167" t="n">
        <f aca="false">V53</f>
        <v>1230547.8777782</v>
      </c>
      <c r="AI53" s="167" t="n">
        <f aca="false">W53</f>
        <v>1230547.8777782</v>
      </c>
      <c r="AJ53" s="167" t="n">
        <f aca="false">X53</f>
        <v>1071943.92908679</v>
      </c>
      <c r="AK53" s="167" t="n">
        <f aca="false">Y53</f>
        <v>1230547.8777782</v>
      </c>
      <c r="AL53" s="167" t="n">
        <f aca="false">Z53</f>
        <v>1203202.36938313</v>
      </c>
      <c r="AM53" s="167" t="n">
        <f aca="false">AA53</f>
        <v>1230547.8777782</v>
      </c>
      <c r="AN53" s="167" t="n">
        <f aca="false">AB53</f>
        <v>1750112.53728455</v>
      </c>
      <c r="AO53" s="167" t="n">
        <f aca="false">AC53</f>
        <v>1804803.55407469</v>
      </c>
      <c r="AP53" s="167" t="n">
        <f aca="false">AD53</f>
        <v>1804803.55407469</v>
      </c>
      <c r="AQ53" s="167" t="n">
        <f aca="false">AE53</f>
        <v>1750112.53728455</v>
      </c>
      <c r="AR53" s="167" t="n">
        <f aca="false">AF53</f>
        <v>1230547.8777782</v>
      </c>
      <c r="AS53" s="167" t="n">
        <f aca="false">AG53</f>
        <v>1203202.36938313</v>
      </c>
      <c r="AT53" s="167" t="n">
        <f aca="false">AH53</f>
        <v>1230547.8777782</v>
      </c>
      <c r="AU53" s="167" t="n">
        <f aca="false">AI53</f>
        <v>1230547.8777782</v>
      </c>
      <c r="AV53" s="167" t="n">
        <f aca="false">AJ53</f>
        <v>1071943.92908679</v>
      </c>
      <c r="AW53" s="167" t="n">
        <f aca="false">AK53</f>
        <v>1230547.8777782</v>
      </c>
      <c r="AX53" s="167" t="n">
        <f aca="false">AL53</f>
        <v>1203202.36938313</v>
      </c>
      <c r="AY53" s="167" t="n">
        <f aca="false">AM53</f>
        <v>1230547.8777782</v>
      </c>
      <c r="AZ53" s="167" t="n">
        <f aca="false">AN53</f>
        <v>1750112.53728455</v>
      </c>
      <c r="BA53" s="167" t="n">
        <f aca="false">AO53</f>
        <v>1804803.55407469</v>
      </c>
      <c r="BB53" s="167" t="n">
        <f aca="false">AP53</f>
        <v>1804803.55407469</v>
      </c>
      <c r="BC53" s="167" t="n">
        <f aca="false">AQ53</f>
        <v>1750112.53728455</v>
      </c>
      <c r="BD53" s="167" t="n">
        <f aca="false">AR53</f>
        <v>1230547.8777782</v>
      </c>
      <c r="BE53" s="167" t="n">
        <f aca="false">AS53</f>
        <v>1203202.36938313</v>
      </c>
      <c r="BF53" s="167" t="n">
        <f aca="false">AT53</f>
        <v>1230547.8777782</v>
      </c>
      <c r="BG53" s="167" t="n">
        <f aca="false">AU53</f>
        <v>1230547.8777782</v>
      </c>
      <c r="BH53" s="167" t="n">
        <f aca="false">AV53</f>
        <v>1071943.92908679</v>
      </c>
      <c r="BI53" s="167" t="n">
        <f aca="false">AW53</f>
        <v>1230547.8777782</v>
      </c>
      <c r="BJ53" s="167" t="n">
        <f aca="false">AX53</f>
        <v>1203202.36938313</v>
      </c>
      <c r="BK53" s="167" t="n">
        <f aca="false">AY53</f>
        <v>1230547.8777782</v>
      </c>
      <c r="BL53" s="167" t="n">
        <f aca="false">AZ53</f>
        <v>1750112.53728455</v>
      </c>
      <c r="BM53" s="167" t="n">
        <f aca="false">BA53</f>
        <v>1804803.55407469</v>
      </c>
      <c r="BN53" s="167" t="n">
        <f aca="false">BB53</f>
        <v>1804803.55407469</v>
      </c>
      <c r="BO53" s="167" t="n">
        <f aca="false">BC53</f>
        <v>1750112.53728455</v>
      </c>
      <c r="BP53" s="167" t="n">
        <f aca="false">BD53</f>
        <v>1230547.8777782</v>
      </c>
      <c r="BQ53" s="167" t="n">
        <f aca="false">BE53</f>
        <v>1203202.36938313</v>
      </c>
      <c r="BR53" s="167" t="n">
        <f aca="false">BF53</f>
        <v>1230547.8777782</v>
      </c>
      <c r="BS53" s="167" t="n">
        <f aca="false">BG53</f>
        <v>1230547.8777782</v>
      </c>
      <c r="BT53" s="167" t="n">
        <f aca="false">BH53</f>
        <v>1071943.92908679</v>
      </c>
      <c r="BU53" s="167" t="n">
        <f aca="false">BI53</f>
        <v>1230547.8777782</v>
      </c>
      <c r="BV53" s="167" t="n">
        <f aca="false">BJ53</f>
        <v>1203202.36938313</v>
      </c>
      <c r="BW53" s="167" t="n">
        <f aca="false">BK53</f>
        <v>1230547.8777782</v>
      </c>
      <c r="BX53" s="167" t="n">
        <f aca="false">BL53</f>
        <v>1750112.53728455</v>
      </c>
      <c r="BY53" s="167" t="n">
        <f aca="false">BM53</f>
        <v>1804803.55407469</v>
      </c>
      <c r="BZ53" s="167" t="n">
        <f aca="false">BN53</f>
        <v>1804803.55407469</v>
      </c>
      <c r="CA53" s="167" t="n">
        <f aca="false">BO53</f>
        <v>1750112.53728455</v>
      </c>
      <c r="CB53" s="167" t="n">
        <f aca="false">BP53</f>
        <v>1230547.8777782</v>
      </c>
      <c r="CC53" s="167" t="n">
        <f aca="false">BQ53</f>
        <v>1203202.36938313</v>
      </c>
      <c r="CD53" s="167" t="n">
        <f aca="false">BR53</f>
        <v>1230547.8777782</v>
      </c>
      <c r="CE53" s="167" t="n">
        <f aca="false">BS53</f>
        <v>1230547.8777782</v>
      </c>
      <c r="CF53" s="167" t="n">
        <f aca="false">BT53</f>
        <v>1071943.92908679</v>
      </c>
      <c r="CG53" s="167" t="n">
        <f aca="false">BU53</f>
        <v>1230547.8777782</v>
      </c>
      <c r="CH53" s="167" t="n">
        <f aca="false">BV53</f>
        <v>1203202.36938313</v>
      </c>
      <c r="CI53" s="167" t="n">
        <f aca="false">BW53</f>
        <v>1230547.8777782</v>
      </c>
      <c r="CJ53" s="167" t="n">
        <f aca="false">BX53</f>
        <v>1750112.53728455</v>
      </c>
      <c r="CK53" s="167" t="n">
        <f aca="false">BY53</f>
        <v>1804803.55407469</v>
      </c>
      <c r="CL53" s="167" t="n">
        <f aca="false">BZ53</f>
        <v>1804803.55407469</v>
      </c>
      <c r="CM53" s="167" t="n">
        <f aca="false">CA53</f>
        <v>1750112.53728455</v>
      </c>
      <c r="CN53" s="167" t="n">
        <f aca="false">CB53</f>
        <v>1230547.8777782</v>
      </c>
      <c r="CO53" s="167" t="n">
        <f aca="false">CC53</f>
        <v>1203202.36938313</v>
      </c>
      <c r="CP53" s="167" t="n">
        <f aca="false">CD53</f>
        <v>1230547.8777782</v>
      </c>
      <c r="CQ53" s="167" t="n">
        <f aca="false">CE53</f>
        <v>1230547.8777782</v>
      </c>
      <c r="CR53" s="167" t="n">
        <f aca="false">CF53</f>
        <v>1071943.92908679</v>
      </c>
      <c r="CS53" s="167" t="n">
        <f aca="false">CG53</f>
        <v>1230547.8777782</v>
      </c>
      <c r="CT53" s="167" t="n">
        <f aca="false">CH53</f>
        <v>1203202.36938313</v>
      </c>
      <c r="CU53" s="167" t="n">
        <f aca="false">CI53</f>
        <v>1230547.8777782</v>
      </c>
      <c r="CV53" s="167" t="n">
        <f aca="false">CJ53</f>
        <v>1750112.53728455</v>
      </c>
      <c r="CW53" s="167" t="n">
        <f aca="false">CK53</f>
        <v>1804803.55407469</v>
      </c>
      <c r="CX53" s="167" t="n">
        <f aca="false">CL53</f>
        <v>1804803.55407469</v>
      </c>
      <c r="CY53" s="167" t="n">
        <f aca="false">CM53</f>
        <v>1750112.53728455</v>
      </c>
      <c r="CZ53" s="167" t="n">
        <f aca="false">CN53</f>
        <v>1230547.8777782</v>
      </c>
      <c r="DA53" s="167" t="n">
        <f aca="false">CO53</f>
        <v>1203202.36938313</v>
      </c>
      <c r="DB53" s="167" t="n">
        <f aca="false">CP53</f>
        <v>1230547.8777782</v>
      </c>
      <c r="DC53" s="167" t="n">
        <f aca="false">CQ53</f>
        <v>1230547.8777782</v>
      </c>
      <c r="DD53" s="167" t="n">
        <f aca="false">CR53</f>
        <v>1071943.92908679</v>
      </c>
      <c r="DE53" s="167" t="n">
        <f aca="false">CS53</f>
        <v>1230547.8777782</v>
      </c>
      <c r="DF53" s="167" t="n">
        <f aca="false">CT53</f>
        <v>1203202.36938313</v>
      </c>
      <c r="DG53" s="167" t="n">
        <f aca="false">CU53</f>
        <v>1230547.8777782</v>
      </c>
      <c r="DH53" s="167" t="n">
        <f aca="false">CV53</f>
        <v>1750112.53728455</v>
      </c>
      <c r="DI53" s="167" t="n">
        <f aca="false">CW53</f>
        <v>1804803.55407469</v>
      </c>
      <c r="DJ53" s="167" t="n">
        <f aca="false">CX53</f>
        <v>1804803.55407469</v>
      </c>
      <c r="DK53" s="167" t="n">
        <f aca="false">CY53</f>
        <v>1750112.53728455</v>
      </c>
      <c r="DL53" s="167" t="n">
        <f aca="false">CZ53</f>
        <v>1230547.8777782</v>
      </c>
      <c r="DM53" s="167" t="n">
        <f aca="false">DA53</f>
        <v>1203202.36938313</v>
      </c>
      <c r="DN53" s="167" t="n">
        <f aca="false">DB53</f>
        <v>1230547.8777782</v>
      </c>
      <c r="DO53" s="167" t="n">
        <f aca="false">DC53</f>
        <v>1230547.8777782</v>
      </c>
      <c r="DP53" s="167" t="n">
        <f aca="false">DD53</f>
        <v>1071943.92908679</v>
      </c>
      <c r="DQ53" s="167" t="n">
        <f aca="false">DE53</f>
        <v>1230547.8777782</v>
      </c>
      <c r="DR53" s="23"/>
      <c r="DS53" s="167" t="n">
        <f aca="false">DF53</f>
        <v>1203202.36938313</v>
      </c>
      <c r="DT53" s="167" t="n">
        <f aca="false">DG53</f>
        <v>1230547.8777782</v>
      </c>
      <c r="DU53" s="167" t="n">
        <f aca="false">DH53</f>
        <v>1750112.53728455</v>
      </c>
      <c r="DV53" s="167" t="n">
        <f aca="false">DI53</f>
        <v>1804803.55407469</v>
      </c>
      <c r="DW53" s="167" t="n">
        <f aca="false">DJ53</f>
        <v>1804803.55407469</v>
      </c>
      <c r="DX53" s="167" t="n">
        <f aca="false">DK53</f>
        <v>1750112.53728455</v>
      </c>
      <c r="DY53" s="167" t="n">
        <f aca="false">DL53</f>
        <v>1230547.8777782</v>
      </c>
      <c r="DZ53" s="167" t="n">
        <f aca="false">DM53</f>
        <v>1203202.36938313</v>
      </c>
      <c r="EA53" s="167" t="n">
        <f aca="false">DN53</f>
        <v>1230547.8777782</v>
      </c>
      <c r="EB53" s="167" t="n">
        <f aca="false">DO53</f>
        <v>1230547.8777782</v>
      </c>
      <c r="EC53" s="167" t="n">
        <f aca="false">DP53</f>
        <v>1071943.92908679</v>
      </c>
      <c r="ED53" s="167" t="n">
        <f aca="false">DQ53</f>
        <v>1230547.8777782</v>
      </c>
      <c r="EE53" s="167" t="n">
        <f aca="false">DS53</f>
        <v>1203202.36938313</v>
      </c>
      <c r="EF53" s="167" t="n">
        <f aca="false">DT53</f>
        <v>1230547.8777782</v>
      </c>
      <c r="EG53" s="167" t="n">
        <f aca="false">DU53</f>
        <v>1750112.53728455</v>
      </c>
      <c r="EH53" s="167" t="n">
        <f aca="false">DV53</f>
        <v>1804803.55407469</v>
      </c>
      <c r="EI53" s="167" t="n">
        <f aca="false">DW53</f>
        <v>1804803.55407469</v>
      </c>
      <c r="EJ53" s="167" t="n">
        <f aca="false">DX53</f>
        <v>1750112.53728455</v>
      </c>
      <c r="EK53" s="167" t="n">
        <f aca="false">DY53</f>
        <v>1230547.8777782</v>
      </c>
      <c r="EL53" s="167" t="n">
        <f aca="false">DZ53</f>
        <v>1203202.36938313</v>
      </c>
      <c r="EM53" s="167" t="n">
        <f aca="false">EA53</f>
        <v>1230547.8777782</v>
      </c>
      <c r="EN53" s="167" t="n">
        <f aca="false">EB53</f>
        <v>1230547.8777782</v>
      </c>
      <c r="EO53" s="167" t="n">
        <f aca="false">EC53</f>
        <v>1071943.92908679</v>
      </c>
      <c r="EP53" s="167" t="n">
        <f aca="false">ED53</f>
        <v>1230547.8777782</v>
      </c>
      <c r="EQ53" s="167" t="n">
        <f aca="false">EE53</f>
        <v>1203202.36938313</v>
      </c>
      <c r="ER53" s="167" t="n">
        <f aca="false">EF53</f>
        <v>1230547.8777782</v>
      </c>
      <c r="ES53" s="167" t="n">
        <f aca="false">EG53</f>
        <v>1750112.53728455</v>
      </c>
      <c r="ET53" s="167" t="n">
        <f aca="false">EH53</f>
        <v>1804803.55407469</v>
      </c>
      <c r="EU53" s="167" t="n">
        <f aca="false">EI53</f>
        <v>1804803.55407469</v>
      </c>
      <c r="EV53" s="167" t="n">
        <f aca="false">EJ53</f>
        <v>1750112.53728455</v>
      </c>
      <c r="EW53" s="167" t="n">
        <f aca="false">EK53</f>
        <v>1230547.8777782</v>
      </c>
      <c r="EX53" s="167" t="n">
        <f aca="false">EL53</f>
        <v>1203202.36938313</v>
      </c>
      <c r="EY53" s="167" t="n">
        <f aca="false">EM53</f>
        <v>1230547.8777782</v>
      </c>
      <c r="EZ53" s="167" t="n">
        <f aca="false">EN53</f>
        <v>1230547.8777782</v>
      </c>
      <c r="FA53" s="167" t="n">
        <f aca="false">EO53</f>
        <v>1071943.92908679</v>
      </c>
      <c r="FB53" s="167" t="n">
        <f aca="false">EP53</f>
        <v>1230547.8777782</v>
      </c>
      <c r="FC53" s="167" t="n">
        <f aca="false">EQ53</f>
        <v>1203202.36938313</v>
      </c>
      <c r="FD53" s="167" t="n">
        <f aca="false">ER53</f>
        <v>1230547.8777782</v>
      </c>
      <c r="FE53" s="167" t="n">
        <f aca="false">ES53</f>
        <v>1750112.53728455</v>
      </c>
      <c r="FF53" s="167" t="n">
        <f aca="false">ET53</f>
        <v>1804803.55407469</v>
      </c>
      <c r="FG53" s="167" t="n">
        <f aca="false">EU53</f>
        <v>1804803.55407469</v>
      </c>
      <c r="FH53" s="167" t="n">
        <f aca="false">EV53</f>
        <v>1750112.53728455</v>
      </c>
      <c r="FI53" s="167" t="n">
        <f aca="false">EW53</f>
        <v>1230547.8777782</v>
      </c>
      <c r="FJ53" s="167" t="n">
        <f aca="false">EX53</f>
        <v>1203202.36938313</v>
      </c>
      <c r="FK53" s="167" t="n">
        <f aca="false">EY53</f>
        <v>1230547.8777782</v>
      </c>
      <c r="FL53" s="167" t="n">
        <f aca="false">EZ53</f>
        <v>1230547.8777782</v>
      </c>
      <c r="FM53" s="167" t="n">
        <f aca="false">FA53</f>
        <v>1071943.92908679</v>
      </c>
      <c r="FN53" s="167" t="n">
        <f aca="false">FB53</f>
        <v>1230547.8777782</v>
      </c>
      <c r="FO53" s="167" t="n">
        <f aca="false">FC53</f>
        <v>1203202.36938313</v>
      </c>
      <c r="FP53" s="167" t="n">
        <f aca="false">FD53</f>
        <v>1230547.8777782</v>
      </c>
      <c r="FQ53" s="167" t="n">
        <f aca="false">FE53</f>
        <v>1750112.53728455</v>
      </c>
      <c r="FR53" s="167" t="n">
        <f aca="false">FF53</f>
        <v>1804803.55407469</v>
      </c>
      <c r="FS53" s="167" t="n">
        <f aca="false">FG53</f>
        <v>1804803.55407469</v>
      </c>
      <c r="FT53" s="167" t="n">
        <f aca="false">FH53</f>
        <v>1750112.53728455</v>
      </c>
      <c r="FU53" s="167" t="n">
        <f aca="false">FI53</f>
        <v>1230547.8777782</v>
      </c>
      <c r="FV53" s="167" t="n">
        <f aca="false">FJ53</f>
        <v>1203202.36938313</v>
      </c>
      <c r="FW53" s="167" t="n">
        <f aca="false">FK53</f>
        <v>1230547.8777782</v>
      </c>
      <c r="FX53" s="167" t="n">
        <f aca="false">FL53</f>
        <v>1230547.8777782</v>
      </c>
      <c r="FY53" s="167" t="n">
        <f aca="false">FM53</f>
        <v>1071943.92908679</v>
      </c>
      <c r="FZ53" s="167" t="n">
        <f aca="false">FN53</f>
        <v>1230547.8777782</v>
      </c>
      <c r="GA53" s="167" t="n">
        <f aca="false">FO53</f>
        <v>1203202.36938313</v>
      </c>
      <c r="GB53" s="167" t="n">
        <f aca="false">FP53</f>
        <v>1230547.8777782</v>
      </c>
      <c r="GC53" s="167" t="n">
        <f aca="false">FQ53</f>
        <v>1750112.53728455</v>
      </c>
      <c r="GD53" s="167" t="n">
        <f aca="false">FR53</f>
        <v>1804803.55407469</v>
      </c>
      <c r="GE53" s="167" t="n">
        <f aca="false">FS53</f>
        <v>1804803.55407469</v>
      </c>
      <c r="GF53" s="167" t="n">
        <f aca="false">FT53</f>
        <v>1750112.53728455</v>
      </c>
      <c r="GG53" s="167" t="n">
        <f aca="false">FU53</f>
        <v>1230547.8777782</v>
      </c>
      <c r="GH53" s="167" t="n">
        <f aca="false">FV53</f>
        <v>1203202.36938313</v>
      </c>
      <c r="GI53" s="167" t="n">
        <f aca="false">FW53</f>
        <v>1230547.8777782</v>
      </c>
      <c r="GJ53" s="167" t="n">
        <f aca="false">FX53</f>
        <v>1230547.8777782</v>
      </c>
      <c r="GK53" s="167" t="n">
        <f aca="false">FY53</f>
        <v>1071943.92908679</v>
      </c>
      <c r="GL53" s="167" t="n">
        <f aca="false">FZ53</f>
        <v>1230547.8777782</v>
      </c>
      <c r="GM53" s="167" t="n">
        <f aca="false">GA53</f>
        <v>1203202.36938313</v>
      </c>
      <c r="GN53" s="167" t="n">
        <f aca="false">GB53</f>
        <v>1230547.8777782</v>
      </c>
      <c r="GO53" s="167" t="n">
        <f aca="false">GC53</f>
        <v>1750112.53728455</v>
      </c>
      <c r="GP53" s="167" t="n">
        <f aca="false">GD53</f>
        <v>1804803.55407469</v>
      </c>
      <c r="GQ53" s="167" t="n">
        <f aca="false">GE53</f>
        <v>1804803.55407469</v>
      </c>
      <c r="GR53" s="167" t="n">
        <f aca="false">GF53</f>
        <v>1750112.53728455</v>
      </c>
      <c r="GS53" s="167" t="n">
        <f aca="false">GG53</f>
        <v>1230547.8777782</v>
      </c>
      <c r="GT53" s="167" t="n">
        <f aca="false">GH53</f>
        <v>1203202.36938313</v>
      </c>
      <c r="GU53" s="167" t="n">
        <f aca="false">GI53</f>
        <v>1230547.8777782</v>
      </c>
      <c r="GV53" s="167" t="n">
        <f aca="false">GJ53</f>
        <v>1230547.8777782</v>
      </c>
      <c r="GW53" s="167" t="n">
        <f aca="false">GK53</f>
        <v>1071943.92908679</v>
      </c>
      <c r="GX53" s="167" t="n">
        <f aca="false">GL53</f>
        <v>1230547.8777782</v>
      </c>
      <c r="GY53" s="167" t="n">
        <f aca="false">GM53</f>
        <v>1203202.36938313</v>
      </c>
      <c r="GZ53" s="167" t="n">
        <f aca="false">GN53</f>
        <v>1230547.8777782</v>
      </c>
      <c r="HA53" s="167" t="n">
        <f aca="false">GO53</f>
        <v>1750112.53728455</v>
      </c>
      <c r="HB53" s="167" t="n">
        <f aca="false">GP53</f>
        <v>1804803.55407469</v>
      </c>
      <c r="HC53" s="167" t="n">
        <f aca="false">GQ53</f>
        <v>1804803.55407469</v>
      </c>
      <c r="HD53" s="167" t="n">
        <f aca="false">GR53</f>
        <v>1750112.53728455</v>
      </c>
      <c r="HE53" s="167" t="n">
        <f aca="false">GS53</f>
        <v>1230547.8777782</v>
      </c>
      <c r="HF53" s="167" t="n">
        <f aca="false">GT53</f>
        <v>1203202.36938313</v>
      </c>
      <c r="HG53" s="167" t="n">
        <f aca="false">GU53</f>
        <v>1230547.8777782</v>
      </c>
      <c r="HH53" s="167" t="n">
        <f aca="false">GV53</f>
        <v>1230547.8777782</v>
      </c>
      <c r="HI53" s="167" t="n">
        <f aca="false">GW53</f>
        <v>1071943.92908679</v>
      </c>
      <c r="HJ53" s="167" t="n">
        <f aca="false">GX53</f>
        <v>1230547.8777782</v>
      </c>
      <c r="HK53" s="167" t="n">
        <f aca="false">GY53</f>
        <v>1203202.36938313</v>
      </c>
      <c r="HL53" s="167" t="n">
        <f aca="false">GZ53</f>
        <v>1230547.8777782</v>
      </c>
      <c r="HM53" s="167" t="n">
        <f aca="false">HA53</f>
        <v>1750112.53728455</v>
      </c>
      <c r="HN53" s="167" t="n">
        <f aca="false">HB53</f>
        <v>1804803.55407469</v>
      </c>
      <c r="HO53" s="167" t="n">
        <f aca="false">HC53</f>
        <v>1804803.55407469</v>
      </c>
      <c r="HP53" s="167" t="n">
        <f aca="false">HD53</f>
        <v>1750112.53728455</v>
      </c>
      <c r="HQ53" s="167" t="n">
        <f aca="false">HE53</f>
        <v>1230547.8777782</v>
      </c>
      <c r="HR53" s="167" t="n">
        <f aca="false">HF53</f>
        <v>1203202.36938313</v>
      </c>
      <c r="HS53" s="167" t="n">
        <f aca="false">HG53</f>
        <v>1230547.8777782</v>
      </c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3.5" hidden="false" customHeight="false" outlineLevel="0" collapsed="false">
      <c r="A54" s="168" t="s">
        <v>79</v>
      </c>
      <c r="B54" s="169" t="n">
        <f aca="false">SUM(B52:B53)</f>
        <v>1968876.60444512</v>
      </c>
      <c r="C54" s="169" t="n">
        <f aca="false">SUM(C52:C53)</f>
        <v>2034505.82459329</v>
      </c>
      <c r="D54" s="169" t="n">
        <f aca="false">SUM(D52:D53)</f>
        <v>1968876.60444512</v>
      </c>
      <c r="E54" s="169" t="n">
        <f aca="false">SUM(E52:E53)</f>
        <v>2034505.82459329</v>
      </c>
      <c r="F54" s="169" t="n">
        <f aca="false">SUM(F52:F53)</f>
        <v>2034505.82459329</v>
      </c>
      <c r="G54" s="169" t="n">
        <f aca="false">SUM(G52:G53)</f>
        <v>1968876.60444512</v>
      </c>
      <c r="H54" s="169" t="n">
        <f aca="false">SUM(H52:H53)</f>
        <v>2034505.82459329</v>
      </c>
      <c r="I54" s="169" t="n">
        <f aca="false">SUM(I52:I53)</f>
        <v>1968876.60444512</v>
      </c>
      <c r="J54" s="169" t="n">
        <f aca="false">SUM(J52:J53)</f>
        <v>2034505.82459329</v>
      </c>
      <c r="K54" s="169" t="n">
        <f aca="false">SUM(K52:K53)</f>
        <v>2034505.82459329</v>
      </c>
      <c r="L54" s="169" t="n">
        <f aca="false">SUM(L52:L53)</f>
        <v>1837618.16414878</v>
      </c>
      <c r="M54" s="169" t="n">
        <f aca="false">SUM(M52:M53)</f>
        <v>2034505.82459329</v>
      </c>
      <c r="N54" s="170" t="n">
        <f aca="false">B54</f>
        <v>1968876.60444512</v>
      </c>
      <c r="O54" s="170" t="n">
        <f aca="false">C54</f>
        <v>2034505.82459329</v>
      </c>
      <c r="P54" s="170" t="n">
        <f aca="false">D54</f>
        <v>1968876.60444512</v>
      </c>
      <c r="Q54" s="170" t="n">
        <f aca="false">E54</f>
        <v>2034505.82459329</v>
      </c>
      <c r="R54" s="170" t="n">
        <f aca="false">F54</f>
        <v>2034505.82459329</v>
      </c>
      <c r="S54" s="170" t="n">
        <f aca="false">G54</f>
        <v>1968876.60444512</v>
      </c>
      <c r="T54" s="170" t="n">
        <f aca="false">H54</f>
        <v>2034505.82459329</v>
      </c>
      <c r="U54" s="170" t="n">
        <f aca="false">I54</f>
        <v>1968876.60444512</v>
      </c>
      <c r="V54" s="170" t="n">
        <f aca="false">J54</f>
        <v>2034505.82459329</v>
      </c>
      <c r="W54" s="170" t="n">
        <f aca="false">K54</f>
        <v>2034505.82459329</v>
      </c>
      <c r="X54" s="170" t="n">
        <f aca="false">L54</f>
        <v>1837618.16414878</v>
      </c>
      <c r="Y54" s="170" t="n">
        <f aca="false">M54</f>
        <v>2034505.82459329</v>
      </c>
      <c r="Z54" s="170" t="n">
        <f aca="false">N54</f>
        <v>1968876.60444512</v>
      </c>
      <c r="AA54" s="170" t="n">
        <f aca="false">O54</f>
        <v>2034505.82459329</v>
      </c>
      <c r="AB54" s="170" t="n">
        <f aca="false">P54</f>
        <v>1968876.60444512</v>
      </c>
      <c r="AC54" s="170" t="n">
        <f aca="false">Q54</f>
        <v>2034505.82459329</v>
      </c>
      <c r="AD54" s="170" t="n">
        <f aca="false">R54</f>
        <v>2034505.82459329</v>
      </c>
      <c r="AE54" s="170" t="n">
        <f aca="false">S54</f>
        <v>1968876.60444512</v>
      </c>
      <c r="AF54" s="170" t="n">
        <f aca="false">T54</f>
        <v>2034505.82459329</v>
      </c>
      <c r="AG54" s="170" t="n">
        <f aca="false">U54</f>
        <v>1968876.60444512</v>
      </c>
      <c r="AH54" s="170" t="n">
        <f aca="false">V54</f>
        <v>2034505.82459329</v>
      </c>
      <c r="AI54" s="170" t="n">
        <f aca="false">W54</f>
        <v>2034505.82459329</v>
      </c>
      <c r="AJ54" s="170" t="n">
        <f aca="false">X54</f>
        <v>1837618.16414878</v>
      </c>
      <c r="AK54" s="170" t="n">
        <f aca="false">Y54</f>
        <v>2034505.82459329</v>
      </c>
      <c r="AL54" s="170" t="n">
        <f aca="false">Z54</f>
        <v>1968876.60444512</v>
      </c>
      <c r="AM54" s="170" t="n">
        <f aca="false">AA54</f>
        <v>2034505.82459329</v>
      </c>
      <c r="AN54" s="170" t="n">
        <f aca="false">AB54</f>
        <v>1968876.60444512</v>
      </c>
      <c r="AO54" s="170" t="n">
        <f aca="false">AC54</f>
        <v>2034505.82459329</v>
      </c>
      <c r="AP54" s="170" t="n">
        <f aca="false">AD54</f>
        <v>2034505.82459329</v>
      </c>
      <c r="AQ54" s="170" t="n">
        <f aca="false">AE54</f>
        <v>1968876.60444512</v>
      </c>
      <c r="AR54" s="170" t="n">
        <f aca="false">AF54</f>
        <v>2034505.82459329</v>
      </c>
      <c r="AS54" s="170" t="n">
        <f aca="false">AG54</f>
        <v>1968876.60444512</v>
      </c>
      <c r="AT54" s="170" t="n">
        <f aca="false">AH54</f>
        <v>2034505.82459329</v>
      </c>
      <c r="AU54" s="170" t="n">
        <f aca="false">AI54</f>
        <v>2034505.82459329</v>
      </c>
      <c r="AV54" s="170" t="n">
        <f aca="false">AJ54</f>
        <v>1837618.16414878</v>
      </c>
      <c r="AW54" s="170" t="n">
        <f aca="false">AK54</f>
        <v>2034505.82459329</v>
      </c>
      <c r="AX54" s="170" t="n">
        <f aca="false">AL54</f>
        <v>1968876.60444512</v>
      </c>
      <c r="AY54" s="170" t="n">
        <f aca="false">AM54</f>
        <v>2034505.82459329</v>
      </c>
      <c r="AZ54" s="170" t="n">
        <f aca="false">AN54</f>
        <v>1968876.60444512</v>
      </c>
      <c r="BA54" s="170" t="n">
        <f aca="false">AO54</f>
        <v>2034505.82459329</v>
      </c>
      <c r="BB54" s="170" t="n">
        <f aca="false">AP54</f>
        <v>2034505.82459329</v>
      </c>
      <c r="BC54" s="170" t="n">
        <f aca="false">AQ54</f>
        <v>1968876.60444512</v>
      </c>
      <c r="BD54" s="170" t="n">
        <f aca="false">AR54</f>
        <v>2034505.82459329</v>
      </c>
      <c r="BE54" s="170" t="n">
        <f aca="false">AS54</f>
        <v>1968876.60444512</v>
      </c>
      <c r="BF54" s="170" t="n">
        <f aca="false">AT54</f>
        <v>2034505.82459329</v>
      </c>
      <c r="BG54" s="170" t="n">
        <f aca="false">AU54</f>
        <v>2034505.82459329</v>
      </c>
      <c r="BH54" s="170" t="n">
        <f aca="false">AV54</f>
        <v>1837618.16414878</v>
      </c>
      <c r="BI54" s="170" t="n">
        <f aca="false">AW54</f>
        <v>2034505.82459329</v>
      </c>
      <c r="BJ54" s="170" t="n">
        <f aca="false">AX54</f>
        <v>1968876.60444512</v>
      </c>
      <c r="BK54" s="170" t="n">
        <f aca="false">AY54</f>
        <v>2034505.82459329</v>
      </c>
      <c r="BL54" s="170" t="n">
        <f aca="false">AZ54</f>
        <v>1968876.60444512</v>
      </c>
      <c r="BM54" s="170" t="n">
        <f aca="false">BA54</f>
        <v>2034505.82459329</v>
      </c>
      <c r="BN54" s="170" t="n">
        <f aca="false">BB54</f>
        <v>2034505.82459329</v>
      </c>
      <c r="BO54" s="170" t="n">
        <f aca="false">BC54</f>
        <v>1968876.60444512</v>
      </c>
      <c r="BP54" s="170" t="n">
        <f aca="false">BD54</f>
        <v>2034505.82459329</v>
      </c>
      <c r="BQ54" s="170" t="n">
        <f aca="false">BE54</f>
        <v>1968876.60444512</v>
      </c>
      <c r="BR54" s="170" t="n">
        <f aca="false">BF54</f>
        <v>2034505.82459329</v>
      </c>
      <c r="BS54" s="170" t="n">
        <f aca="false">BG54</f>
        <v>2034505.82459329</v>
      </c>
      <c r="BT54" s="170" t="n">
        <f aca="false">BH54</f>
        <v>1837618.16414878</v>
      </c>
      <c r="BU54" s="170" t="n">
        <f aca="false">BI54</f>
        <v>2034505.82459329</v>
      </c>
      <c r="BV54" s="170" t="n">
        <f aca="false">BJ54</f>
        <v>1968876.60444512</v>
      </c>
      <c r="BW54" s="170" t="n">
        <f aca="false">BK54</f>
        <v>2034505.82459329</v>
      </c>
      <c r="BX54" s="170" t="n">
        <f aca="false">BL54</f>
        <v>1968876.60444512</v>
      </c>
      <c r="BY54" s="170" t="n">
        <f aca="false">BM54</f>
        <v>2034505.82459329</v>
      </c>
      <c r="BZ54" s="170" t="n">
        <f aca="false">BN54</f>
        <v>2034505.82459329</v>
      </c>
      <c r="CA54" s="170" t="n">
        <f aca="false">BO54</f>
        <v>1968876.60444512</v>
      </c>
      <c r="CB54" s="170" t="n">
        <f aca="false">BP54</f>
        <v>2034505.82459329</v>
      </c>
      <c r="CC54" s="170" t="n">
        <f aca="false">BQ54</f>
        <v>1968876.60444512</v>
      </c>
      <c r="CD54" s="170" t="n">
        <f aca="false">BR54</f>
        <v>2034505.82459329</v>
      </c>
      <c r="CE54" s="170" t="n">
        <f aca="false">BS54</f>
        <v>2034505.82459329</v>
      </c>
      <c r="CF54" s="170" t="n">
        <f aca="false">BT54</f>
        <v>1837618.16414878</v>
      </c>
      <c r="CG54" s="170" t="n">
        <f aca="false">BU54</f>
        <v>2034505.82459329</v>
      </c>
      <c r="CH54" s="170" t="n">
        <f aca="false">BV54</f>
        <v>1968876.60444512</v>
      </c>
      <c r="CI54" s="170" t="n">
        <f aca="false">BW54</f>
        <v>2034505.82459329</v>
      </c>
      <c r="CJ54" s="170" t="n">
        <f aca="false">BX54</f>
        <v>1968876.60444512</v>
      </c>
      <c r="CK54" s="170" t="n">
        <f aca="false">BY54</f>
        <v>2034505.82459329</v>
      </c>
      <c r="CL54" s="170" t="n">
        <f aca="false">BZ54</f>
        <v>2034505.82459329</v>
      </c>
      <c r="CM54" s="170" t="n">
        <f aca="false">CA54</f>
        <v>1968876.60444512</v>
      </c>
      <c r="CN54" s="170" t="n">
        <f aca="false">CB54</f>
        <v>2034505.82459329</v>
      </c>
      <c r="CO54" s="170" t="n">
        <f aca="false">CC54</f>
        <v>1968876.60444512</v>
      </c>
      <c r="CP54" s="170" t="n">
        <f aca="false">CD54</f>
        <v>2034505.82459329</v>
      </c>
      <c r="CQ54" s="170" t="n">
        <f aca="false">CE54</f>
        <v>2034505.82459329</v>
      </c>
      <c r="CR54" s="170" t="n">
        <f aca="false">CF54</f>
        <v>1837618.16414878</v>
      </c>
      <c r="CS54" s="170" t="n">
        <f aca="false">CG54</f>
        <v>2034505.82459329</v>
      </c>
      <c r="CT54" s="170" t="n">
        <f aca="false">CH54</f>
        <v>1968876.60444512</v>
      </c>
      <c r="CU54" s="170" t="n">
        <f aca="false">CI54</f>
        <v>2034505.82459329</v>
      </c>
      <c r="CV54" s="170" t="n">
        <f aca="false">CJ54</f>
        <v>1968876.60444512</v>
      </c>
      <c r="CW54" s="170" t="n">
        <f aca="false">CK54</f>
        <v>2034505.82459329</v>
      </c>
      <c r="CX54" s="170" t="n">
        <f aca="false">CL54</f>
        <v>2034505.82459329</v>
      </c>
      <c r="CY54" s="170" t="n">
        <f aca="false">CM54</f>
        <v>1968876.60444512</v>
      </c>
      <c r="CZ54" s="170" t="n">
        <f aca="false">CN54</f>
        <v>2034505.82459329</v>
      </c>
      <c r="DA54" s="170" t="n">
        <f aca="false">CO54</f>
        <v>1968876.60444512</v>
      </c>
      <c r="DB54" s="170" t="n">
        <f aca="false">CP54</f>
        <v>2034505.82459329</v>
      </c>
      <c r="DC54" s="170" t="n">
        <f aca="false">CQ54</f>
        <v>2034505.82459329</v>
      </c>
      <c r="DD54" s="170" t="n">
        <f aca="false">CR54</f>
        <v>1837618.16414878</v>
      </c>
      <c r="DE54" s="170" t="n">
        <f aca="false">CS54</f>
        <v>2034505.82459329</v>
      </c>
      <c r="DF54" s="170" t="n">
        <f aca="false">CT54</f>
        <v>1968876.60444512</v>
      </c>
      <c r="DG54" s="170" t="n">
        <f aca="false">CU54</f>
        <v>2034505.82459329</v>
      </c>
      <c r="DH54" s="170" t="n">
        <f aca="false">CV54</f>
        <v>1968876.60444512</v>
      </c>
      <c r="DI54" s="170" t="n">
        <f aca="false">CW54</f>
        <v>2034505.82459329</v>
      </c>
      <c r="DJ54" s="170" t="n">
        <f aca="false">CX54</f>
        <v>2034505.82459329</v>
      </c>
      <c r="DK54" s="170" t="n">
        <f aca="false">CY54</f>
        <v>1968876.60444512</v>
      </c>
      <c r="DL54" s="170" t="n">
        <f aca="false">CZ54</f>
        <v>2034505.82459329</v>
      </c>
      <c r="DM54" s="170" t="n">
        <f aca="false">DA54</f>
        <v>1968876.60444512</v>
      </c>
      <c r="DN54" s="170" t="n">
        <f aca="false">DB54</f>
        <v>2034505.82459329</v>
      </c>
      <c r="DO54" s="170" t="n">
        <f aca="false">DC54</f>
        <v>2034505.82459329</v>
      </c>
      <c r="DP54" s="170" t="n">
        <f aca="false">DD54</f>
        <v>1837618.16414878</v>
      </c>
      <c r="DQ54" s="170" t="n">
        <f aca="false">DE54</f>
        <v>2034505.82459329</v>
      </c>
      <c r="DR54" s="23"/>
      <c r="DS54" s="170" t="n">
        <f aca="false">DF54</f>
        <v>1968876.60444512</v>
      </c>
      <c r="DT54" s="170" t="n">
        <f aca="false">DG54</f>
        <v>2034505.82459329</v>
      </c>
      <c r="DU54" s="170" t="n">
        <f aca="false">DH54</f>
        <v>1968876.60444512</v>
      </c>
      <c r="DV54" s="170" t="n">
        <f aca="false">DI54</f>
        <v>2034505.82459329</v>
      </c>
      <c r="DW54" s="170" t="n">
        <f aca="false">DJ54</f>
        <v>2034505.82459329</v>
      </c>
      <c r="DX54" s="170" t="n">
        <f aca="false">DK54</f>
        <v>1968876.60444512</v>
      </c>
      <c r="DY54" s="170" t="n">
        <f aca="false">DL54</f>
        <v>2034505.82459329</v>
      </c>
      <c r="DZ54" s="170" t="n">
        <f aca="false">DM54</f>
        <v>1968876.60444512</v>
      </c>
      <c r="EA54" s="170" t="n">
        <f aca="false">DN54</f>
        <v>2034505.82459329</v>
      </c>
      <c r="EB54" s="170" t="n">
        <f aca="false">DO54</f>
        <v>2034505.82459329</v>
      </c>
      <c r="EC54" s="170" t="n">
        <f aca="false">DP54</f>
        <v>1837618.16414878</v>
      </c>
      <c r="ED54" s="170" t="n">
        <f aca="false">DQ54</f>
        <v>2034505.82459329</v>
      </c>
      <c r="EE54" s="170" t="n">
        <f aca="false">DS54</f>
        <v>1968876.60444512</v>
      </c>
      <c r="EF54" s="170" t="n">
        <f aca="false">DT54</f>
        <v>2034505.82459329</v>
      </c>
      <c r="EG54" s="170" t="n">
        <f aca="false">DU54</f>
        <v>1968876.60444512</v>
      </c>
      <c r="EH54" s="170" t="n">
        <f aca="false">DV54</f>
        <v>2034505.82459329</v>
      </c>
      <c r="EI54" s="170" t="n">
        <f aca="false">DW54</f>
        <v>2034505.82459329</v>
      </c>
      <c r="EJ54" s="170" t="n">
        <f aca="false">DX54</f>
        <v>1968876.60444512</v>
      </c>
      <c r="EK54" s="170" t="n">
        <f aca="false">DY54</f>
        <v>2034505.82459329</v>
      </c>
      <c r="EL54" s="170" t="n">
        <f aca="false">DZ54</f>
        <v>1968876.60444512</v>
      </c>
      <c r="EM54" s="170" t="n">
        <f aca="false">EA54</f>
        <v>2034505.82459329</v>
      </c>
      <c r="EN54" s="170" t="n">
        <f aca="false">EB54</f>
        <v>2034505.82459329</v>
      </c>
      <c r="EO54" s="170" t="n">
        <f aca="false">EC54</f>
        <v>1837618.16414878</v>
      </c>
      <c r="EP54" s="170" t="n">
        <f aca="false">ED54</f>
        <v>2034505.82459329</v>
      </c>
      <c r="EQ54" s="170" t="n">
        <f aca="false">EE54</f>
        <v>1968876.60444512</v>
      </c>
      <c r="ER54" s="170" t="n">
        <f aca="false">EF54</f>
        <v>2034505.82459329</v>
      </c>
      <c r="ES54" s="170" t="n">
        <f aca="false">EG54</f>
        <v>1968876.60444512</v>
      </c>
      <c r="ET54" s="170" t="n">
        <f aca="false">EH54</f>
        <v>2034505.82459329</v>
      </c>
      <c r="EU54" s="170" t="n">
        <f aca="false">EI54</f>
        <v>2034505.82459329</v>
      </c>
      <c r="EV54" s="170" t="n">
        <f aca="false">EJ54</f>
        <v>1968876.60444512</v>
      </c>
      <c r="EW54" s="170" t="n">
        <f aca="false">EK54</f>
        <v>2034505.82459329</v>
      </c>
      <c r="EX54" s="170" t="n">
        <f aca="false">EL54</f>
        <v>1968876.60444512</v>
      </c>
      <c r="EY54" s="170" t="n">
        <f aca="false">EM54</f>
        <v>2034505.82459329</v>
      </c>
      <c r="EZ54" s="170" t="n">
        <f aca="false">EN54</f>
        <v>2034505.82459329</v>
      </c>
      <c r="FA54" s="170" t="n">
        <f aca="false">EO54</f>
        <v>1837618.16414878</v>
      </c>
      <c r="FB54" s="170" t="n">
        <f aca="false">EP54</f>
        <v>2034505.82459329</v>
      </c>
      <c r="FC54" s="170" t="n">
        <f aca="false">EQ54</f>
        <v>1968876.60444512</v>
      </c>
      <c r="FD54" s="170" t="n">
        <f aca="false">ER54</f>
        <v>2034505.82459329</v>
      </c>
      <c r="FE54" s="170" t="n">
        <f aca="false">ES54</f>
        <v>1968876.60444512</v>
      </c>
      <c r="FF54" s="170" t="n">
        <f aca="false">ET54</f>
        <v>2034505.82459329</v>
      </c>
      <c r="FG54" s="170" t="n">
        <f aca="false">EU54</f>
        <v>2034505.82459329</v>
      </c>
      <c r="FH54" s="170" t="n">
        <f aca="false">EV54</f>
        <v>1968876.60444512</v>
      </c>
      <c r="FI54" s="170" t="n">
        <f aca="false">EW54</f>
        <v>2034505.82459329</v>
      </c>
      <c r="FJ54" s="170" t="n">
        <f aca="false">EX54</f>
        <v>1968876.60444512</v>
      </c>
      <c r="FK54" s="170" t="n">
        <f aca="false">EY54</f>
        <v>2034505.82459329</v>
      </c>
      <c r="FL54" s="170" t="n">
        <f aca="false">EZ54</f>
        <v>2034505.82459329</v>
      </c>
      <c r="FM54" s="170" t="n">
        <f aca="false">FA54</f>
        <v>1837618.16414878</v>
      </c>
      <c r="FN54" s="170" t="n">
        <f aca="false">FB54</f>
        <v>2034505.82459329</v>
      </c>
      <c r="FO54" s="170" t="n">
        <f aca="false">FC54</f>
        <v>1968876.60444512</v>
      </c>
      <c r="FP54" s="170" t="n">
        <f aca="false">FD54</f>
        <v>2034505.82459329</v>
      </c>
      <c r="FQ54" s="170" t="n">
        <f aca="false">FE54</f>
        <v>1968876.60444512</v>
      </c>
      <c r="FR54" s="170" t="n">
        <f aca="false">FF54</f>
        <v>2034505.82459329</v>
      </c>
      <c r="FS54" s="170" t="n">
        <f aca="false">FG54</f>
        <v>2034505.82459329</v>
      </c>
      <c r="FT54" s="170" t="n">
        <f aca="false">FH54</f>
        <v>1968876.60444512</v>
      </c>
      <c r="FU54" s="170" t="n">
        <f aca="false">FI54</f>
        <v>2034505.82459329</v>
      </c>
      <c r="FV54" s="170" t="n">
        <f aca="false">FJ54</f>
        <v>1968876.60444512</v>
      </c>
      <c r="FW54" s="170" t="n">
        <f aca="false">FK54</f>
        <v>2034505.82459329</v>
      </c>
      <c r="FX54" s="170" t="n">
        <f aca="false">FL54</f>
        <v>2034505.82459329</v>
      </c>
      <c r="FY54" s="170" t="n">
        <f aca="false">FM54</f>
        <v>1837618.16414878</v>
      </c>
      <c r="FZ54" s="170" t="n">
        <f aca="false">FN54</f>
        <v>2034505.82459329</v>
      </c>
      <c r="GA54" s="170" t="n">
        <f aca="false">FO54</f>
        <v>1968876.60444512</v>
      </c>
      <c r="GB54" s="170" t="n">
        <f aca="false">FP54</f>
        <v>2034505.82459329</v>
      </c>
      <c r="GC54" s="170" t="n">
        <f aca="false">FQ54</f>
        <v>1968876.60444512</v>
      </c>
      <c r="GD54" s="170" t="n">
        <f aca="false">FR54</f>
        <v>2034505.82459329</v>
      </c>
      <c r="GE54" s="170" t="n">
        <f aca="false">FS54</f>
        <v>2034505.82459329</v>
      </c>
      <c r="GF54" s="170" t="n">
        <f aca="false">FT54</f>
        <v>1968876.60444512</v>
      </c>
      <c r="GG54" s="170" t="n">
        <f aca="false">FU54</f>
        <v>2034505.82459329</v>
      </c>
      <c r="GH54" s="170" t="n">
        <f aca="false">FV54</f>
        <v>1968876.60444512</v>
      </c>
      <c r="GI54" s="170" t="n">
        <f aca="false">FW54</f>
        <v>2034505.82459329</v>
      </c>
      <c r="GJ54" s="170" t="n">
        <f aca="false">FX54</f>
        <v>2034505.82459329</v>
      </c>
      <c r="GK54" s="170" t="n">
        <f aca="false">FY54</f>
        <v>1837618.16414878</v>
      </c>
      <c r="GL54" s="170" t="n">
        <f aca="false">FZ54</f>
        <v>2034505.82459329</v>
      </c>
      <c r="GM54" s="170" t="n">
        <f aca="false">GA54</f>
        <v>1968876.60444512</v>
      </c>
      <c r="GN54" s="170" t="n">
        <f aca="false">GB54</f>
        <v>2034505.82459329</v>
      </c>
      <c r="GO54" s="170" t="n">
        <f aca="false">GC54</f>
        <v>1968876.60444512</v>
      </c>
      <c r="GP54" s="170" t="n">
        <f aca="false">GD54</f>
        <v>2034505.82459329</v>
      </c>
      <c r="GQ54" s="170" t="n">
        <f aca="false">GE54</f>
        <v>2034505.82459329</v>
      </c>
      <c r="GR54" s="170" t="n">
        <f aca="false">GF54</f>
        <v>1968876.60444512</v>
      </c>
      <c r="GS54" s="170" t="n">
        <f aca="false">GG54</f>
        <v>2034505.82459329</v>
      </c>
      <c r="GT54" s="170" t="n">
        <f aca="false">GH54</f>
        <v>1968876.60444512</v>
      </c>
      <c r="GU54" s="170" t="n">
        <f aca="false">GI54</f>
        <v>2034505.82459329</v>
      </c>
      <c r="GV54" s="170" t="n">
        <f aca="false">GJ54</f>
        <v>2034505.82459329</v>
      </c>
      <c r="GW54" s="170" t="n">
        <f aca="false">GK54</f>
        <v>1837618.16414878</v>
      </c>
      <c r="GX54" s="170" t="n">
        <f aca="false">GL54</f>
        <v>2034505.82459329</v>
      </c>
      <c r="GY54" s="170" t="n">
        <f aca="false">GM54</f>
        <v>1968876.60444512</v>
      </c>
      <c r="GZ54" s="170" t="n">
        <f aca="false">GN54</f>
        <v>2034505.82459329</v>
      </c>
      <c r="HA54" s="170" t="n">
        <f aca="false">GO54</f>
        <v>1968876.60444512</v>
      </c>
      <c r="HB54" s="170" t="n">
        <f aca="false">GP54</f>
        <v>2034505.82459329</v>
      </c>
      <c r="HC54" s="170" t="n">
        <f aca="false">GQ54</f>
        <v>2034505.82459329</v>
      </c>
      <c r="HD54" s="170" t="n">
        <f aca="false">GR54</f>
        <v>1968876.60444512</v>
      </c>
      <c r="HE54" s="170" t="n">
        <f aca="false">GS54</f>
        <v>2034505.82459329</v>
      </c>
      <c r="HF54" s="170" t="n">
        <f aca="false">GT54</f>
        <v>1968876.60444512</v>
      </c>
      <c r="HG54" s="170" t="n">
        <f aca="false">GU54</f>
        <v>2034505.82459329</v>
      </c>
      <c r="HH54" s="170" t="n">
        <f aca="false">GV54</f>
        <v>2034505.82459329</v>
      </c>
      <c r="HI54" s="170" t="n">
        <f aca="false">GW54</f>
        <v>1837618.16414878</v>
      </c>
      <c r="HJ54" s="170" t="n">
        <f aca="false">GX54</f>
        <v>2034505.82459329</v>
      </c>
      <c r="HK54" s="170" t="n">
        <f aca="false">GY54</f>
        <v>1968876.60444512</v>
      </c>
      <c r="HL54" s="170" t="n">
        <f aca="false">GZ54</f>
        <v>2034505.82459329</v>
      </c>
      <c r="HM54" s="170" t="n">
        <f aca="false">HA54</f>
        <v>1968876.60444512</v>
      </c>
      <c r="HN54" s="170" t="n">
        <f aca="false">HB54</f>
        <v>2034505.82459329</v>
      </c>
      <c r="HO54" s="170" t="n">
        <f aca="false">HC54</f>
        <v>2034505.82459329</v>
      </c>
      <c r="HP54" s="170" t="n">
        <f aca="false">HD54</f>
        <v>1968876.60444512</v>
      </c>
      <c r="HQ54" s="170" t="n">
        <f aca="false">HE54</f>
        <v>2034505.82459329</v>
      </c>
      <c r="HR54" s="170" t="n">
        <f aca="false">HF54</f>
        <v>1968876.60444512</v>
      </c>
      <c r="HS54" s="170" t="n">
        <f aca="false">HG54</f>
        <v>2034505.82459329</v>
      </c>
      <c r="HT54" s="171"/>
      <c r="HU54" s="171"/>
      <c r="HV54" s="171"/>
      <c r="HW54" s="171"/>
      <c r="HX54" s="171"/>
      <c r="HY54" s="171"/>
      <c r="HZ54" s="171"/>
      <c r="IA54" s="171"/>
      <c r="IB54" s="171"/>
      <c r="IC54" s="171"/>
      <c r="ID54" s="171"/>
      <c r="IE54" s="171"/>
      <c r="IF54" s="171"/>
      <c r="IG54" s="171"/>
      <c r="IH54" s="171"/>
      <c r="II54" s="171"/>
      <c r="IJ54" s="171"/>
      <c r="IK54" s="171"/>
      <c r="IL54" s="171"/>
      <c r="IM54" s="171"/>
      <c r="IN54" s="171"/>
      <c r="IO54" s="171"/>
      <c r="IP54" s="171"/>
      <c r="IQ54" s="171"/>
      <c r="IR54" s="171"/>
      <c r="IS54" s="171"/>
      <c r="IT54" s="171"/>
      <c r="IU54" s="171"/>
      <c r="IV54" s="171"/>
      <c r="IW54" s="171"/>
    </row>
    <row r="55" customFormat="false" ht="13.5" hidden="false" customHeight="false" outlineLevel="0" collapsed="false">
      <c r="A55" s="161"/>
      <c r="B55" s="165"/>
      <c r="C55" s="163"/>
      <c r="D55" s="163"/>
      <c r="E55" s="163"/>
      <c r="F55" s="163"/>
      <c r="G55" s="163"/>
      <c r="H55" s="163"/>
      <c r="I55" s="163"/>
      <c r="J55" s="163"/>
      <c r="K55" s="163"/>
      <c r="L55" s="163"/>
      <c r="M55" s="163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  <c r="AB55" s="164"/>
      <c r="AC55" s="164"/>
      <c r="AD55" s="164"/>
      <c r="AE55" s="164"/>
      <c r="AF55" s="164"/>
      <c r="AG55" s="164"/>
      <c r="AH55" s="164"/>
      <c r="AI55" s="164"/>
      <c r="AJ55" s="164"/>
      <c r="AK55" s="164"/>
      <c r="AL55" s="164"/>
      <c r="AM55" s="164"/>
      <c r="AN55" s="164"/>
      <c r="AO55" s="164"/>
      <c r="AP55" s="164"/>
      <c r="AQ55" s="164"/>
      <c r="AR55" s="164"/>
      <c r="AS55" s="164"/>
      <c r="AT55" s="164"/>
      <c r="AU55" s="164"/>
      <c r="AV55" s="164"/>
      <c r="AW55" s="164"/>
      <c r="AX55" s="164"/>
      <c r="AY55" s="164"/>
      <c r="AZ55" s="164"/>
      <c r="BA55" s="164"/>
      <c r="BB55" s="164"/>
      <c r="BC55" s="164"/>
      <c r="BD55" s="164"/>
      <c r="BE55" s="164"/>
      <c r="BF55" s="164"/>
      <c r="BG55" s="164"/>
      <c r="BH55" s="164"/>
      <c r="BI55" s="164"/>
      <c r="BJ55" s="164"/>
      <c r="BK55" s="164"/>
      <c r="BL55" s="164"/>
      <c r="BM55" s="164"/>
      <c r="BN55" s="164"/>
      <c r="BO55" s="164"/>
      <c r="BP55" s="164"/>
      <c r="BQ55" s="164"/>
      <c r="BR55" s="164"/>
      <c r="BS55" s="164"/>
      <c r="BT55" s="164"/>
      <c r="BU55" s="164"/>
      <c r="BV55" s="164"/>
      <c r="BW55" s="164"/>
      <c r="BX55" s="164"/>
      <c r="BY55" s="164"/>
      <c r="BZ55" s="164"/>
      <c r="CA55" s="164"/>
      <c r="CB55" s="164"/>
      <c r="CC55" s="164"/>
      <c r="CD55" s="164"/>
      <c r="CE55" s="164"/>
      <c r="CF55" s="164"/>
      <c r="CG55" s="164"/>
      <c r="CH55" s="164"/>
      <c r="CI55" s="164"/>
      <c r="CJ55" s="164"/>
      <c r="CK55" s="164"/>
      <c r="CL55" s="164"/>
      <c r="CM55" s="164"/>
      <c r="CN55" s="164"/>
      <c r="CO55" s="164"/>
      <c r="CP55" s="164"/>
      <c r="CQ55" s="164"/>
      <c r="CR55" s="164"/>
      <c r="CS55" s="164"/>
      <c r="CT55" s="164"/>
      <c r="CU55" s="164"/>
      <c r="CV55" s="164"/>
      <c r="CW55" s="164"/>
      <c r="CX55" s="164"/>
      <c r="CY55" s="164"/>
      <c r="CZ55" s="164"/>
      <c r="DA55" s="164"/>
      <c r="DB55" s="164"/>
      <c r="DC55" s="164"/>
      <c r="DD55" s="164"/>
      <c r="DE55" s="164"/>
      <c r="DF55" s="164"/>
      <c r="DG55" s="164"/>
      <c r="DH55" s="164"/>
      <c r="DI55" s="164"/>
      <c r="DJ55" s="164"/>
      <c r="DK55" s="164"/>
      <c r="DL55" s="164"/>
      <c r="DM55" s="164"/>
      <c r="DN55" s="164"/>
      <c r="DO55" s="164"/>
      <c r="DP55" s="164"/>
      <c r="DQ55" s="164"/>
      <c r="DR55" s="23"/>
      <c r="DS55" s="164"/>
      <c r="DT55" s="164"/>
      <c r="DU55" s="164"/>
      <c r="DV55" s="164"/>
      <c r="DW55" s="164"/>
      <c r="DX55" s="164"/>
      <c r="DY55" s="164"/>
      <c r="DZ55" s="164"/>
      <c r="EA55" s="164"/>
      <c r="EB55" s="164"/>
      <c r="EC55" s="164"/>
      <c r="ED55" s="164"/>
      <c r="EE55" s="164"/>
      <c r="EF55" s="164"/>
      <c r="EG55" s="164"/>
      <c r="EH55" s="164"/>
      <c r="EI55" s="164"/>
      <c r="EJ55" s="164"/>
      <c r="EK55" s="164"/>
      <c r="EL55" s="164"/>
      <c r="EM55" s="164"/>
      <c r="EN55" s="164"/>
      <c r="EO55" s="164"/>
      <c r="EP55" s="164"/>
      <c r="EQ55" s="164"/>
      <c r="ER55" s="164"/>
      <c r="ES55" s="164"/>
      <c r="ET55" s="164"/>
      <c r="EU55" s="164"/>
      <c r="EV55" s="164"/>
      <c r="EW55" s="164"/>
      <c r="EX55" s="164"/>
      <c r="EY55" s="164"/>
      <c r="EZ55" s="164"/>
      <c r="FA55" s="164"/>
      <c r="FB55" s="164"/>
      <c r="FC55" s="164"/>
      <c r="FD55" s="164"/>
      <c r="FE55" s="164"/>
      <c r="FF55" s="164"/>
      <c r="FG55" s="164"/>
      <c r="FH55" s="164"/>
      <c r="FI55" s="164"/>
      <c r="FJ55" s="164"/>
      <c r="FK55" s="164"/>
      <c r="FL55" s="164"/>
      <c r="FM55" s="164"/>
      <c r="FN55" s="164"/>
      <c r="FO55" s="164"/>
      <c r="FP55" s="164"/>
      <c r="FQ55" s="164"/>
      <c r="FR55" s="164"/>
      <c r="FS55" s="164"/>
      <c r="FT55" s="164"/>
      <c r="FU55" s="164"/>
      <c r="FV55" s="164"/>
      <c r="FW55" s="164"/>
      <c r="FX55" s="164"/>
      <c r="FY55" s="164"/>
      <c r="FZ55" s="164"/>
      <c r="GA55" s="164"/>
      <c r="GB55" s="164"/>
      <c r="GC55" s="164"/>
      <c r="GD55" s="164"/>
      <c r="GE55" s="164"/>
      <c r="GF55" s="164"/>
      <c r="GG55" s="164"/>
      <c r="GH55" s="164"/>
      <c r="GI55" s="164"/>
      <c r="GJ55" s="164"/>
      <c r="GK55" s="164"/>
      <c r="GL55" s="164"/>
      <c r="GM55" s="164"/>
      <c r="GN55" s="164"/>
      <c r="GO55" s="164"/>
      <c r="GP55" s="164"/>
      <c r="GQ55" s="164"/>
      <c r="GR55" s="164"/>
      <c r="GS55" s="164"/>
      <c r="GT55" s="164"/>
      <c r="GU55" s="164"/>
      <c r="GV55" s="164"/>
      <c r="GW55" s="164"/>
      <c r="GX55" s="164"/>
      <c r="GY55" s="164"/>
      <c r="GZ55" s="164"/>
      <c r="HA55" s="164"/>
      <c r="HB55" s="164"/>
      <c r="HC55" s="164"/>
      <c r="HD55" s="164"/>
      <c r="HE55" s="164"/>
      <c r="HF55" s="164"/>
      <c r="HG55" s="164"/>
      <c r="HH55" s="164"/>
      <c r="HI55" s="164"/>
      <c r="HJ55" s="164"/>
      <c r="HK55" s="164"/>
      <c r="HL55" s="164"/>
      <c r="HM55" s="164"/>
      <c r="HN55" s="164"/>
      <c r="HO55" s="164"/>
      <c r="HP55" s="164"/>
      <c r="HQ55" s="164"/>
      <c r="HR55" s="164"/>
      <c r="HS55" s="164"/>
      <c r="HT55" s="165"/>
      <c r="HU55" s="165"/>
      <c r="HV55" s="165"/>
      <c r="HW55" s="165"/>
      <c r="HX55" s="165"/>
      <c r="HY55" s="165"/>
      <c r="HZ55" s="165"/>
      <c r="IA55" s="165"/>
      <c r="IB55" s="165"/>
      <c r="IC55" s="165"/>
      <c r="ID55" s="165"/>
      <c r="IE55" s="165"/>
      <c r="IF55" s="165"/>
      <c r="IG55" s="165"/>
      <c r="IH55" s="165"/>
      <c r="II55" s="165"/>
      <c r="IJ55" s="165"/>
      <c r="IK55" s="165"/>
      <c r="IL55" s="165"/>
      <c r="IM55" s="165"/>
      <c r="IN55" s="165"/>
      <c r="IO55" s="165"/>
      <c r="IP55" s="165"/>
      <c r="IQ55" s="165"/>
      <c r="IR55" s="165"/>
      <c r="IS55" s="165"/>
      <c r="IT55" s="165"/>
      <c r="IU55" s="165"/>
      <c r="IV55" s="165"/>
      <c r="IW55" s="165"/>
    </row>
    <row r="56" customFormat="false" ht="12.75" hidden="false" customHeight="false" outlineLevel="0" collapsed="false">
      <c r="A56" s="50" t="s">
        <v>80</v>
      </c>
      <c r="B56" s="172" t="n">
        <f aca="false">(($B$12*$B$35)/$B$36)*B48</f>
        <v>570963.277085726</v>
      </c>
      <c r="C56" s="172" t="n">
        <f aca="false">(($B$12*$B$35)/$B$36)*C48</f>
        <v>599511.440940013</v>
      </c>
      <c r="D56" s="172" t="n">
        <f aca="false">(($B$12*$B$35)/$B$36)*D48</f>
        <v>163132.364881636</v>
      </c>
      <c r="E56" s="172" t="n">
        <f aca="false">(($B$12*$B$35)/$B$36)*E48</f>
        <v>171288.983125718</v>
      </c>
      <c r="F56" s="172" t="n">
        <f aca="false">(($B$12*$B$35)/$B$36)*F48</f>
        <v>171288.983125718</v>
      </c>
      <c r="G56" s="172" t="n">
        <f aca="false">(($B$12*$B$35)/$B$36)*G48</f>
        <v>163132.364881636</v>
      </c>
      <c r="H56" s="172" t="n">
        <f aca="false">(($B$12*$B$35)/$B$36)*H48</f>
        <v>599511.440940013</v>
      </c>
      <c r="I56" s="172" t="n">
        <f aca="false">(($B$12*$B$35)/$B$36)*I48</f>
        <v>570963.277085726</v>
      </c>
      <c r="J56" s="172" t="n">
        <f aca="false">(($B$12*$B$35)/$B$36)*J48</f>
        <v>599511.440940013</v>
      </c>
      <c r="K56" s="172" t="n">
        <f aca="false">(($B$12*$B$35)/$B$36)*K48</f>
        <v>599511.440940013</v>
      </c>
      <c r="L56" s="172" t="n">
        <f aca="false">(($B$12*$B$35)/$B$36)*L48</f>
        <v>570963.277085726</v>
      </c>
      <c r="M56" s="172" t="n">
        <f aca="false">(($B$12*$B$35)/$B$36)*M48</f>
        <v>599511.440940013</v>
      </c>
      <c r="N56" s="173" t="n">
        <f aca="false">B56</f>
        <v>570963.277085726</v>
      </c>
      <c r="O56" s="173" t="n">
        <f aca="false">C56</f>
        <v>599511.440940013</v>
      </c>
      <c r="P56" s="173" t="n">
        <f aca="false">D56</f>
        <v>163132.364881636</v>
      </c>
      <c r="Q56" s="173" t="n">
        <f aca="false">E56</f>
        <v>171288.983125718</v>
      </c>
      <c r="R56" s="173" t="n">
        <f aca="false">F56</f>
        <v>171288.983125718</v>
      </c>
      <c r="S56" s="173" t="n">
        <f aca="false">G56</f>
        <v>163132.364881636</v>
      </c>
      <c r="T56" s="173" t="n">
        <f aca="false">H56</f>
        <v>599511.440940013</v>
      </c>
      <c r="U56" s="173" t="n">
        <f aca="false">I56</f>
        <v>570963.277085726</v>
      </c>
      <c r="V56" s="173" t="n">
        <f aca="false">J56</f>
        <v>599511.440940013</v>
      </c>
      <c r="W56" s="173" t="n">
        <f aca="false">K56</f>
        <v>599511.440940013</v>
      </c>
      <c r="X56" s="173" t="n">
        <f aca="false">L56</f>
        <v>570963.277085726</v>
      </c>
      <c r="Y56" s="173" t="n">
        <f aca="false">M56</f>
        <v>599511.440940013</v>
      </c>
      <c r="Z56" s="173" t="n">
        <f aca="false">N56</f>
        <v>570963.277085726</v>
      </c>
      <c r="AA56" s="173" t="n">
        <f aca="false">O56</f>
        <v>599511.440940013</v>
      </c>
      <c r="AB56" s="173" t="n">
        <f aca="false">P56</f>
        <v>163132.364881636</v>
      </c>
      <c r="AC56" s="173" t="n">
        <f aca="false">Q56</f>
        <v>171288.983125718</v>
      </c>
      <c r="AD56" s="173" t="n">
        <f aca="false">R56</f>
        <v>171288.983125718</v>
      </c>
      <c r="AE56" s="173" t="n">
        <f aca="false">S56</f>
        <v>163132.364881636</v>
      </c>
      <c r="AF56" s="173" t="n">
        <f aca="false">T56</f>
        <v>599511.440940013</v>
      </c>
      <c r="AG56" s="173" t="n">
        <f aca="false">U56</f>
        <v>570963.277085726</v>
      </c>
      <c r="AH56" s="173" t="n">
        <f aca="false">V56</f>
        <v>599511.440940013</v>
      </c>
      <c r="AI56" s="173" t="n">
        <f aca="false">W56</f>
        <v>599511.440940013</v>
      </c>
      <c r="AJ56" s="173" t="n">
        <f aca="false">X56</f>
        <v>570963.277085726</v>
      </c>
      <c r="AK56" s="173" t="n">
        <f aca="false">Y56</f>
        <v>599511.440940013</v>
      </c>
      <c r="AL56" s="173" t="n">
        <f aca="false">Z56</f>
        <v>570963.277085726</v>
      </c>
      <c r="AM56" s="173" t="n">
        <f aca="false">AA56</f>
        <v>599511.440940013</v>
      </c>
      <c r="AN56" s="173" t="n">
        <f aca="false">AB56</f>
        <v>163132.364881636</v>
      </c>
      <c r="AO56" s="173" t="n">
        <f aca="false">AC56</f>
        <v>171288.983125718</v>
      </c>
      <c r="AP56" s="173" t="n">
        <f aca="false">AD56</f>
        <v>171288.983125718</v>
      </c>
      <c r="AQ56" s="173" t="n">
        <f aca="false">AE56</f>
        <v>163132.364881636</v>
      </c>
      <c r="AR56" s="173" t="n">
        <f aca="false">AF56</f>
        <v>599511.440940013</v>
      </c>
      <c r="AS56" s="173" t="n">
        <f aca="false">AG56</f>
        <v>570963.277085726</v>
      </c>
      <c r="AT56" s="173" t="n">
        <f aca="false">AH56</f>
        <v>599511.440940013</v>
      </c>
      <c r="AU56" s="173" t="n">
        <f aca="false">AI56</f>
        <v>599511.440940013</v>
      </c>
      <c r="AV56" s="173" t="n">
        <f aca="false">AJ56</f>
        <v>570963.277085726</v>
      </c>
      <c r="AW56" s="173" t="n">
        <f aca="false">AK56</f>
        <v>599511.440940013</v>
      </c>
      <c r="AX56" s="173" t="n">
        <f aca="false">AL56</f>
        <v>570963.277085726</v>
      </c>
      <c r="AY56" s="173" t="n">
        <f aca="false">AM56</f>
        <v>599511.440940013</v>
      </c>
      <c r="AZ56" s="173" t="n">
        <f aca="false">AN56</f>
        <v>163132.364881636</v>
      </c>
      <c r="BA56" s="173" t="n">
        <f aca="false">AO56</f>
        <v>171288.983125718</v>
      </c>
      <c r="BB56" s="173" t="n">
        <f aca="false">AP56</f>
        <v>171288.983125718</v>
      </c>
      <c r="BC56" s="173" t="n">
        <f aca="false">AQ56</f>
        <v>163132.364881636</v>
      </c>
      <c r="BD56" s="173" t="n">
        <f aca="false">AR56</f>
        <v>599511.440940013</v>
      </c>
      <c r="BE56" s="173" t="n">
        <f aca="false">AS56</f>
        <v>570963.277085726</v>
      </c>
      <c r="BF56" s="173" t="n">
        <f aca="false">AT56</f>
        <v>599511.440940013</v>
      </c>
      <c r="BG56" s="173" t="n">
        <f aca="false">AU56</f>
        <v>599511.440940013</v>
      </c>
      <c r="BH56" s="173" t="n">
        <f aca="false">AV56</f>
        <v>570963.277085726</v>
      </c>
      <c r="BI56" s="173" t="n">
        <f aca="false">AW56</f>
        <v>599511.440940013</v>
      </c>
      <c r="BJ56" s="173" t="n">
        <f aca="false">AX56</f>
        <v>570963.277085726</v>
      </c>
      <c r="BK56" s="173" t="n">
        <f aca="false">AY56</f>
        <v>599511.440940013</v>
      </c>
      <c r="BL56" s="173" t="n">
        <f aca="false">AZ56</f>
        <v>163132.364881636</v>
      </c>
      <c r="BM56" s="173" t="n">
        <f aca="false">BA56</f>
        <v>171288.983125718</v>
      </c>
      <c r="BN56" s="173" t="n">
        <f aca="false">BB56</f>
        <v>171288.983125718</v>
      </c>
      <c r="BO56" s="173" t="n">
        <f aca="false">BC56</f>
        <v>163132.364881636</v>
      </c>
      <c r="BP56" s="173" t="n">
        <f aca="false">BD56</f>
        <v>599511.440940013</v>
      </c>
      <c r="BQ56" s="173" t="n">
        <f aca="false">BE56</f>
        <v>570963.277085726</v>
      </c>
      <c r="BR56" s="173" t="n">
        <f aca="false">BF56</f>
        <v>599511.440940013</v>
      </c>
      <c r="BS56" s="173" t="n">
        <f aca="false">BG56</f>
        <v>599511.440940013</v>
      </c>
      <c r="BT56" s="173" t="n">
        <f aca="false">BH56</f>
        <v>570963.277085726</v>
      </c>
      <c r="BU56" s="173" t="n">
        <f aca="false">BI56</f>
        <v>599511.440940013</v>
      </c>
      <c r="BV56" s="173" t="n">
        <f aca="false">BJ56</f>
        <v>570963.277085726</v>
      </c>
      <c r="BW56" s="173" t="n">
        <f aca="false">BK56</f>
        <v>599511.440940013</v>
      </c>
      <c r="BX56" s="173" t="n">
        <f aca="false">BL56</f>
        <v>163132.364881636</v>
      </c>
      <c r="BY56" s="173" t="n">
        <f aca="false">BM56</f>
        <v>171288.983125718</v>
      </c>
      <c r="BZ56" s="173" t="n">
        <f aca="false">BN56</f>
        <v>171288.983125718</v>
      </c>
      <c r="CA56" s="173" t="n">
        <f aca="false">BO56</f>
        <v>163132.364881636</v>
      </c>
      <c r="CB56" s="173" t="n">
        <f aca="false">BP56</f>
        <v>599511.440940013</v>
      </c>
      <c r="CC56" s="173" t="n">
        <f aca="false">BQ56</f>
        <v>570963.277085726</v>
      </c>
      <c r="CD56" s="173" t="n">
        <f aca="false">BR56</f>
        <v>599511.440940013</v>
      </c>
      <c r="CE56" s="173" t="n">
        <f aca="false">BS56</f>
        <v>599511.440940013</v>
      </c>
      <c r="CF56" s="173" t="n">
        <f aca="false">BT56</f>
        <v>570963.277085726</v>
      </c>
      <c r="CG56" s="173" t="n">
        <f aca="false">BU56</f>
        <v>599511.440940013</v>
      </c>
      <c r="CH56" s="173" t="n">
        <f aca="false">BV56</f>
        <v>570963.277085726</v>
      </c>
      <c r="CI56" s="173" t="n">
        <f aca="false">BW56</f>
        <v>599511.440940013</v>
      </c>
      <c r="CJ56" s="173" t="n">
        <f aca="false">BX56</f>
        <v>163132.364881636</v>
      </c>
      <c r="CK56" s="173" t="n">
        <f aca="false">BY56</f>
        <v>171288.983125718</v>
      </c>
      <c r="CL56" s="173" t="n">
        <f aca="false">BZ56</f>
        <v>171288.983125718</v>
      </c>
      <c r="CM56" s="173" t="n">
        <f aca="false">CA56</f>
        <v>163132.364881636</v>
      </c>
      <c r="CN56" s="173" t="n">
        <f aca="false">CB56</f>
        <v>599511.440940013</v>
      </c>
      <c r="CO56" s="173" t="n">
        <f aca="false">CC56</f>
        <v>570963.277085726</v>
      </c>
      <c r="CP56" s="173" t="n">
        <f aca="false">CD56</f>
        <v>599511.440940013</v>
      </c>
      <c r="CQ56" s="173" t="n">
        <f aca="false">CE56</f>
        <v>599511.440940013</v>
      </c>
      <c r="CR56" s="173" t="n">
        <f aca="false">CF56</f>
        <v>570963.277085726</v>
      </c>
      <c r="CS56" s="173" t="n">
        <f aca="false">CG56</f>
        <v>599511.440940013</v>
      </c>
      <c r="CT56" s="173" t="n">
        <f aca="false">CH56</f>
        <v>570963.277085726</v>
      </c>
      <c r="CU56" s="173" t="n">
        <f aca="false">CI56</f>
        <v>599511.440940013</v>
      </c>
      <c r="CV56" s="173" t="n">
        <f aca="false">CJ56</f>
        <v>163132.364881636</v>
      </c>
      <c r="CW56" s="173" t="n">
        <f aca="false">CK56</f>
        <v>171288.983125718</v>
      </c>
      <c r="CX56" s="173" t="n">
        <f aca="false">CL56</f>
        <v>171288.983125718</v>
      </c>
      <c r="CY56" s="173" t="n">
        <f aca="false">CM56</f>
        <v>163132.364881636</v>
      </c>
      <c r="CZ56" s="173" t="n">
        <f aca="false">CN56</f>
        <v>599511.440940013</v>
      </c>
      <c r="DA56" s="173" t="n">
        <f aca="false">CO56</f>
        <v>570963.277085726</v>
      </c>
      <c r="DB56" s="173" t="n">
        <f aca="false">CP56</f>
        <v>599511.440940013</v>
      </c>
      <c r="DC56" s="173" t="n">
        <f aca="false">CQ56</f>
        <v>599511.440940013</v>
      </c>
      <c r="DD56" s="173" t="n">
        <f aca="false">CR56</f>
        <v>570963.277085726</v>
      </c>
      <c r="DE56" s="173" t="n">
        <f aca="false">CS56</f>
        <v>599511.440940013</v>
      </c>
      <c r="DF56" s="173" t="n">
        <f aca="false">CT56</f>
        <v>570963.277085726</v>
      </c>
      <c r="DG56" s="173" t="n">
        <f aca="false">CU56</f>
        <v>599511.440940013</v>
      </c>
      <c r="DH56" s="173" t="n">
        <f aca="false">CV56</f>
        <v>163132.364881636</v>
      </c>
      <c r="DI56" s="173" t="n">
        <f aca="false">CW56</f>
        <v>171288.983125718</v>
      </c>
      <c r="DJ56" s="173" t="n">
        <f aca="false">CX56</f>
        <v>171288.983125718</v>
      </c>
      <c r="DK56" s="173" t="n">
        <f aca="false">CY56</f>
        <v>163132.364881636</v>
      </c>
      <c r="DL56" s="173" t="n">
        <f aca="false">CZ56</f>
        <v>599511.440940013</v>
      </c>
      <c r="DM56" s="173" t="n">
        <f aca="false">DA56</f>
        <v>570963.277085726</v>
      </c>
      <c r="DN56" s="173" t="n">
        <f aca="false">DB56</f>
        <v>599511.440940013</v>
      </c>
      <c r="DO56" s="173" t="n">
        <f aca="false">DC56</f>
        <v>599511.440940013</v>
      </c>
      <c r="DP56" s="173" t="n">
        <f aca="false">DD56</f>
        <v>570963.277085726</v>
      </c>
      <c r="DQ56" s="173" t="n">
        <f aca="false">DE56</f>
        <v>599511.440940013</v>
      </c>
      <c r="DR56" s="23"/>
      <c r="DS56" s="173" t="n">
        <f aca="false">DF56</f>
        <v>570963.277085726</v>
      </c>
      <c r="DT56" s="173" t="n">
        <f aca="false">DG56</f>
        <v>599511.440940013</v>
      </c>
      <c r="DU56" s="173" t="n">
        <f aca="false">DH56</f>
        <v>163132.364881636</v>
      </c>
      <c r="DV56" s="173" t="n">
        <f aca="false">DI56</f>
        <v>171288.983125718</v>
      </c>
      <c r="DW56" s="173" t="n">
        <f aca="false">DJ56</f>
        <v>171288.983125718</v>
      </c>
      <c r="DX56" s="173" t="n">
        <f aca="false">DK56</f>
        <v>163132.364881636</v>
      </c>
      <c r="DY56" s="173" t="n">
        <f aca="false">DL56</f>
        <v>599511.440940013</v>
      </c>
      <c r="DZ56" s="173" t="n">
        <f aca="false">DM56</f>
        <v>570963.277085726</v>
      </c>
      <c r="EA56" s="173" t="n">
        <f aca="false">DN56</f>
        <v>599511.440940013</v>
      </c>
      <c r="EB56" s="173" t="n">
        <f aca="false">DO56</f>
        <v>599511.440940013</v>
      </c>
      <c r="EC56" s="173" t="n">
        <f aca="false">DP56</f>
        <v>570963.277085726</v>
      </c>
      <c r="ED56" s="173" t="n">
        <f aca="false">DQ56</f>
        <v>599511.440940013</v>
      </c>
      <c r="EE56" s="173" t="n">
        <f aca="false">DS56</f>
        <v>570963.277085726</v>
      </c>
      <c r="EF56" s="173" t="n">
        <f aca="false">DT56</f>
        <v>599511.440940013</v>
      </c>
      <c r="EG56" s="173" t="n">
        <f aca="false">DU56</f>
        <v>163132.364881636</v>
      </c>
      <c r="EH56" s="173" t="n">
        <f aca="false">DV56</f>
        <v>171288.983125718</v>
      </c>
      <c r="EI56" s="173" t="n">
        <f aca="false">DW56</f>
        <v>171288.983125718</v>
      </c>
      <c r="EJ56" s="173" t="n">
        <f aca="false">DX56</f>
        <v>163132.364881636</v>
      </c>
      <c r="EK56" s="173" t="n">
        <f aca="false">DY56</f>
        <v>599511.440940013</v>
      </c>
      <c r="EL56" s="173" t="n">
        <f aca="false">DZ56</f>
        <v>570963.277085726</v>
      </c>
      <c r="EM56" s="173" t="n">
        <f aca="false">EA56</f>
        <v>599511.440940013</v>
      </c>
      <c r="EN56" s="173" t="n">
        <f aca="false">EB56</f>
        <v>599511.440940013</v>
      </c>
      <c r="EO56" s="173" t="n">
        <f aca="false">EC56</f>
        <v>570963.277085726</v>
      </c>
      <c r="EP56" s="173" t="n">
        <f aca="false">ED56</f>
        <v>599511.440940013</v>
      </c>
      <c r="EQ56" s="173" t="n">
        <f aca="false">EE56</f>
        <v>570963.277085726</v>
      </c>
      <c r="ER56" s="173" t="n">
        <f aca="false">EF56</f>
        <v>599511.440940013</v>
      </c>
      <c r="ES56" s="173" t="n">
        <f aca="false">EG56</f>
        <v>163132.364881636</v>
      </c>
      <c r="ET56" s="173" t="n">
        <f aca="false">EH56</f>
        <v>171288.983125718</v>
      </c>
      <c r="EU56" s="173" t="n">
        <f aca="false">EI56</f>
        <v>171288.983125718</v>
      </c>
      <c r="EV56" s="173" t="n">
        <f aca="false">EJ56</f>
        <v>163132.364881636</v>
      </c>
      <c r="EW56" s="173" t="n">
        <f aca="false">EK56</f>
        <v>599511.440940013</v>
      </c>
      <c r="EX56" s="173" t="n">
        <f aca="false">EL56</f>
        <v>570963.277085726</v>
      </c>
      <c r="EY56" s="173" t="n">
        <f aca="false">EM56</f>
        <v>599511.440940013</v>
      </c>
      <c r="EZ56" s="173" t="n">
        <f aca="false">EN56</f>
        <v>599511.440940013</v>
      </c>
      <c r="FA56" s="173" t="n">
        <f aca="false">EO56</f>
        <v>570963.277085726</v>
      </c>
      <c r="FB56" s="173" t="n">
        <f aca="false">EP56</f>
        <v>599511.440940013</v>
      </c>
      <c r="FC56" s="173" t="n">
        <f aca="false">EQ56</f>
        <v>570963.277085726</v>
      </c>
      <c r="FD56" s="173" t="n">
        <f aca="false">ER56</f>
        <v>599511.440940013</v>
      </c>
      <c r="FE56" s="173" t="n">
        <f aca="false">ES56</f>
        <v>163132.364881636</v>
      </c>
      <c r="FF56" s="173" t="n">
        <f aca="false">ET56</f>
        <v>171288.983125718</v>
      </c>
      <c r="FG56" s="173" t="n">
        <f aca="false">EU56</f>
        <v>171288.983125718</v>
      </c>
      <c r="FH56" s="173" t="n">
        <f aca="false">EV56</f>
        <v>163132.364881636</v>
      </c>
      <c r="FI56" s="173" t="n">
        <f aca="false">EW56</f>
        <v>599511.440940013</v>
      </c>
      <c r="FJ56" s="173" t="n">
        <f aca="false">EX56</f>
        <v>570963.277085726</v>
      </c>
      <c r="FK56" s="173" t="n">
        <f aca="false">EY56</f>
        <v>599511.440940013</v>
      </c>
      <c r="FL56" s="173" t="n">
        <f aca="false">EZ56</f>
        <v>599511.440940013</v>
      </c>
      <c r="FM56" s="173" t="n">
        <f aca="false">FA56</f>
        <v>570963.277085726</v>
      </c>
      <c r="FN56" s="173" t="n">
        <f aca="false">FB56</f>
        <v>599511.440940013</v>
      </c>
      <c r="FO56" s="173" t="n">
        <f aca="false">FC56</f>
        <v>570963.277085726</v>
      </c>
      <c r="FP56" s="173" t="n">
        <f aca="false">FD56</f>
        <v>599511.440940013</v>
      </c>
      <c r="FQ56" s="173" t="n">
        <f aca="false">FE56</f>
        <v>163132.364881636</v>
      </c>
      <c r="FR56" s="173" t="n">
        <f aca="false">FF56</f>
        <v>171288.983125718</v>
      </c>
      <c r="FS56" s="173" t="n">
        <f aca="false">FG56</f>
        <v>171288.983125718</v>
      </c>
      <c r="FT56" s="173" t="n">
        <f aca="false">FH56</f>
        <v>163132.364881636</v>
      </c>
      <c r="FU56" s="173" t="n">
        <f aca="false">FI56</f>
        <v>599511.440940013</v>
      </c>
      <c r="FV56" s="173" t="n">
        <f aca="false">FJ56</f>
        <v>570963.277085726</v>
      </c>
      <c r="FW56" s="173" t="n">
        <f aca="false">FK56</f>
        <v>599511.440940013</v>
      </c>
      <c r="FX56" s="173" t="n">
        <f aca="false">FL56</f>
        <v>599511.440940013</v>
      </c>
      <c r="FY56" s="173" t="n">
        <f aca="false">FM56</f>
        <v>570963.277085726</v>
      </c>
      <c r="FZ56" s="173" t="n">
        <f aca="false">FN56</f>
        <v>599511.440940013</v>
      </c>
      <c r="GA56" s="173" t="n">
        <f aca="false">FO56</f>
        <v>570963.277085726</v>
      </c>
      <c r="GB56" s="173" t="n">
        <f aca="false">FP56</f>
        <v>599511.440940013</v>
      </c>
      <c r="GC56" s="173" t="n">
        <f aca="false">FQ56</f>
        <v>163132.364881636</v>
      </c>
      <c r="GD56" s="173" t="n">
        <f aca="false">FR56</f>
        <v>171288.983125718</v>
      </c>
      <c r="GE56" s="173" t="n">
        <f aca="false">FS56</f>
        <v>171288.983125718</v>
      </c>
      <c r="GF56" s="173" t="n">
        <f aca="false">FT56</f>
        <v>163132.364881636</v>
      </c>
      <c r="GG56" s="173" t="n">
        <f aca="false">FU56</f>
        <v>599511.440940013</v>
      </c>
      <c r="GH56" s="173" t="n">
        <f aca="false">FV56</f>
        <v>570963.277085726</v>
      </c>
      <c r="GI56" s="173" t="n">
        <f aca="false">FW56</f>
        <v>599511.440940013</v>
      </c>
      <c r="GJ56" s="173" t="n">
        <f aca="false">FX56</f>
        <v>599511.440940013</v>
      </c>
      <c r="GK56" s="173" t="n">
        <f aca="false">FY56</f>
        <v>570963.277085726</v>
      </c>
      <c r="GL56" s="173" t="n">
        <f aca="false">FZ56</f>
        <v>599511.440940013</v>
      </c>
      <c r="GM56" s="173" t="n">
        <f aca="false">GA56</f>
        <v>570963.277085726</v>
      </c>
      <c r="GN56" s="173" t="n">
        <f aca="false">GB56</f>
        <v>599511.440940013</v>
      </c>
      <c r="GO56" s="173" t="n">
        <f aca="false">GC56</f>
        <v>163132.364881636</v>
      </c>
      <c r="GP56" s="173" t="n">
        <f aca="false">GD56</f>
        <v>171288.983125718</v>
      </c>
      <c r="GQ56" s="173" t="n">
        <f aca="false">GE56</f>
        <v>171288.983125718</v>
      </c>
      <c r="GR56" s="173" t="n">
        <f aca="false">GF56</f>
        <v>163132.364881636</v>
      </c>
      <c r="GS56" s="173" t="n">
        <f aca="false">GG56</f>
        <v>599511.440940013</v>
      </c>
      <c r="GT56" s="173" t="n">
        <f aca="false">GH56</f>
        <v>570963.277085726</v>
      </c>
      <c r="GU56" s="173" t="n">
        <f aca="false">GI56</f>
        <v>599511.440940013</v>
      </c>
      <c r="GV56" s="173" t="n">
        <f aca="false">GJ56</f>
        <v>599511.440940013</v>
      </c>
      <c r="GW56" s="173" t="n">
        <f aca="false">GK56</f>
        <v>570963.277085726</v>
      </c>
      <c r="GX56" s="173" t="n">
        <f aca="false">GL56</f>
        <v>599511.440940013</v>
      </c>
      <c r="GY56" s="173" t="n">
        <f aca="false">GM56</f>
        <v>570963.277085726</v>
      </c>
      <c r="GZ56" s="173" t="n">
        <f aca="false">GN56</f>
        <v>599511.440940013</v>
      </c>
      <c r="HA56" s="173" t="n">
        <f aca="false">GO56</f>
        <v>163132.364881636</v>
      </c>
      <c r="HB56" s="173" t="n">
        <f aca="false">GP56</f>
        <v>171288.983125718</v>
      </c>
      <c r="HC56" s="173" t="n">
        <f aca="false">GQ56</f>
        <v>171288.983125718</v>
      </c>
      <c r="HD56" s="173" t="n">
        <f aca="false">GR56</f>
        <v>163132.364881636</v>
      </c>
      <c r="HE56" s="173" t="n">
        <f aca="false">GS56</f>
        <v>599511.440940013</v>
      </c>
      <c r="HF56" s="173" t="n">
        <f aca="false">GT56</f>
        <v>570963.277085726</v>
      </c>
      <c r="HG56" s="173" t="n">
        <f aca="false">GU56</f>
        <v>599511.440940013</v>
      </c>
      <c r="HH56" s="173" t="n">
        <f aca="false">GV56</f>
        <v>599511.440940013</v>
      </c>
      <c r="HI56" s="173" t="n">
        <f aca="false">GW56</f>
        <v>570963.277085726</v>
      </c>
      <c r="HJ56" s="173" t="n">
        <f aca="false">GX56</f>
        <v>599511.440940013</v>
      </c>
      <c r="HK56" s="173" t="n">
        <f aca="false">GY56</f>
        <v>570963.277085726</v>
      </c>
      <c r="HL56" s="173" t="n">
        <f aca="false">GZ56</f>
        <v>599511.440940013</v>
      </c>
      <c r="HM56" s="173" t="n">
        <f aca="false">HA56</f>
        <v>163132.364881636</v>
      </c>
      <c r="HN56" s="173" t="n">
        <f aca="false">HB56</f>
        <v>171288.983125718</v>
      </c>
      <c r="HO56" s="173" t="n">
        <f aca="false">HC56</f>
        <v>171288.983125718</v>
      </c>
      <c r="HP56" s="173" t="n">
        <f aca="false">HD56</f>
        <v>163132.364881636</v>
      </c>
      <c r="HQ56" s="173" t="n">
        <f aca="false">HE56</f>
        <v>599511.440940013</v>
      </c>
      <c r="HR56" s="173" t="n">
        <f aca="false">HF56</f>
        <v>570963.277085726</v>
      </c>
      <c r="HS56" s="173" t="n">
        <f aca="false">HG56</f>
        <v>599511.440940013</v>
      </c>
    </row>
    <row r="57" customFormat="false" ht="12.75" hidden="false" customHeight="false" outlineLevel="0" collapsed="false">
      <c r="A57" s="1" t="s">
        <v>81</v>
      </c>
      <c r="B57" s="172" t="n">
        <f aca="false">(($B$12*$B$35)/$B$36)*B49</f>
        <v>897228.006848998</v>
      </c>
      <c r="C57" s="172" t="n">
        <f aca="false">(($B$12*$B$35)/$B$36)*C49</f>
        <v>917619.552459203</v>
      </c>
      <c r="D57" s="172" t="n">
        <f aca="false">(($B$12*$B$35)/$B$36)*D49</f>
        <v>1305058.91905309</v>
      </c>
      <c r="E57" s="172" t="n">
        <f aca="false">(($B$12*$B$35)/$B$36)*E49</f>
        <v>1345842.0102735</v>
      </c>
      <c r="F57" s="172" t="n">
        <f aca="false">(($B$12*$B$35)/$B$36)*F49</f>
        <v>1345842.0102735</v>
      </c>
      <c r="G57" s="172" t="n">
        <f aca="false">(($B$12*$B$35)/$B$36)*G49</f>
        <v>1305058.91905309</v>
      </c>
      <c r="H57" s="172" t="n">
        <f aca="false">(($B$12*$B$35)/$B$36)*H49</f>
        <v>917619.552459203</v>
      </c>
      <c r="I57" s="172" t="n">
        <f aca="false">(($B$12*$B$35)/$B$36)*I49</f>
        <v>897228.006848998</v>
      </c>
      <c r="J57" s="172" t="n">
        <f aca="false">(($B$12*$B$35)/$B$36)*J49</f>
        <v>917619.552459203</v>
      </c>
      <c r="K57" s="172" t="n">
        <f aca="false">(($B$12*$B$35)/$B$36)*K49</f>
        <v>917619.552459203</v>
      </c>
      <c r="L57" s="172" t="n">
        <f aca="false">(($B$12*$B$35)/$B$36)*L49</f>
        <v>799348.587920017</v>
      </c>
      <c r="M57" s="172" t="n">
        <f aca="false">(($B$12*$B$35)/$B$36)*M49</f>
        <v>917619.552459203</v>
      </c>
      <c r="N57" s="173" t="n">
        <f aca="false">B57</f>
        <v>897228.006848998</v>
      </c>
      <c r="O57" s="173" t="n">
        <f aca="false">C57</f>
        <v>917619.552459203</v>
      </c>
      <c r="P57" s="173" t="n">
        <f aca="false">D57</f>
        <v>1305058.91905309</v>
      </c>
      <c r="Q57" s="173" t="n">
        <f aca="false">E57</f>
        <v>1345842.0102735</v>
      </c>
      <c r="R57" s="173" t="n">
        <f aca="false">F57</f>
        <v>1345842.0102735</v>
      </c>
      <c r="S57" s="173" t="n">
        <f aca="false">G57</f>
        <v>1305058.91905309</v>
      </c>
      <c r="T57" s="173" t="n">
        <f aca="false">H57</f>
        <v>917619.552459203</v>
      </c>
      <c r="U57" s="173" t="n">
        <f aca="false">I57</f>
        <v>897228.006848998</v>
      </c>
      <c r="V57" s="173" t="n">
        <f aca="false">J57</f>
        <v>917619.552459203</v>
      </c>
      <c r="W57" s="173" t="n">
        <f aca="false">K57</f>
        <v>917619.552459203</v>
      </c>
      <c r="X57" s="173" t="n">
        <f aca="false">L57</f>
        <v>799348.587920017</v>
      </c>
      <c r="Y57" s="173" t="n">
        <f aca="false">M57</f>
        <v>917619.552459203</v>
      </c>
      <c r="Z57" s="173" t="n">
        <f aca="false">N57</f>
        <v>897228.006848998</v>
      </c>
      <c r="AA57" s="173" t="n">
        <f aca="false">O57</f>
        <v>917619.552459203</v>
      </c>
      <c r="AB57" s="173" t="n">
        <f aca="false">P57</f>
        <v>1305058.91905309</v>
      </c>
      <c r="AC57" s="173" t="n">
        <f aca="false">Q57</f>
        <v>1345842.0102735</v>
      </c>
      <c r="AD57" s="173" t="n">
        <f aca="false">R57</f>
        <v>1345842.0102735</v>
      </c>
      <c r="AE57" s="173" t="n">
        <f aca="false">S57</f>
        <v>1305058.91905309</v>
      </c>
      <c r="AF57" s="173" t="n">
        <f aca="false">T57</f>
        <v>917619.552459203</v>
      </c>
      <c r="AG57" s="173" t="n">
        <f aca="false">U57</f>
        <v>897228.006848998</v>
      </c>
      <c r="AH57" s="173" t="n">
        <f aca="false">V57</f>
        <v>917619.552459203</v>
      </c>
      <c r="AI57" s="173" t="n">
        <f aca="false">W57</f>
        <v>917619.552459203</v>
      </c>
      <c r="AJ57" s="173" t="n">
        <f aca="false">X57</f>
        <v>799348.587920017</v>
      </c>
      <c r="AK57" s="173" t="n">
        <f aca="false">Y57</f>
        <v>917619.552459203</v>
      </c>
      <c r="AL57" s="173" t="n">
        <f aca="false">Z57</f>
        <v>897228.006848998</v>
      </c>
      <c r="AM57" s="173" t="n">
        <f aca="false">AA57</f>
        <v>917619.552459203</v>
      </c>
      <c r="AN57" s="173" t="n">
        <f aca="false">AB57</f>
        <v>1305058.91905309</v>
      </c>
      <c r="AO57" s="173" t="n">
        <f aca="false">AC57</f>
        <v>1345842.0102735</v>
      </c>
      <c r="AP57" s="173" t="n">
        <f aca="false">AD57</f>
        <v>1345842.0102735</v>
      </c>
      <c r="AQ57" s="173" t="n">
        <f aca="false">AE57</f>
        <v>1305058.91905309</v>
      </c>
      <c r="AR57" s="173" t="n">
        <f aca="false">AF57</f>
        <v>917619.552459203</v>
      </c>
      <c r="AS57" s="173" t="n">
        <f aca="false">AG57</f>
        <v>897228.006848998</v>
      </c>
      <c r="AT57" s="173" t="n">
        <f aca="false">AH57</f>
        <v>917619.552459203</v>
      </c>
      <c r="AU57" s="173" t="n">
        <f aca="false">AI57</f>
        <v>917619.552459203</v>
      </c>
      <c r="AV57" s="173" t="n">
        <f aca="false">AJ57</f>
        <v>799348.587920017</v>
      </c>
      <c r="AW57" s="173" t="n">
        <f aca="false">AK57</f>
        <v>917619.552459203</v>
      </c>
      <c r="AX57" s="173" t="n">
        <f aca="false">AL57</f>
        <v>897228.006848998</v>
      </c>
      <c r="AY57" s="173" t="n">
        <f aca="false">AM57</f>
        <v>917619.552459203</v>
      </c>
      <c r="AZ57" s="173" t="n">
        <f aca="false">AN57</f>
        <v>1305058.91905309</v>
      </c>
      <c r="BA57" s="173" t="n">
        <f aca="false">AO57</f>
        <v>1345842.0102735</v>
      </c>
      <c r="BB57" s="173" t="n">
        <f aca="false">AP57</f>
        <v>1345842.0102735</v>
      </c>
      <c r="BC57" s="173" t="n">
        <f aca="false">AQ57</f>
        <v>1305058.91905309</v>
      </c>
      <c r="BD57" s="173" t="n">
        <f aca="false">AR57</f>
        <v>917619.552459203</v>
      </c>
      <c r="BE57" s="173" t="n">
        <f aca="false">AS57</f>
        <v>897228.006848998</v>
      </c>
      <c r="BF57" s="173" t="n">
        <f aca="false">AT57</f>
        <v>917619.552459203</v>
      </c>
      <c r="BG57" s="173" t="n">
        <f aca="false">AU57</f>
        <v>917619.552459203</v>
      </c>
      <c r="BH57" s="173" t="n">
        <f aca="false">AV57</f>
        <v>799348.587920017</v>
      </c>
      <c r="BI57" s="173" t="n">
        <f aca="false">AW57</f>
        <v>917619.552459203</v>
      </c>
      <c r="BJ57" s="173" t="n">
        <f aca="false">AX57</f>
        <v>897228.006848998</v>
      </c>
      <c r="BK57" s="173" t="n">
        <f aca="false">AY57</f>
        <v>917619.552459203</v>
      </c>
      <c r="BL57" s="173" t="n">
        <f aca="false">AZ57</f>
        <v>1305058.91905309</v>
      </c>
      <c r="BM57" s="173" t="n">
        <f aca="false">BA57</f>
        <v>1345842.0102735</v>
      </c>
      <c r="BN57" s="173" t="n">
        <f aca="false">BB57</f>
        <v>1345842.0102735</v>
      </c>
      <c r="BO57" s="173" t="n">
        <f aca="false">BC57</f>
        <v>1305058.91905309</v>
      </c>
      <c r="BP57" s="173" t="n">
        <f aca="false">BD57</f>
        <v>917619.552459203</v>
      </c>
      <c r="BQ57" s="173" t="n">
        <f aca="false">BE57</f>
        <v>897228.006848998</v>
      </c>
      <c r="BR57" s="173" t="n">
        <f aca="false">BF57</f>
        <v>917619.552459203</v>
      </c>
      <c r="BS57" s="173" t="n">
        <f aca="false">BG57</f>
        <v>917619.552459203</v>
      </c>
      <c r="BT57" s="173" t="n">
        <f aca="false">BH57</f>
        <v>799348.587920017</v>
      </c>
      <c r="BU57" s="173" t="n">
        <f aca="false">BI57</f>
        <v>917619.552459203</v>
      </c>
      <c r="BV57" s="173" t="n">
        <f aca="false">BJ57</f>
        <v>897228.006848998</v>
      </c>
      <c r="BW57" s="173" t="n">
        <f aca="false">BK57</f>
        <v>917619.552459203</v>
      </c>
      <c r="BX57" s="173" t="n">
        <f aca="false">BL57</f>
        <v>1305058.91905309</v>
      </c>
      <c r="BY57" s="173" t="n">
        <f aca="false">BM57</f>
        <v>1345842.0102735</v>
      </c>
      <c r="BZ57" s="173" t="n">
        <f aca="false">BN57</f>
        <v>1345842.0102735</v>
      </c>
      <c r="CA57" s="173" t="n">
        <f aca="false">BO57</f>
        <v>1305058.91905309</v>
      </c>
      <c r="CB57" s="173" t="n">
        <f aca="false">BP57</f>
        <v>917619.552459203</v>
      </c>
      <c r="CC57" s="173" t="n">
        <f aca="false">BQ57</f>
        <v>897228.006848998</v>
      </c>
      <c r="CD57" s="173" t="n">
        <f aca="false">BR57</f>
        <v>917619.552459203</v>
      </c>
      <c r="CE57" s="173" t="n">
        <f aca="false">BS57</f>
        <v>917619.552459203</v>
      </c>
      <c r="CF57" s="173" t="n">
        <f aca="false">BT57</f>
        <v>799348.587920017</v>
      </c>
      <c r="CG57" s="173" t="n">
        <f aca="false">BU57</f>
        <v>917619.552459203</v>
      </c>
      <c r="CH57" s="173" t="n">
        <f aca="false">BV57</f>
        <v>897228.006848998</v>
      </c>
      <c r="CI57" s="173" t="n">
        <f aca="false">BW57</f>
        <v>917619.552459203</v>
      </c>
      <c r="CJ57" s="173" t="n">
        <f aca="false">BX57</f>
        <v>1305058.91905309</v>
      </c>
      <c r="CK57" s="173" t="n">
        <f aca="false">BY57</f>
        <v>1345842.0102735</v>
      </c>
      <c r="CL57" s="173" t="n">
        <f aca="false">BZ57</f>
        <v>1345842.0102735</v>
      </c>
      <c r="CM57" s="173" t="n">
        <f aca="false">CA57</f>
        <v>1305058.91905309</v>
      </c>
      <c r="CN57" s="173" t="n">
        <f aca="false">CB57</f>
        <v>917619.552459203</v>
      </c>
      <c r="CO57" s="173" t="n">
        <f aca="false">CC57</f>
        <v>897228.006848998</v>
      </c>
      <c r="CP57" s="173" t="n">
        <f aca="false">CD57</f>
        <v>917619.552459203</v>
      </c>
      <c r="CQ57" s="173" t="n">
        <f aca="false">CE57</f>
        <v>917619.552459203</v>
      </c>
      <c r="CR57" s="173" t="n">
        <f aca="false">CF57</f>
        <v>799348.587920017</v>
      </c>
      <c r="CS57" s="173" t="n">
        <f aca="false">CG57</f>
        <v>917619.552459203</v>
      </c>
      <c r="CT57" s="173" t="n">
        <f aca="false">CH57</f>
        <v>897228.006848998</v>
      </c>
      <c r="CU57" s="173" t="n">
        <f aca="false">CI57</f>
        <v>917619.552459203</v>
      </c>
      <c r="CV57" s="173" t="n">
        <f aca="false">CJ57</f>
        <v>1305058.91905309</v>
      </c>
      <c r="CW57" s="173" t="n">
        <f aca="false">CK57</f>
        <v>1345842.0102735</v>
      </c>
      <c r="CX57" s="173" t="n">
        <f aca="false">CL57</f>
        <v>1345842.0102735</v>
      </c>
      <c r="CY57" s="173" t="n">
        <f aca="false">CM57</f>
        <v>1305058.91905309</v>
      </c>
      <c r="CZ57" s="173" t="n">
        <f aca="false">CN57</f>
        <v>917619.552459203</v>
      </c>
      <c r="DA57" s="173" t="n">
        <f aca="false">CO57</f>
        <v>897228.006848998</v>
      </c>
      <c r="DB57" s="173" t="n">
        <f aca="false">CP57</f>
        <v>917619.552459203</v>
      </c>
      <c r="DC57" s="173" t="n">
        <f aca="false">CQ57</f>
        <v>917619.552459203</v>
      </c>
      <c r="DD57" s="173" t="n">
        <f aca="false">CR57</f>
        <v>799348.587920017</v>
      </c>
      <c r="DE57" s="173" t="n">
        <f aca="false">CS57</f>
        <v>917619.552459203</v>
      </c>
      <c r="DF57" s="173" t="n">
        <f aca="false">CT57</f>
        <v>897228.006848998</v>
      </c>
      <c r="DG57" s="173" t="n">
        <f aca="false">CU57</f>
        <v>917619.552459203</v>
      </c>
      <c r="DH57" s="173" t="n">
        <f aca="false">CV57</f>
        <v>1305058.91905309</v>
      </c>
      <c r="DI57" s="173" t="n">
        <f aca="false">CW57</f>
        <v>1345842.0102735</v>
      </c>
      <c r="DJ57" s="173" t="n">
        <f aca="false">CX57</f>
        <v>1345842.0102735</v>
      </c>
      <c r="DK57" s="173" t="n">
        <f aca="false">CY57</f>
        <v>1305058.91905309</v>
      </c>
      <c r="DL57" s="173" t="n">
        <f aca="false">CZ57</f>
        <v>917619.552459203</v>
      </c>
      <c r="DM57" s="173" t="n">
        <f aca="false">DA57</f>
        <v>897228.006848998</v>
      </c>
      <c r="DN57" s="173" t="n">
        <f aca="false">DB57</f>
        <v>917619.552459203</v>
      </c>
      <c r="DO57" s="173" t="n">
        <f aca="false">DC57</f>
        <v>917619.552459203</v>
      </c>
      <c r="DP57" s="173" t="n">
        <f aca="false">DD57</f>
        <v>799348.587920017</v>
      </c>
      <c r="DQ57" s="173" t="n">
        <f aca="false">DE57</f>
        <v>917619.552459203</v>
      </c>
      <c r="DR57" s="23"/>
      <c r="DS57" s="173" t="n">
        <f aca="false">DF57</f>
        <v>897228.006848998</v>
      </c>
      <c r="DT57" s="173" t="n">
        <f aca="false">DG57</f>
        <v>917619.552459203</v>
      </c>
      <c r="DU57" s="173" t="n">
        <f aca="false">DH57</f>
        <v>1305058.91905309</v>
      </c>
      <c r="DV57" s="173" t="n">
        <f aca="false">DI57</f>
        <v>1345842.0102735</v>
      </c>
      <c r="DW57" s="173" t="n">
        <f aca="false">DJ57</f>
        <v>1345842.0102735</v>
      </c>
      <c r="DX57" s="173" t="n">
        <f aca="false">DK57</f>
        <v>1305058.91905309</v>
      </c>
      <c r="DY57" s="173" t="n">
        <f aca="false">DL57</f>
        <v>917619.552459203</v>
      </c>
      <c r="DZ57" s="173" t="n">
        <f aca="false">DM57</f>
        <v>897228.006848998</v>
      </c>
      <c r="EA57" s="173" t="n">
        <f aca="false">DN57</f>
        <v>917619.552459203</v>
      </c>
      <c r="EB57" s="173" t="n">
        <f aca="false">DO57</f>
        <v>917619.552459203</v>
      </c>
      <c r="EC57" s="173" t="n">
        <f aca="false">DP57</f>
        <v>799348.587920017</v>
      </c>
      <c r="ED57" s="173" t="n">
        <f aca="false">DQ57</f>
        <v>917619.552459203</v>
      </c>
      <c r="EE57" s="173" t="n">
        <f aca="false">DS57</f>
        <v>897228.006848998</v>
      </c>
      <c r="EF57" s="173" t="n">
        <f aca="false">DT57</f>
        <v>917619.552459203</v>
      </c>
      <c r="EG57" s="173" t="n">
        <f aca="false">DU57</f>
        <v>1305058.91905309</v>
      </c>
      <c r="EH57" s="173" t="n">
        <f aca="false">DV57</f>
        <v>1345842.0102735</v>
      </c>
      <c r="EI57" s="173" t="n">
        <f aca="false">DW57</f>
        <v>1345842.0102735</v>
      </c>
      <c r="EJ57" s="173" t="n">
        <f aca="false">DX57</f>
        <v>1305058.91905309</v>
      </c>
      <c r="EK57" s="173" t="n">
        <f aca="false">DY57</f>
        <v>917619.552459203</v>
      </c>
      <c r="EL57" s="173" t="n">
        <f aca="false">DZ57</f>
        <v>897228.006848998</v>
      </c>
      <c r="EM57" s="173" t="n">
        <f aca="false">EA57</f>
        <v>917619.552459203</v>
      </c>
      <c r="EN57" s="173" t="n">
        <f aca="false">EB57</f>
        <v>917619.552459203</v>
      </c>
      <c r="EO57" s="173" t="n">
        <f aca="false">EC57</f>
        <v>799348.587920017</v>
      </c>
      <c r="EP57" s="173" t="n">
        <f aca="false">ED57</f>
        <v>917619.552459203</v>
      </c>
      <c r="EQ57" s="173" t="n">
        <f aca="false">EE57</f>
        <v>897228.006848998</v>
      </c>
      <c r="ER57" s="173" t="n">
        <f aca="false">EF57</f>
        <v>917619.552459203</v>
      </c>
      <c r="ES57" s="173" t="n">
        <f aca="false">EG57</f>
        <v>1305058.91905309</v>
      </c>
      <c r="ET57" s="173" t="n">
        <f aca="false">EH57</f>
        <v>1345842.0102735</v>
      </c>
      <c r="EU57" s="173" t="n">
        <f aca="false">EI57</f>
        <v>1345842.0102735</v>
      </c>
      <c r="EV57" s="173" t="n">
        <f aca="false">EJ57</f>
        <v>1305058.91905309</v>
      </c>
      <c r="EW57" s="173" t="n">
        <f aca="false">EK57</f>
        <v>917619.552459203</v>
      </c>
      <c r="EX57" s="173" t="n">
        <f aca="false">EL57</f>
        <v>897228.006848998</v>
      </c>
      <c r="EY57" s="173" t="n">
        <f aca="false">EM57</f>
        <v>917619.552459203</v>
      </c>
      <c r="EZ57" s="173" t="n">
        <f aca="false">EN57</f>
        <v>917619.552459203</v>
      </c>
      <c r="FA57" s="173" t="n">
        <f aca="false">EO57</f>
        <v>799348.587920017</v>
      </c>
      <c r="FB57" s="173" t="n">
        <f aca="false">EP57</f>
        <v>917619.552459203</v>
      </c>
      <c r="FC57" s="173" t="n">
        <f aca="false">EQ57</f>
        <v>897228.006848998</v>
      </c>
      <c r="FD57" s="173" t="n">
        <f aca="false">ER57</f>
        <v>917619.552459203</v>
      </c>
      <c r="FE57" s="173" t="n">
        <f aca="false">ES57</f>
        <v>1305058.91905309</v>
      </c>
      <c r="FF57" s="173" t="n">
        <f aca="false">ET57</f>
        <v>1345842.0102735</v>
      </c>
      <c r="FG57" s="173" t="n">
        <f aca="false">EU57</f>
        <v>1345842.0102735</v>
      </c>
      <c r="FH57" s="173" t="n">
        <f aca="false">EV57</f>
        <v>1305058.91905309</v>
      </c>
      <c r="FI57" s="173" t="n">
        <f aca="false">EW57</f>
        <v>917619.552459203</v>
      </c>
      <c r="FJ57" s="173" t="n">
        <f aca="false">EX57</f>
        <v>897228.006848998</v>
      </c>
      <c r="FK57" s="173" t="n">
        <f aca="false">EY57</f>
        <v>917619.552459203</v>
      </c>
      <c r="FL57" s="173" t="n">
        <f aca="false">EZ57</f>
        <v>917619.552459203</v>
      </c>
      <c r="FM57" s="173" t="n">
        <f aca="false">FA57</f>
        <v>799348.587920017</v>
      </c>
      <c r="FN57" s="173" t="n">
        <f aca="false">FB57</f>
        <v>917619.552459203</v>
      </c>
      <c r="FO57" s="173" t="n">
        <f aca="false">FC57</f>
        <v>897228.006848998</v>
      </c>
      <c r="FP57" s="173" t="n">
        <f aca="false">FD57</f>
        <v>917619.552459203</v>
      </c>
      <c r="FQ57" s="173" t="n">
        <f aca="false">FE57</f>
        <v>1305058.91905309</v>
      </c>
      <c r="FR57" s="173" t="n">
        <f aca="false">FF57</f>
        <v>1345842.0102735</v>
      </c>
      <c r="FS57" s="173" t="n">
        <f aca="false">FG57</f>
        <v>1345842.0102735</v>
      </c>
      <c r="FT57" s="173" t="n">
        <f aca="false">FH57</f>
        <v>1305058.91905309</v>
      </c>
      <c r="FU57" s="173" t="n">
        <f aca="false">FI57</f>
        <v>917619.552459203</v>
      </c>
      <c r="FV57" s="173" t="n">
        <f aca="false">FJ57</f>
        <v>897228.006848998</v>
      </c>
      <c r="FW57" s="173" t="n">
        <f aca="false">FK57</f>
        <v>917619.552459203</v>
      </c>
      <c r="FX57" s="173" t="n">
        <f aca="false">FL57</f>
        <v>917619.552459203</v>
      </c>
      <c r="FY57" s="173" t="n">
        <f aca="false">FM57</f>
        <v>799348.587920017</v>
      </c>
      <c r="FZ57" s="173" t="n">
        <f aca="false">FN57</f>
        <v>917619.552459203</v>
      </c>
      <c r="GA57" s="173" t="n">
        <f aca="false">FO57</f>
        <v>897228.006848998</v>
      </c>
      <c r="GB57" s="173" t="n">
        <f aca="false">FP57</f>
        <v>917619.552459203</v>
      </c>
      <c r="GC57" s="173" t="n">
        <f aca="false">FQ57</f>
        <v>1305058.91905309</v>
      </c>
      <c r="GD57" s="173" t="n">
        <f aca="false">FR57</f>
        <v>1345842.0102735</v>
      </c>
      <c r="GE57" s="173" t="n">
        <f aca="false">FS57</f>
        <v>1345842.0102735</v>
      </c>
      <c r="GF57" s="173" t="n">
        <f aca="false">FT57</f>
        <v>1305058.91905309</v>
      </c>
      <c r="GG57" s="173" t="n">
        <f aca="false">FU57</f>
        <v>917619.552459203</v>
      </c>
      <c r="GH57" s="173" t="n">
        <f aca="false">FV57</f>
        <v>897228.006848998</v>
      </c>
      <c r="GI57" s="173" t="n">
        <f aca="false">FW57</f>
        <v>917619.552459203</v>
      </c>
      <c r="GJ57" s="173" t="n">
        <f aca="false">FX57</f>
        <v>917619.552459203</v>
      </c>
      <c r="GK57" s="173" t="n">
        <f aca="false">FY57</f>
        <v>799348.587920017</v>
      </c>
      <c r="GL57" s="173" t="n">
        <f aca="false">FZ57</f>
        <v>917619.552459203</v>
      </c>
      <c r="GM57" s="173" t="n">
        <f aca="false">GA57</f>
        <v>897228.006848998</v>
      </c>
      <c r="GN57" s="173" t="n">
        <f aca="false">GB57</f>
        <v>917619.552459203</v>
      </c>
      <c r="GO57" s="173" t="n">
        <f aca="false">GC57</f>
        <v>1305058.91905309</v>
      </c>
      <c r="GP57" s="173" t="n">
        <f aca="false">GD57</f>
        <v>1345842.0102735</v>
      </c>
      <c r="GQ57" s="173" t="n">
        <f aca="false">GE57</f>
        <v>1345842.0102735</v>
      </c>
      <c r="GR57" s="173" t="n">
        <f aca="false">GF57</f>
        <v>1305058.91905309</v>
      </c>
      <c r="GS57" s="173" t="n">
        <f aca="false">GG57</f>
        <v>917619.552459203</v>
      </c>
      <c r="GT57" s="173" t="n">
        <f aca="false">GH57</f>
        <v>897228.006848998</v>
      </c>
      <c r="GU57" s="173" t="n">
        <f aca="false">GI57</f>
        <v>917619.552459203</v>
      </c>
      <c r="GV57" s="173" t="n">
        <f aca="false">GJ57</f>
        <v>917619.552459203</v>
      </c>
      <c r="GW57" s="173" t="n">
        <f aca="false">GK57</f>
        <v>799348.587920017</v>
      </c>
      <c r="GX57" s="173" t="n">
        <f aca="false">GL57</f>
        <v>917619.552459203</v>
      </c>
      <c r="GY57" s="173" t="n">
        <f aca="false">GM57</f>
        <v>897228.006848998</v>
      </c>
      <c r="GZ57" s="173" t="n">
        <f aca="false">GN57</f>
        <v>917619.552459203</v>
      </c>
      <c r="HA57" s="173" t="n">
        <f aca="false">GO57</f>
        <v>1305058.91905309</v>
      </c>
      <c r="HB57" s="173" t="n">
        <f aca="false">GP57</f>
        <v>1345842.0102735</v>
      </c>
      <c r="HC57" s="173" t="n">
        <f aca="false">GQ57</f>
        <v>1345842.0102735</v>
      </c>
      <c r="HD57" s="173" t="n">
        <f aca="false">GR57</f>
        <v>1305058.91905309</v>
      </c>
      <c r="HE57" s="173" t="n">
        <f aca="false">GS57</f>
        <v>917619.552459203</v>
      </c>
      <c r="HF57" s="173" t="n">
        <f aca="false">GT57</f>
        <v>897228.006848998</v>
      </c>
      <c r="HG57" s="173" t="n">
        <f aca="false">GU57</f>
        <v>917619.552459203</v>
      </c>
      <c r="HH57" s="173" t="n">
        <f aca="false">GV57</f>
        <v>917619.552459203</v>
      </c>
      <c r="HI57" s="173" t="n">
        <f aca="false">GW57</f>
        <v>799348.587920017</v>
      </c>
      <c r="HJ57" s="173" t="n">
        <f aca="false">GX57</f>
        <v>917619.552459203</v>
      </c>
      <c r="HK57" s="173" t="n">
        <f aca="false">GY57</f>
        <v>897228.006848998</v>
      </c>
      <c r="HL57" s="173" t="n">
        <f aca="false">GZ57</f>
        <v>917619.552459203</v>
      </c>
      <c r="HM57" s="173" t="n">
        <f aca="false">HA57</f>
        <v>1305058.91905309</v>
      </c>
      <c r="HN57" s="173" t="n">
        <f aca="false">HB57</f>
        <v>1345842.0102735</v>
      </c>
      <c r="HO57" s="173" t="n">
        <f aca="false">HC57</f>
        <v>1345842.0102735</v>
      </c>
      <c r="HP57" s="173" t="n">
        <f aca="false">HD57</f>
        <v>1305058.91905309</v>
      </c>
      <c r="HQ57" s="173" t="n">
        <f aca="false">HE57</f>
        <v>917619.552459203</v>
      </c>
      <c r="HR57" s="173" t="n">
        <f aca="false">HF57</f>
        <v>897228.006848998</v>
      </c>
      <c r="HS57" s="173" t="n">
        <f aca="false">HG57</f>
        <v>917619.552459203</v>
      </c>
    </row>
    <row r="58" customFormat="false" ht="13.5" hidden="false" customHeight="false" outlineLevel="0" collapsed="false">
      <c r="A58" s="168" t="s">
        <v>82</v>
      </c>
      <c r="B58" s="169" t="n">
        <f aca="false">SUM(B56:B57)</f>
        <v>1468191.28393472</v>
      </c>
      <c r="C58" s="169" t="n">
        <f aca="false">SUM(C56:C57)</f>
        <v>1517130.99339922</v>
      </c>
      <c r="D58" s="169" t="n">
        <f aca="false">SUM(D56:D57)</f>
        <v>1468191.28393472</v>
      </c>
      <c r="E58" s="169" t="n">
        <f aca="false">SUM(E56:E57)</f>
        <v>1517130.99339922</v>
      </c>
      <c r="F58" s="169" t="n">
        <f aca="false">SUM(F56:F57)</f>
        <v>1517130.99339922</v>
      </c>
      <c r="G58" s="169" t="n">
        <f aca="false">SUM(G56:G57)</f>
        <v>1468191.28393472</v>
      </c>
      <c r="H58" s="169" t="n">
        <f aca="false">SUM(H56:H57)</f>
        <v>1517130.99339922</v>
      </c>
      <c r="I58" s="169" t="n">
        <f aca="false">SUM(I56:I57)</f>
        <v>1468191.28393472</v>
      </c>
      <c r="J58" s="169" t="n">
        <f aca="false">SUM(J56:J57)</f>
        <v>1517130.99339922</v>
      </c>
      <c r="K58" s="169" t="n">
        <f aca="false">SUM(K56:K57)</f>
        <v>1517130.99339922</v>
      </c>
      <c r="L58" s="169" t="n">
        <f aca="false">SUM(L56:L57)</f>
        <v>1370311.86500574</v>
      </c>
      <c r="M58" s="169" t="n">
        <f aca="false">SUM(M56:M57)</f>
        <v>1517130.99339922</v>
      </c>
      <c r="N58" s="169" t="n">
        <f aca="false">SUM(N56:N57)</f>
        <v>1468191.28393472</v>
      </c>
      <c r="O58" s="169" t="n">
        <f aca="false">SUM(O56:O57)</f>
        <v>1517130.99339922</v>
      </c>
      <c r="P58" s="169" t="n">
        <f aca="false">SUM(P56:P57)</f>
        <v>1468191.28393472</v>
      </c>
      <c r="Q58" s="169" t="n">
        <f aca="false">SUM(Q56:Q57)</f>
        <v>1517130.99339922</v>
      </c>
      <c r="R58" s="169" t="n">
        <f aca="false">SUM(R56:R57)</f>
        <v>1517130.99339922</v>
      </c>
      <c r="S58" s="169" t="n">
        <f aca="false">SUM(S56:S57)</f>
        <v>1468191.28393472</v>
      </c>
      <c r="T58" s="169" t="n">
        <f aca="false">SUM(T56:T57)</f>
        <v>1517130.99339922</v>
      </c>
      <c r="U58" s="169" t="n">
        <f aca="false">SUM(U56:U57)</f>
        <v>1468191.28393472</v>
      </c>
      <c r="V58" s="169" t="n">
        <f aca="false">SUM(V56:V57)</f>
        <v>1517130.99339922</v>
      </c>
      <c r="W58" s="169" t="n">
        <f aca="false">SUM(W56:W57)</f>
        <v>1517130.99339922</v>
      </c>
      <c r="X58" s="169" t="n">
        <f aca="false">SUM(X56:X57)</f>
        <v>1370311.86500574</v>
      </c>
      <c r="Y58" s="169" t="n">
        <f aca="false">SUM(Y56:Y57)</f>
        <v>1517130.99339922</v>
      </c>
      <c r="Z58" s="169" t="n">
        <f aca="false">SUM(Z56:Z57)</f>
        <v>1468191.28393472</v>
      </c>
      <c r="AA58" s="169" t="n">
        <f aca="false">SUM(AA56:AA57)</f>
        <v>1517130.99339922</v>
      </c>
      <c r="AB58" s="169" t="n">
        <f aca="false">SUM(AB56:AB57)</f>
        <v>1468191.28393472</v>
      </c>
      <c r="AC58" s="169" t="n">
        <f aca="false">SUM(AC56:AC57)</f>
        <v>1517130.99339922</v>
      </c>
      <c r="AD58" s="169" t="n">
        <f aca="false">SUM(AD56:AD57)</f>
        <v>1517130.99339922</v>
      </c>
      <c r="AE58" s="169" t="n">
        <f aca="false">SUM(AE56:AE57)</f>
        <v>1468191.28393472</v>
      </c>
      <c r="AF58" s="169" t="n">
        <f aca="false">SUM(AF56:AF57)</f>
        <v>1517130.99339922</v>
      </c>
      <c r="AG58" s="169" t="n">
        <f aca="false">SUM(AG56:AG57)</f>
        <v>1468191.28393472</v>
      </c>
      <c r="AH58" s="169" t="n">
        <f aca="false">SUM(AH56:AH57)</f>
        <v>1517130.99339922</v>
      </c>
      <c r="AI58" s="169" t="n">
        <f aca="false">SUM(AI56:AI57)</f>
        <v>1517130.99339922</v>
      </c>
      <c r="AJ58" s="169" t="n">
        <f aca="false">SUM(AJ56:AJ57)</f>
        <v>1370311.86500574</v>
      </c>
      <c r="AK58" s="169" t="n">
        <f aca="false">SUM(AK56:AK57)</f>
        <v>1517130.99339922</v>
      </c>
      <c r="AL58" s="169" t="n">
        <f aca="false">SUM(AL56:AL57)</f>
        <v>1468191.28393472</v>
      </c>
      <c r="AM58" s="169" t="n">
        <f aca="false">SUM(AM56:AM57)</f>
        <v>1517130.99339922</v>
      </c>
      <c r="AN58" s="169" t="n">
        <f aca="false">SUM(AN56:AN57)</f>
        <v>1468191.28393472</v>
      </c>
      <c r="AO58" s="169" t="n">
        <f aca="false">SUM(AO56:AO57)</f>
        <v>1517130.99339922</v>
      </c>
      <c r="AP58" s="169" t="n">
        <f aca="false">SUM(AP56:AP57)</f>
        <v>1517130.99339922</v>
      </c>
      <c r="AQ58" s="169" t="n">
        <f aca="false">SUM(AQ56:AQ57)</f>
        <v>1468191.28393472</v>
      </c>
      <c r="AR58" s="169" t="n">
        <f aca="false">SUM(AR56:AR57)</f>
        <v>1517130.99339922</v>
      </c>
      <c r="AS58" s="169" t="n">
        <f aca="false">SUM(AS56:AS57)</f>
        <v>1468191.28393472</v>
      </c>
      <c r="AT58" s="169" t="n">
        <f aca="false">SUM(AT56:AT57)</f>
        <v>1517130.99339922</v>
      </c>
      <c r="AU58" s="169" t="n">
        <f aca="false">SUM(AU56:AU57)</f>
        <v>1517130.99339922</v>
      </c>
      <c r="AV58" s="169" t="n">
        <f aca="false">SUM(AV56:AV57)</f>
        <v>1370311.86500574</v>
      </c>
      <c r="AW58" s="169" t="n">
        <f aca="false">SUM(AW56:AW57)</f>
        <v>1517130.99339922</v>
      </c>
      <c r="AX58" s="169" t="n">
        <f aca="false">SUM(AX56:AX57)</f>
        <v>1468191.28393472</v>
      </c>
      <c r="AY58" s="169" t="n">
        <f aca="false">SUM(AY56:AY57)</f>
        <v>1517130.99339922</v>
      </c>
      <c r="AZ58" s="169" t="n">
        <f aca="false">SUM(AZ56:AZ57)</f>
        <v>1468191.28393472</v>
      </c>
      <c r="BA58" s="169" t="n">
        <f aca="false">SUM(BA56:BA57)</f>
        <v>1517130.99339922</v>
      </c>
      <c r="BB58" s="169" t="n">
        <f aca="false">SUM(BB56:BB57)</f>
        <v>1517130.99339922</v>
      </c>
      <c r="BC58" s="169" t="n">
        <f aca="false">SUM(BC56:BC57)</f>
        <v>1468191.28393472</v>
      </c>
      <c r="BD58" s="169" t="n">
        <f aca="false">SUM(BD56:BD57)</f>
        <v>1517130.99339922</v>
      </c>
      <c r="BE58" s="169" t="n">
        <f aca="false">SUM(BE56:BE57)</f>
        <v>1468191.28393472</v>
      </c>
      <c r="BF58" s="169" t="n">
        <f aca="false">SUM(BF56:BF57)</f>
        <v>1517130.99339922</v>
      </c>
      <c r="BG58" s="169" t="n">
        <f aca="false">SUM(BG56:BG57)</f>
        <v>1517130.99339922</v>
      </c>
      <c r="BH58" s="169" t="n">
        <f aca="false">SUM(BH56:BH57)</f>
        <v>1370311.86500574</v>
      </c>
      <c r="BI58" s="169" t="n">
        <f aca="false">SUM(BI56:BI57)</f>
        <v>1517130.99339922</v>
      </c>
      <c r="BJ58" s="169" t="n">
        <f aca="false">SUM(BJ56:BJ57)</f>
        <v>1468191.28393472</v>
      </c>
      <c r="BK58" s="169" t="n">
        <f aca="false">SUM(BK56:BK57)</f>
        <v>1517130.99339922</v>
      </c>
      <c r="BL58" s="169" t="n">
        <f aca="false">SUM(BL56:BL57)</f>
        <v>1468191.28393472</v>
      </c>
      <c r="BM58" s="169" t="n">
        <f aca="false">SUM(BM56:BM57)</f>
        <v>1517130.99339922</v>
      </c>
      <c r="BN58" s="169" t="n">
        <f aca="false">SUM(BN56:BN57)</f>
        <v>1517130.99339922</v>
      </c>
      <c r="BO58" s="169" t="n">
        <f aca="false">SUM(BO56:BO57)</f>
        <v>1468191.28393472</v>
      </c>
      <c r="BP58" s="169" t="n">
        <f aca="false">SUM(BP56:BP57)</f>
        <v>1517130.99339922</v>
      </c>
      <c r="BQ58" s="169" t="n">
        <f aca="false">SUM(BQ56:BQ57)</f>
        <v>1468191.28393472</v>
      </c>
      <c r="BR58" s="169" t="n">
        <f aca="false">SUM(BR56:BR57)</f>
        <v>1517130.99339922</v>
      </c>
      <c r="BS58" s="169" t="n">
        <f aca="false">SUM(BS56:BS57)</f>
        <v>1517130.99339922</v>
      </c>
      <c r="BT58" s="169" t="n">
        <f aca="false">SUM(BT56:BT57)</f>
        <v>1370311.86500574</v>
      </c>
      <c r="BU58" s="169" t="n">
        <f aca="false">SUM(BU56:BU57)</f>
        <v>1517130.99339922</v>
      </c>
      <c r="BV58" s="169" t="n">
        <f aca="false">SUM(BV56:BV57)</f>
        <v>1468191.28393472</v>
      </c>
      <c r="BW58" s="169" t="n">
        <f aca="false">SUM(BW56:BW57)</f>
        <v>1517130.99339922</v>
      </c>
      <c r="BX58" s="169" t="n">
        <f aca="false">SUM(BX56:BX57)</f>
        <v>1468191.28393472</v>
      </c>
      <c r="BY58" s="169" t="n">
        <f aca="false">SUM(BY56:BY57)</f>
        <v>1517130.99339922</v>
      </c>
      <c r="BZ58" s="169" t="n">
        <f aca="false">SUM(BZ56:BZ57)</f>
        <v>1517130.99339922</v>
      </c>
      <c r="CA58" s="169" t="n">
        <f aca="false">SUM(CA56:CA57)</f>
        <v>1468191.28393472</v>
      </c>
      <c r="CB58" s="169" t="n">
        <f aca="false">SUM(CB56:CB57)</f>
        <v>1517130.99339922</v>
      </c>
      <c r="CC58" s="169" t="n">
        <f aca="false">SUM(CC56:CC57)</f>
        <v>1468191.28393472</v>
      </c>
      <c r="CD58" s="169" t="n">
        <f aca="false">SUM(CD56:CD57)</f>
        <v>1517130.99339922</v>
      </c>
      <c r="CE58" s="169" t="n">
        <f aca="false">SUM(CE56:CE57)</f>
        <v>1517130.99339922</v>
      </c>
      <c r="CF58" s="169" t="n">
        <f aca="false">SUM(CF56:CF57)</f>
        <v>1370311.86500574</v>
      </c>
      <c r="CG58" s="169" t="n">
        <f aca="false">SUM(CG56:CG57)</f>
        <v>1517130.99339922</v>
      </c>
      <c r="CH58" s="169" t="n">
        <f aca="false">SUM(CH56:CH57)</f>
        <v>1468191.28393472</v>
      </c>
      <c r="CI58" s="169" t="n">
        <f aca="false">SUM(CI56:CI57)</f>
        <v>1517130.99339922</v>
      </c>
      <c r="CJ58" s="169" t="n">
        <f aca="false">SUM(CJ56:CJ57)</f>
        <v>1468191.28393472</v>
      </c>
      <c r="CK58" s="169" t="n">
        <f aca="false">SUM(CK56:CK57)</f>
        <v>1517130.99339922</v>
      </c>
      <c r="CL58" s="169" t="n">
        <f aca="false">SUM(CL56:CL57)</f>
        <v>1517130.99339922</v>
      </c>
      <c r="CM58" s="169" t="n">
        <f aca="false">SUM(CM56:CM57)</f>
        <v>1468191.28393472</v>
      </c>
      <c r="CN58" s="169" t="n">
        <f aca="false">SUM(CN56:CN57)</f>
        <v>1517130.99339922</v>
      </c>
      <c r="CO58" s="169" t="n">
        <f aca="false">SUM(CO56:CO57)</f>
        <v>1468191.28393472</v>
      </c>
      <c r="CP58" s="169" t="n">
        <f aca="false">SUM(CP56:CP57)</f>
        <v>1517130.99339922</v>
      </c>
      <c r="CQ58" s="169" t="n">
        <f aca="false">SUM(CQ56:CQ57)</f>
        <v>1517130.99339922</v>
      </c>
      <c r="CR58" s="169" t="n">
        <f aca="false">SUM(CR56:CR57)</f>
        <v>1370311.86500574</v>
      </c>
      <c r="CS58" s="169" t="n">
        <f aca="false">SUM(CS56:CS57)</f>
        <v>1517130.99339922</v>
      </c>
      <c r="CT58" s="169" t="n">
        <f aca="false">SUM(CT56:CT57)</f>
        <v>1468191.28393472</v>
      </c>
      <c r="CU58" s="169" t="n">
        <f aca="false">SUM(CU56:CU57)</f>
        <v>1517130.99339922</v>
      </c>
      <c r="CV58" s="169" t="n">
        <f aca="false">SUM(CV56:CV57)</f>
        <v>1468191.28393472</v>
      </c>
      <c r="CW58" s="169" t="n">
        <f aca="false">SUM(CW56:CW57)</f>
        <v>1517130.99339922</v>
      </c>
      <c r="CX58" s="169" t="n">
        <f aca="false">SUM(CX56:CX57)</f>
        <v>1517130.99339922</v>
      </c>
      <c r="CY58" s="169" t="n">
        <f aca="false">SUM(CY56:CY57)</f>
        <v>1468191.28393472</v>
      </c>
      <c r="CZ58" s="169" t="n">
        <f aca="false">SUM(CZ56:CZ57)</f>
        <v>1517130.99339922</v>
      </c>
      <c r="DA58" s="169" t="n">
        <f aca="false">SUM(DA56:DA57)</f>
        <v>1468191.28393472</v>
      </c>
      <c r="DB58" s="169" t="n">
        <f aca="false">SUM(DB56:DB57)</f>
        <v>1517130.99339922</v>
      </c>
      <c r="DC58" s="169" t="n">
        <f aca="false">SUM(DC56:DC57)</f>
        <v>1517130.99339922</v>
      </c>
      <c r="DD58" s="169" t="n">
        <f aca="false">SUM(DD56:DD57)</f>
        <v>1370311.86500574</v>
      </c>
      <c r="DE58" s="169" t="n">
        <f aca="false">SUM(DE56:DE57)</f>
        <v>1517130.99339922</v>
      </c>
      <c r="DF58" s="169" t="n">
        <f aca="false">SUM(DF56:DF57)</f>
        <v>1468191.28393472</v>
      </c>
      <c r="DG58" s="169" t="n">
        <f aca="false">SUM(DG56:DG57)</f>
        <v>1517130.99339922</v>
      </c>
      <c r="DH58" s="169" t="n">
        <f aca="false">SUM(DH56:DH57)</f>
        <v>1468191.28393472</v>
      </c>
      <c r="DI58" s="169" t="n">
        <f aca="false">SUM(DI56:DI57)</f>
        <v>1517130.99339922</v>
      </c>
      <c r="DJ58" s="169" t="n">
        <f aca="false">SUM(DJ56:DJ57)</f>
        <v>1517130.99339922</v>
      </c>
      <c r="DK58" s="169" t="n">
        <f aca="false">SUM(DK56:DK57)</f>
        <v>1468191.28393472</v>
      </c>
      <c r="DL58" s="169" t="n">
        <f aca="false">SUM(DL56:DL57)</f>
        <v>1517130.99339922</v>
      </c>
      <c r="DM58" s="169" t="n">
        <f aca="false">SUM(DM56:DM57)</f>
        <v>1468191.28393472</v>
      </c>
      <c r="DN58" s="169" t="n">
        <f aca="false">SUM(DN56:DN57)</f>
        <v>1517130.99339922</v>
      </c>
      <c r="DO58" s="169" t="n">
        <f aca="false">SUM(DO56:DO57)</f>
        <v>1517130.99339922</v>
      </c>
      <c r="DP58" s="169" t="n">
        <f aca="false">SUM(DP56:DP57)</f>
        <v>1370311.86500574</v>
      </c>
      <c r="DQ58" s="169" t="n">
        <f aca="false">SUM(DQ56:DQ57)</f>
        <v>1517130.99339922</v>
      </c>
      <c r="DR58" s="23"/>
      <c r="DS58" s="169" t="n">
        <f aca="false">SUM(DS56:DS57)</f>
        <v>1468191.28393472</v>
      </c>
      <c r="DT58" s="169" t="n">
        <f aca="false">SUM(DT56:DT57)</f>
        <v>1517130.99339922</v>
      </c>
      <c r="DU58" s="169" t="n">
        <f aca="false">SUM(DU56:DU57)</f>
        <v>1468191.28393472</v>
      </c>
      <c r="DV58" s="169" t="n">
        <f aca="false">SUM(DV56:DV57)</f>
        <v>1517130.99339922</v>
      </c>
      <c r="DW58" s="169" t="n">
        <f aca="false">SUM(DW56:DW57)</f>
        <v>1517130.99339922</v>
      </c>
      <c r="DX58" s="169" t="n">
        <f aca="false">SUM(DX56:DX57)</f>
        <v>1468191.28393472</v>
      </c>
      <c r="DY58" s="169" t="n">
        <f aca="false">SUM(DY56:DY57)</f>
        <v>1517130.99339922</v>
      </c>
      <c r="DZ58" s="169" t="n">
        <f aca="false">SUM(DZ56:DZ57)</f>
        <v>1468191.28393472</v>
      </c>
      <c r="EA58" s="169" t="n">
        <f aca="false">SUM(EA56:EA57)</f>
        <v>1517130.99339922</v>
      </c>
      <c r="EB58" s="169" t="n">
        <f aca="false">SUM(EB56:EB57)</f>
        <v>1517130.99339922</v>
      </c>
      <c r="EC58" s="169" t="n">
        <f aca="false">SUM(EC56:EC57)</f>
        <v>1370311.86500574</v>
      </c>
      <c r="ED58" s="169" t="n">
        <f aca="false">SUM(ED56:ED57)</f>
        <v>1517130.99339922</v>
      </c>
      <c r="EE58" s="169" t="n">
        <f aca="false">SUM(EE56:EE57)</f>
        <v>1468191.28393472</v>
      </c>
      <c r="EF58" s="169" t="n">
        <f aca="false">SUM(EF56:EF57)</f>
        <v>1517130.99339922</v>
      </c>
      <c r="EG58" s="169" t="n">
        <f aca="false">SUM(EG56:EG57)</f>
        <v>1468191.28393472</v>
      </c>
      <c r="EH58" s="169" t="n">
        <f aca="false">SUM(EH56:EH57)</f>
        <v>1517130.99339922</v>
      </c>
      <c r="EI58" s="169" t="n">
        <f aca="false">SUM(EI56:EI57)</f>
        <v>1517130.99339922</v>
      </c>
      <c r="EJ58" s="169" t="n">
        <f aca="false">SUM(EJ56:EJ57)</f>
        <v>1468191.28393472</v>
      </c>
      <c r="EK58" s="169" t="n">
        <f aca="false">SUM(EK56:EK57)</f>
        <v>1517130.99339922</v>
      </c>
      <c r="EL58" s="169" t="n">
        <f aca="false">SUM(EL56:EL57)</f>
        <v>1468191.28393472</v>
      </c>
      <c r="EM58" s="169" t="n">
        <f aca="false">SUM(EM56:EM57)</f>
        <v>1517130.99339922</v>
      </c>
      <c r="EN58" s="169" t="n">
        <f aca="false">SUM(EN56:EN57)</f>
        <v>1517130.99339922</v>
      </c>
      <c r="EO58" s="169" t="n">
        <f aca="false">SUM(EO56:EO57)</f>
        <v>1370311.86500574</v>
      </c>
      <c r="EP58" s="169" t="n">
        <f aca="false">SUM(EP56:EP57)</f>
        <v>1517130.99339922</v>
      </c>
      <c r="EQ58" s="169" t="n">
        <f aca="false">SUM(EQ56:EQ57)</f>
        <v>1468191.28393472</v>
      </c>
      <c r="ER58" s="169" t="n">
        <f aca="false">SUM(ER56:ER57)</f>
        <v>1517130.99339922</v>
      </c>
      <c r="ES58" s="169" t="n">
        <f aca="false">SUM(ES56:ES57)</f>
        <v>1468191.28393472</v>
      </c>
      <c r="ET58" s="169" t="n">
        <f aca="false">SUM(ET56:ET57)</f>
        <v>1517130.99339922</v>
      </c>
      <c r="EU58" s="169" t="n">
        <f aca="false">SUM(EU56:EU57)</f>
        <v>1517130.99339922</v>
      </c>
      <c r="EV58" s="169" t="n">
        <f aca="false">SUM(EV56:EV57)</f>
        <v>1468191.28393472</v>
      </c>
      <c r="EW58" s="169" t="n">
        <f aca="false">SUM(EW56:EW57)</f>
        <v>1517130.99339922</v>
      </c>
      <c r="EX58" s="169" t="n">
        <f aca="false">SUM(EX56:EX57)</f>
        <v>1468191.28393472</v>
      </c>
      <c r="EY58" s="169" t="n">
        <f aca="false">SUM(EY56:EY57)</f>
        <v>1517130.99339922</v>
      </c>
      <c r="EZ58" s="169" t="n">
        <f aca="false">SUM(EZ56:EZ57)</f>
        <v>1517130.99339922</v>
      </c>
      <c r="FA58" s="169" t="n">
        <f aca="false">SUM(FA56:FA57)</f>
        <v>1370311.86500574</v>
      </c>
      <c r="FB58" s="169" t="n">
        <f aca="false">SUM(FB56:FB57)</f>
        <v>1517130.99339922</v>
      </c>
      <c r="FC58" s="169" t="n">
        <f aca="false">SUM(FC56:FC57)</f>
        <v>1468191.28393472</v>
      </c>
      <c r="FD58" s="169" t="n">
        <f aca="false">SUM(FD56:FD57)</f>
        <v>1517130.99339922</v>
      </c>
      <c r="FE58" s="169" t="n">
        <f aca="false">SUM(FE56:FE57)</f>
        <v>1468191.28393472</v>
      </c>
      <c r="FF58" s="169" t="n">
        <f aca="false">SUM(FF56:FF57)</f>
        <v>1517130.99339922</v>
      </c>
      <c r="FG58" s="169" t="n">
        <f aca="false">SUM(FG56:FG57)</f>
        <v>1517130.99339922</v>
      </c>
      <c r="FH58" s="169" t="n">
        <f aca="false">SUM(FH56:FH57)</f>
        <v>1468191.28393472</v>
      </c>
      <c r="FI58" s="169" t="n">
        <f aca="false">SUM(FI56:FI57)</f>
        <v>1517130.99339922</v>
      </c>
      <c r="FJ58" s="169" t="n">
        <f aca="false">SUM(FJ56:FJ57)</f>
        <v>1468191.28393472</v>
      </c>
      <c r="FK58" s="169" t="n">
        <f aca="false">SUM(FK56:FK57)</f>
        <v>1517130.99339922</v>
      </c>
      <c r="FL58" s="169" t="n">
        <f aca="false">SUM(FL56:FL57)</f>
        <v>1517130.99339922</v>
      </c>
      <c r="FM58" s="169" t="n">
        <f aca="false">SUM(FM56:FM57)</f>
        <v>1370311.86500574</v>
      </c>
      <c r="FN58" s="169" t="n">
        <f aca="false">SUM(FN56:FN57)</f>
        <v>1517130.99339922</v>
      </c>
      <c r="FO58" s="169" t="n">
        <f aca="false">SUM(FO56:FO57)</f>
        <v>1468191.28393472</v>
      </c>
      <c r="FP58" s="169" t="n">
        <f aca="false">SUM(FP56:FP57)</f>
        <v>1517130.99339922</v>
      </c>
      <c r="FQ58" s="169" t="n">
        <f aca="false">SUM(FQ56:FQ57)</f>
        <v>1468191.28393472</v>
      </c>
      <c r="FR58" s="169" t="n">
        <f aca="false">SUM(FR56:FR57)</f>
        <v>1517130.99339922</v>
      </c>
      <c r="FS58" s="169" t="n">
        <f aca="false">SUM(FS56:FS57)</f>
        <v>1517130.99339922</v>
      </c>
      <c r="FT58" s="169" t="n">
        <f aca="false">SUM(FT56:FT57)</f>
        <v>1468191.28393472</v>
      </c>
      <c r="FU58" s="169" t="n">
        <f aca="false">SUM(FU56:FU57)</f>
        <v>1517130.99339922</v>
      </c>
      <c r="FV58" s="169" t="n">
        <f aca="false">SUM(FV56:FV57)</f>
        <v>1468191.28393472</v>
      </c>
      <c r="FW58" s="169" t="n">
        <f aca="false">SUM(FW56:FW57)</f>
        <v>1517130.99339922</v>
      </c>
      <c r="FX58" s="169" t="n">
        <f aca="false">SUM(FX56:FX57)</f>
        <v>1517130.99339922</v>
      </c>
      <c r="FY58" s="169" t="n">
        <f aca="false">SUM(FY56:FY57)</f>
        <v>1370311.86500574</v>
      </c>
      <c r="FZ58" s="169" t="n">
        <f aca="false">SUM(FZ56:FZ57)</f>
        <v>1517130.99339922</v>
      </c>
      <c r="GA58" s="169" t="n">
        <f aca="false">SUM(GA56:GA57)</f>
        <v>1468191.28393472</v>
      </c>
      <c r="GB58" s="169" t="n">
        <f aca="false">SUM(GB56:GB57)</f>
        <v>1517130.99339922</v>
      </c>
      <c r="GC58" s="169" t="n">
        <f aca="false">SUM(GC56:GC57)</f>
        <v>1468191.28393472</v>
      </c>
      <c r="GD58" s="169" t="n">
        <f aca="false">SUM(GD56:GD57)</f>
        <v>1517130.99339922</v>
      </c>
      <c r="GE58" s="169" t="n">
        <f aca="false">SUM(GE56:GE57)</f>
        <v>1517130.99339922</v>
      </c>
      <c r="GF58" s="169" t="n">
        <f aca="false">SUM(GF56:GF57)</f>
        <v>1468191.28393472</v>
      </c>
      <c r="GG58" s="169" t="n">
        <f aca="false">SUM(GG56:GG57)</f>
        <v>1517130.99339922</v>
      </c>
      <c r="GH58" s="169" t="n">
        <f aca="false">SUM(GH56:GH57)</f>
        <v>1468191.28393472</v>
      </c>
      <c r="GI58" s="169" t="n">
        <f aca="false">SUM(GI56:GI57)</f>
        <v>1517130.99339922</v>
      </c>
      <c r="GJ58" s="169" t="n">
        <f aca="false">SUM(GJ56:GJ57)</f>
        <v>1517130.99339922</v>
      </c>
      <c r="GK58" s="169" t="n">
        <f aca="false">SUM(GK56:GK57)</f>
        <v>1370311.86500574</v>
      </c>
      <c r="GL58" s="169" t="n">
        <f aca="false">SUM(GL56:GL57)</f>
        <v>1517130.99339922</v>
      </c>
      <c r="GM58" s="169" t="n">
        <f aca="false">SUM(GM56:GM57)</f>
        <v>1468191.28393472</v>
      </c>
      <c r="GN58" s="169" t="n">
        <f aca="false">SUM(GN56:GN57)</f>
        <v>1517130.99339922</v>
      </c>
      <c r="GO58" s="169" t="n">
        <f aca="false">SUM(GO56:GO57)</f>
        <v>1468191.28393472</v>
      </c>
      <c r="GP58" s="169" t="n">
        <f aca="false">SUM(GP56:GP57)</f>
        <v>1517130.99339922</v>
      </c>
      <c r="GQ58" s="169" t="n">
        <f aca="false">SUM(GQ56:GQ57)</f>
        <v>1517130.99339922</v>
      </c>
      <c r="GR58" s="169" t="n">
        <f aca="false">SUM(GR56:GR57)</f>
        <v>1468191.28393472</v>
      </c>
      <c r="GS58" s="169" t="n">
        <f aca="false">SUM(GS56:GS57)</f>
        <v>1517130.99339922</v>
      </c>
      <c r="GT58" s="169" t="n">
        <f aca="false">SUM(GT56:GT57)</f>
        <v>1468191.28393472</v>
      </c>
      <c r="GU58" s="169" t="n">
        <f aca="false">SUM(GU56:GU57)</f>
        <v>1517130.99339922</v>
      </c>
      <c r="GV58" s="169" t="n">
        <f aca="false">SUM(GV56:GV57)</f>
        <v>1517130.99339922</v>
      </c>
      <c r="GW58" s="169" t="n">
        <f aca="false">SUM(GW56:GW57)</f>
        <v>1370311.86500574</v>
      </c>
      <c r="GX58" s="169" t="n">
        <f aca="false">SUM(GX56:GX57)</f>
        <v>1517130.99339922</v>
      </c>
      <c r="GY58" s="169" t="n">
        <f aca="false">SUM(GY56:GY57)</f>
        <v>1468191.28393472</v>
      </c>
      <c r="GZ58" s="169" t="n">
        <f aca="false">SUM(GZ56:GZ57)</f>
        <v>1517130.99339922</v>
      </c>
      <c r="HA58" s="169" t="n">
        <f aca="false">SUM(HA56:HA57)</f>
        <v>1468191.28393472</v>
      </c>
      <c r="HB58" s="169" t="n">
        <f aca="false">SUM(HB56:HB57)</f>
        <v>1517130.99339922</v>
      </c>
      <c r="HC58" s="169" t="n">
        <f aca="false">SUM(HC56:HC57)</f>
        <v>1517130.99339922</v>
      </c>
      <c r="HD58" s="169" t="n">
        <f aca="false">SUM(HD56:HD57)</f>
        <v>1468191.28393472</v>
      </c>
      <c r="HE58" s="169" t="n">
        <f aca="false">SUM(HE56:HE57)</f>
        <v>1517130.99339922</v>
      </c>
      <c r="HF58" s="169" t="n">
        <f aca="false">SUM(HF56:HF57)</f>
        <v>1468191.28393472</v>
      </c>
      <c r="HG58" s="169" t="n">
        <f aca="false">SUM(HG56:HG57)</f>
        <v>1517130.99339922</v>
      </c>
      <c r="HH58" s="169" t="n">
        <f aca="false">SUM(HH56:HH57)</f>
        <v>1517130.99339922</v>
      </c>
      <c r="HI58" s="169" t="n">
        <f aca="false">SUM(HI56:HI57)</f>
        <v>1370311.86500574</v>
      </c>
      <c r="HJ58" s="169" t="n">
        <f aca="false">SUM(HJ56:HJ57)</f>
        <v>1517130.99339922</v>
      </c>
      <c r="HK58" s="169" t="n">
        <f aca="false">SUM(HK56:HK57)</f>
        <v>1468191.28393472</v>
      </c>
      <c r="HL58" s="169" t="n">
        <f aca="false">SUM(HL56:HL57)</f>
        <v>1517130.99339922</v>
      </c>
      <c r="HM58" s="169" t="n">
        <f aca="false">SUM(HM56:HM57)</f>
        <v>1468191.28393472</v>
      </c>
      <c r="HN58" s="169" t="n">
        <f aca="false">SUM(HN56:HN57)</f>
        <v>1517130.99339922</v>
      </c>
      <c r="HO58" s="169" t="n">
        <f aca="false">SUM(HO56:HO57)</f>
        <v>1517130.99339922</v>
      </c>
      <c r="HP58" s="169" t="n">
        <f aca="false">SUM(HP56:HP57)</f>
        <v>1468191.28393472</v>
      </c>
      <c r="HQ58" s="169" t="n">
        <f aca="false">SUM(HQ56:HQ57)</f>
        <v>1517130.99339922</v>
      </c>
      <c r="HR58" s="169" t="n">
        <f aca="false">SUM(HR56:HR57)</f>
        <v>1468191.28393472</v>
      </c>
      <c r="HS58" s="169" t="n">
        <f aca="false">SUM(HS56:HS57)</f>
        <v>1517130.99339922</v>
      </c>
      <c r="HT58" s="174"/>
      <c r="HU58" s="174"/>
      <c r="HV58" s="174"/>
      <c r="HW58" s="174"/>
      <c r="HX58" s="174"/>
      <c r="HY58" s="174"/>
      <c r="HZ58" s="174"/>
      <c r="IA58" s="174"/>
      <c r="IB58" s="174"/>
      <c r="IC58" s="174"/>
      <c r="ID58" s="174"/>
      <c r="IE58" s="174"/>
      <c r="IF58" s="174"/>
      <c r="IG58" s="174"/>
      <c r="IH58" s="174"/>
      <c r="II58" s="174"/>
      <c r="IJ58" s="174"/>
      <c r="IK58" s="174"/>
      <c r="IL58" s="174"/>
      <c r="IM58" s="174"/>
      <c r="IN58" s="174"/>
      <c r="IO58" s="174"/>
      <c r="IP58" s="174"/>
      <c r="IQ58" s="174"/>
      <c r="IR58" s="174"/>
      <c r="IS58" s="174"/>
      <c r="IT58" s="174"/>
      <c r="IU58" s="174"/>
      <c r="IV58" s="174"/>
      <c r="IW58" s="174"/>
    </row>
    <row r="59" customFormat="false" ht="13.5" hidden="false" customHeight="false" outlineLevel="0" collapsed="false">
      <c r="A59" s="175" t="s">
        <v>83</v>
      </c>
      <c r="B59" s="176" t="n">
        <f aca="false">B60*$I$21</f>
        <v>50940.9892098023</v>
      </c>
      <c r="C59" s="176" t="n">
        <f aca="false">C60*$I$21</f>
        <v>52639.0221834624</v>
      </c>
      <c r="D59" s="176" t="n">
        <f aca="false">D60*$I$21</f>
        <v>50940.9892098023</v>
      </c>
      <c r="E59" s="176" t="n">
        <f aca="false">E60*$I$21</f>
        <v>52639.0221834624</v>
      </c>
      <c r="F59" s="176" t="n">
        <f aca="false">F60*$I$21</f>
        <v>52639.0221834624</v>
      </c>
      <c r="G59" s="176" t="n">
        <f aca="false">G60*$I$21</f>
        <v>50940.9892098023</v>
      </c>
      <c r="H59" s="176" t="n">
        <f aca="false">H60*$I$21</f>
        <v>52639.0221834624</v>
      </c>
      <c r="I59" s="176" t="n">
        <f aca="false">I60*$I$21</f>
        <v>50940.9892098023</v>
      </c>
      <c r="J59" s="176" t="n">
        <f aca="false">J60*$I$21</f>
        <v>52639.0221834624</v>
      </c>
      <c r="K59" s="177" t="n">
        <f aca="false">K60*$I$21</f>
        <v>52639.0221834624</v>
      </c>
      <c r="L59" s="177" t="n">
        <f aca="false">L60*$I$21</f>
        <v>47544.9232624822</v>
      </c>
      <c r="M59" s="177" t="n">
        <f aca="false">M60*$I$21</f>
        <v>52639.0221834624</v>
      </c>
      <c r="N59" s="177" t="n">
        <f aca="false">N60*$I$21</f>
        <v>50940.9892098023</v>
      </c>
      <c r="O59" s="177" t="n">
        <f aca="false">O60*$I$21</f>
        <v>52639.0221834624</v>
      </c>
      <c r="P59" s="178" t="s">
        <v>22</v>
      </c>
      <c r="Q59" s="178" t="s">
        <v>22</v>
      </c>
      <c r="R59" s="178" t="s">
        <v>22</v>
      </c>
      <c r="S59" s="178" t="s">
        <v>22</v>
      </c>
      <c r="T59" s="178" t="s">
        <v>22</v>
      </c>
      <c r="U59" s="178" t="s">
        <v>22</v>
      </c>
      <c r="V59" s="178" t="s">
        <v>22</v>
      </c>
      <c r="W59" s="178" t="s">
        <v>22</v>
      </c>
      <c r="X59" s="178" t="s">
        <v>22</v>
      </c>
      <c r="Y59" s="178" t="s">
        <v>22</v>
      </c>
      <c r="Z59" s="178" t="s">
        <v>22</v>
      </c>
      <c r="AA59" s="178" t="s">
        <v>22</v>
      </c>
      <c r="AB59" s="178" t="s">
        <v>22</v>
      </c>
      <c r="AC59" s="178" t="s">
        <v>22</v>
      </c>
      <c r="AD59" s="178" t="s">
        <v>22</v>
      </c>
      <c r="AE59" s="178" t="s">
        <v>22</v>
      </c>
      <c r="AF59" s="178" t="s">
        <v>22</v>
      </c>
      <c r="AG59" s="178" t="s">
        <v>22</v>
      </c>
      <c r="AH59" s="178" t="s">
        <v>22</v>
      </c>
      <c r="AI59" s="178" t="s">
        <v>22</v>
      </c>
      <c r="AJ59" s="178" t="s">
        <v>22</v>
      </c>
      <c r="AK59" s="178" t="s">
        <v>22</v>
      </c>
      <c r="AL59" s="178" t="s">
        <v>22</v>
      </c>
      <c r="AM59" s="178" t="s">
        <v>22</v>
      </c>
      <c r="AN59" s="178" t="s">
        <v>22</v>
      </c>
      <c r="AO59" s="178" t="s">
        <v>22</v>
      </c>
      <c r="AP59" s="178" t="s">
        <v>22</v>
      </c>
      <c r="AQ59" s="178" t="s">
        <v>22</v>
      </c>
      <c r="AR59" s="178" t="s">
        <v>22</v>
      </c>
      <c r="AS59" s="178" t="s">
        <v>22</v>
      </c>
      <c r="AT59" s="178" t="s">
        <v>22</v>
      </c>
      <c r="AU59" s="178" t="s">
        <v>22</v>
      </c>
      <c r="AV59" s="178" t="s">
        <v>22</v>
      </c>
      <c r="AW59" s="178" t="s">
        <v>22</v>
      </c>
      <c r="AX59" s="178" t="s">
        <v>22</v>
      </c>
      <c r="AY59" s="178" t="s">
        <v>22</v>
      </c>
      <c r="AZ59" s="178" t="s">
        <v>22</v>
      </c>
      <c r="BA59" s="178" t="s">
        <v>22</v>
      </c>
      <c r="BB59" s="178" t="s">
        <v>22</v>
      </c>
      <c r="BC59" s="178" t="s">
        <v>22</v>
      </c>
      <c r="BD59" s="178" t="s">
        <v>22</v>
      </c>
      <c r="BE59" s="178" t="s">
        <v>22</v>
      </c>
      <c r="BF59" s="178" t="s">
        <v>22</v>
      </c>
      <c r="BG59" s="178" t="s">
        <v>22</v>
      </c>
      <c r="BH59" s="178" t="s">
        <v>22</v>
      </c>
      <c r="BI59" s="178" t="s">
        <v>22</v>
      </c>
      <c r="BJ59" s="178" t="s">
        <v>22</v>
      </c>
      <c r="BK59" s="178" t="s">
        <v>22</v>
      </c>
      <c r="BL59" s="178" t="s">
        <v>22</v>
      </c>
      <c r="BM59" s="178" t="s">
        <v>22</v>
      </c>
      <c r="BN59" s="178" t="s">
        <v>22</v>
      </c>
      <c r="BO59" s="178" t="s">
        <v>22</v>
      </c>
      <c r="BP59" s="178" t="s">
        <v>22</v>
      </c>
      <c r="BQ59" s="178" t="s">
        <v>22</v>
      </c>
      <c r="BR59" s="178" t="s">
        <v>22</v>
      </c>
      <c r="BS59" s="178" t="s">
        <v>22</v>
      </c>
      <c r="BT59" s="178" t="s">
        <v>22</v>
      </c>
      <c r="BU59" s="178" t="s">
        <v>22</v>
      </c>
      <c r="BV59" s="178" t="s">
        <v>22</v>
      </c>
      <c r="BW59" s="178" t="s">
        <v>22</v>
      </c>
      <c r="BX59" s="178" t="s">
        <v>22</v>
      </c>
      <c r="BY59" s="178" t="s">
        <v>22</v>
      </c>
      <c r="BZ59" s="178" t="s">
        <v>22</v>
      </c>
      <c r="CA59" s="178" t="s">
        <v>22</v>
      </c>
      <c r="CB59" s="178" t="s">
        <v>22</v>
      </c>
      <c r="CC59" s="178" t="s">
        <v>22</v>
      </c>
      <c r="CD59" s="178" t="s">
        <v>22</v>
      </c>
      <c r="CE59" s="178" t="s">
        <v>22</v>
      </c>
      <c r="CF59" s="178" t="s">
        <v>22</v>
      </c>
      <c r="CG59" s="178" t="s">
        <v>22</v>
      </c>
      <c r="CH59" s="178" t="s">
        <v>22</v>
      </c>
      <c r="CI59" s="178" t="s">
        <v>22</v>
      </c>
      <c r="CJ59" s="178" t="s">
        <v>22</v>
      </c>
      <c r="CK59" s="178" t="s">
        <v>22</v>
      </c>
      <c r="CL59" s="178" t="s">
        <v>22</v>
      </c>
      <c r="CM59" s="178" t="s">
        <v>22</v>
      </c>
      <c r="CN59" s="178" t="s">
        <v>22</v>
      </c>
      <c r="CO59" s="178" t="s">
        <v>22</v>
      </c>
      <c r="CP59" s="178" t="s">
        <v>22</v>
      </c>
      <c r="CQ59" s="178" t="s">
        <v>22</v>
      </c>
      <c r="CR59" s="178" t="s">
        <v>22</v>
      </c>
      <c r="CS59" s="178" t="s">
        <v>22</v>
      </c>
      <c r="CT59" s="178" t="s">
        <v>22</v>
      </c>
      <c r="CU59" s="178" t="s">
        <v>22</v>
      </c>
      <c r="CV59" s="178" t="s">
        <v>22</v>
      </c>
      <c r="CW59" s="178" t="s">
        <v>22</v>
      </c>
      <c r="CX59" s="178" t="s">
        <v>22</v>
      </c>
      <c r="CY59" s="178" t="s">
        <v>22</v>
      </c>
      <c r="CZ59" s="178" t="s">
        <v>22</v>
      </c>
      <c r="DA59" s="178" t="s">
        <v>22</v>
      </c>
      <c r="DB59" s="178" t="s">
        <v>22</v>
      </c>
      <c r="DC59" s="178" t="s">
        <v>22</v>
      </c>
      <c r="DD59" s="178" t="s">
        <v>22</v>
      </c>
      <c r="DE59" s="178" t="s">
        <v>22</v>
      </c>
      <c r="DF59" s="178" t="s">
        <v>22</v>
      </c>
      <c r="DG59" s="178" t="s">
        <v>22</v>
      </c>
      <c r="DH59" s="178" t="s">
        <v>22</v>
      </c>
      <c r="DI59" s="178" t="s">
        <v>22</v>
      </c>
      <c r="DJ59" s="178" t="s">
        <v>22</v>
      </c>
      <c r="DK59" s="178" t="s">
        <v>22</v>
      </c>
      <c r="DL59" s="178" t="s">
        <v>22</v>
      </c>
      <c r="DM59" s="178" t="s">
        <v>22</v>
      </c>
      <c r="DN59" s="178" t="s">
        <v>22</v>
      </c>
      <c r="DO59" s="178" t="s">
        <v>22</v>
      </c>
      <c r="DP59" s="178" t="s">
        <v>22</v>
      </c>
      <c r="DQ59" s="178" t="s">
        <v>22</v>
      </c>
      <c r="DR59" s="23"/>
      <c r="DS59" s="178" t="s">
        <v>22</v>
      </c>
      <c r="DT59" s="178" t="s">
        <v>22</v>
      </c>
      <c r="DU59" s="178" t="s">
        <v>22</v>
      </c>
      <c r="DV59" s="178" t="s">
        <v>22</v>
      </c>
      <c r="DW59" s="178" t="s">
        <v>22</v>
      </c>
      <c r="DX59" s="178" t="s">
        <v>22</v>
      </c>
      <c r="DY59" s="178" t="s">
        <v>22</v>
      </c>
      <c r="DZ59" s="178" t="s">
        <v>22</v>
      </c>
      <c r="EA59" s="178" t="s">
        <v>22</v>
      </c>
      <c r="EB59" s="178" t="s">
        <v>22</v>
      </c>
      <c r="EC59" s="178" t="s">
        <v>22</v>
      </c>
      <c r="ED59" s="178" t="s">
        <v>22</v>
      </c>
      <c r="EE59" s="178" t="s">
        <v>22</v>
      </c>
      <c r="EF59" s="178" t="s">
        <v>22</v>
      </c>
      <c r="EG59" s="178" t="s">
        <v>22</v>
      </c>
      <c r="EH59" s="178" t="s">
        <v>22</v>
      </c>
      <c r="EI59" s="178" t="s">
        <v>22</v>
      </c>
      <c r="EJ59" s="178" t="s">
        <v>22</v>
      </c>
      <c r="EK59" s="178" t="s">
        <v>22</v>
      </c>
      <c r="EL59" s="178" t="s">
        <v>22</v>
      </c>
      <c r="EM59" s="178" t="s">
        <v>22</v>
      </c>
      <c r="EN59" s="178" t="s">
        <v>22</v>
      </c>
      <c r="EO59" s="178" t="s">
        <v>22</v>
      </c>
      <c r="EP59" s="178" t="s">
        <v>22</v>
      </c>
      <c r="EQ59" s="178" t="s">
        <v>22</v>
      </c>
      <c r="ER59" s="178" t="s">
        <v>22</v>
      </c>
      <c r="ES59" s="178" t="s">
        <v>22</v>
      </c>
      <c r="ET59" s="178" t="s">
        <v>22</v>
      </c>
      <c r="EU59" s="178" t="s">
        <v>22</v>
      </c>
      <c r="EV59" s="178" t="s">
        <v>22</v>
      </c>
      <c r="EW59" s="178" t="s">
        <v>22</v>
      </c>
      <c r="EX59" s="178" t="s">
        <v>22</v>
      </c>
      <c r="EY59" s="178" t="s">
        <v>22</v>
      </c>
      <c r="EZ59" s="178" t="s">
        <v>22</v>
      </c>
      <c r="FA59" s="178" t="s">
        <v>22</v>
      </c>
      <c r="FB59" s="178" t="s">
        <v>22</v>
      </c>
      <c r="FC59" s="178" t="s">
        <v>22</v>
      </c>
      <c r="FD59" s="178" t="s">
        <v>22</v>
      </c>
      <c r="FE59" s="178" t="s">
        <v>22</v>
      </c>
      <c r="FF59" s="178" t="s">
        <v>22</v>
      </c>
      <c r="FG59" s="178" t="s">
        <v>22</v>
      </c>
      <c r="FH59" s="178" t="s">
        <v>22</v>
      </c>
      <c r="FI59" s="178" t="s">
        <v>22</v>
      </c>
      <c r="FJ59" s="178" t="s">
        <v>22</v>
      </c>
      <c r="FK59" s="178" t="s">
        <v>22</v>
      </c>
      <c r="FL59" s="178" t="s">
        <v>22</v>
      </c>
      <c r="FM59" s="178" t="s">
        <v>22</v>
      </c>
      <c r="FN59" s="178" t="s">
        <v>22</v>
      </c>
      <c r="FO59" s="178" t="s">
        <v>22</v>
      </c>
      <c r="FP59" s="178" t="s">
        <v>22</v>
      </c>
      <c r="FQ59" s="178" t="s">
        <v>22</v>
      </c>
      <c r="FR59" s="178" t="s">
        <v>22</v>
      </c>
      <c r="FS59" s="178" t="s">
        <v>22</v>
      </c>
      <c r="FT59" s="178" t="s">
        <v>22</v>
      </c>
      <c r="FU59" s="178" t="s">
        <v>22</v>
      </c>
      <c r="FV59" s="178" t="s">
        <v>22</v>
      </c>
      <c r="FW59" s="178" t="s">
        <v>22</v>
      </c>
      <c r="FX59" s="178" t="s">
        <v>22</v>
      </c>
      <c r="FY59" s="178" t="s">
        <v>22</v>
      </c>
      <c r="FZ59" s="178" t="s">
        <v>22</v>
      </c>
      <c r="GA59" s="178" t="s">
        <v>22</v>
      </c>
      <c r="GB59" s="178" t="s">
        <v>22</v>
      </c>
      <c r="GC59" s="178" t="s">
        <v>22</v>
      </c>
      <c r="GD59" s="178" t="s">
        <v>22</v>
      </c>
      <c r="GE59" s="178" t="s">
        <v>22</v>
      </c>
      <c r="GF59" s="178" t="s">
        <v>22</v>
      </c>
      <c r="GG59" s="178" t="s">
        <v>22</v>
      </c>
      <c r="GH59" s="178" t="s">
        <v>22</v>
      </c>
      <c r="GI59" s="178" t="s">
        <v>22</v>
      </c>
      <c r="GJ59" s="178" t="s">
        <v>22</v>
      </c>
      <c r="GK59" s="178" t="s">
        <v>22</v>
      </c>
      <c r="GL59" s="178" t="s">
        <v>22</v>
      </c>
      <c r="GM59" s="178" t="s">
        <v>22</v>
      </c>
      <c r="GN59" s="178" t="s">
        <v>22</v>
      </c>
      <c r="GO59" s="178" t="s">
        <v>22</v>
      </c>
      <c r="GP59" s="178" t="s">
        <v>22</v>
      </c>
      <c r="GQ59" s="178" t="s">
        <v>22</v>
      </c>
      <c r="GR59" s="178" t="s">
        <v>22</v>
      </c>
      <c r="GS59" s="178" t="s">
        <v>22</v>
      </c>
      <c r="GT59" s="178" t="s">
        <v>22</v>
      </c>
      <c r="GU59" s="178" t="s">
        <v>22</v>
      </c>
      <c r="GV59" s="178" t="s">
        <v>22</v>
      </c>
      <c r="GW59" s="178" t="s">
        <v>22</v>
      </c>
      <c r="GX59" s="178" t="s">
        <v>22</v>
      </c>
      <c r="GY59" s="178" t="s">
        <v>22</v>
      </c>
      <c r="GZ59" s="178" t="s">
        <v>22</v>
      </c>
      <c r="HA59" s="178" t="s">
        <v>22</v>
      </c>
      <c r="HB59" s="178" t="s">
        <v>22</v>
      </c>
      <c r="HC59" s="178" t="s">
        <v>22</v>
      </c>
      <c r="HD59" s="178" t="s">
        <v>22</v>
      </c>
      <c r="HE59" s="178" t="s">
        <v>22</v>
      </c>
      <c r="HF59" s="178" t="s">
        <v>22</v>
      </c>
      <c r="HG59" s="178" t="s">
        <v>22</v>
      </c>
      <c r="HH59" s="178" t="s">
        <v>22</v>
      </c>
      <c r="HI59" s="178" t="s">
        <v>22</v>
      </c>
      <c r="HJ59" s="178" t="s">
        <v>22</v>
      </c>
      <c r="HK59" s="178" t="s">
        <v>22</v>
      </c>
      <c r="HL59" s="178" t="s">
        <v>22</v>
      </c>
      <c r="HM59" s="178" t="s">
        <v>22</v>
      </c>
      <c r="HN59" s="178" t="s">
        <v>22</v>
      </c>
      <c r="HO59" s="178" t="s">
        <v>22</v>
      </c>
      <c r="HP59" s="178" t="s">
        <v>22</v>
      </c>
      <c r="HQ59" s="178" t="s">
        <v>22</v>
      </c>
      <c r="HR59" s="178" t="s">
        <v>22</v>
      </c>
      <c r="HS59" s="178" t="s">
        <v>22</v>
      </c>
      <c r="HT59" s="47"/>
      <c r="HU59" s="47"/>
      <c r="HV59" s="47"/>
      <c r="HW59" s="47"/>
      <c r="HX59" s="47"/>
      <c r="HY59" s="47"/>
      <c r="HZ59" s="47"/>
      <c r="IA59" s="47"/>
      <c r="IB59" s="47"/>
      <c r="IC59" s="47"/>
      <c r="ID59" s="47"/>
      <c r="IE59" s="47"/>
      <c r="IF59" s="47"/>
      <c r="IG59" s="47"/>
      <c r="IH59" s="47"/>
      <c r="II59" s="47"/>
      <c r="IJ59" s="47"/>
      <c r="IK59" s="47"/>
      <c r="IL59" s="47"/>
      <c r="IM59" s="47"/>
      <c r="IN59" s="47"/>
      <c r="IO59" s="47"/>
      <c r="IP59" s="47"/>
      <c r="IQ59" s="47"/>
      <c r="IR59" s="47"/>
      <c r="IS59" s="47"/>
      <c r="IT59" s="47"/>
      <c r="IU59" s="47"/>
      <c r="IV59" s="47"/>
      <c r="IW59" s="47"/>
    </row>
    <row r="60" customFormat="false" ht="12.75" hidden="false" customHeight="false" outlineLevel="0" collapsed="false">
      <c r="A60" s="1" t="s">
        <v>84</v>
      </c>
      <c r="B60" s="179" t="n">
        <f aca="false">($B$15*B52+$B$15*B53)/1000000</f>
        <v>14808.4270958728</v>
      </c>
      <c r="C60" s="179" t="n">
        <f aca="false">($B$15*C52+$B$15*C53)/1000000</f>
        <v>15302.0413324019</v>
      </c>
      <c r="D60" s="179" t="n">
        <f aca="false">($B$15*D52+$B$15*D53)/1000000</f>
        <v>14808.4270958728</v>
      </c>
      <c r="E60" s="179" t="n">
        <f aca="false">($B$15*E52+$B$15*E53)/1000000</f>
        <v>15302.0413324019</v>
      </c>
      <c r="F60" s="179" t="n">
        <f aca="false">($B$15*F52+$B$15*F53)/1000000</f>
        <v>15302.0413324019</v>
      </c>
      <c r="G60" s="179" t="n">
        <f aca="false">($B$15*G52+$B$15*G53)/1000000</f>
        <v>14808.4270958728</v>
      </c>
      <c r="H60" s="179" t="n">
        <f aca="false">($B$15*H52+$B$15*H53)/1000000</f>
        <v>15302.0413324019</v>
      </c>
      <c r="I60" s="179" t="n">
        <f aca="false">($B$15*I52+$B$15*I53)/1000000</f>
        <v>14808.4270958728</v>
      </c>
      <c r="J60" s="179" t="n">
        <f aca="false">($B$15*J52+$B$15*J53)/1000000</f>
        <v>15302.0413324019</v>
      </c>
      <c r="K60" s="179" t="n">
        <f aca="false">($B$15*K52+$B$15*K53)/1000000</f>
        <v>15302.0413324019</v>
      </c>
      <c r="L60" s="179" t="n">
        <f aca="false">($B$15*L52+$B$15*L53)/1000000</f>
        <v>13821.1986228146</v>
      </c>
      <c r="M60" s="179" t="n">
        <f aca="false">($B$15*M52+$B$15*M53)/1000000</f>
        <v>15302.0413324019</v>
      </c>
      <c r="N60" s="180" t="n">
        <f aca="false">B60</f>
        <v>14808.4270958728</v>
      </c>
      <c r="O60" s="180" t="n">
        <f aca="false">C60</f>
        <v>15302.0413324019</v>
      </c>
      <c r="P60" s="180" t="n">
        <f aca="false">D60</f>
        <v>14808.4270958728</v>
      </c>
      <c r="Q60" s="180" t="n">
        <f aca="false">E60</f>
        <v>15302.0413324019</v>
      </c>
      <c r="R60" s="180" t="n">
        <f aca="false">F60</f>
        <v>15302.0413324019</v>
      </c>
      <c r="S60" s="180" t="n">
        <f aca="false">G60</f>
        <v>14808.4270958728</v>
      </c>
      <c r="T60" s="180" t="n">
        <f aca="false">H60</f>
        <v>15302.0413324019</v>
      </c>
      <c r="U60" s="180" t="n">
        <f aca="false">I60</f>
        <v>14808.4270958728</v>
      </c>
      <c r="V60" s="180" t="n">
        <f aca="false">J60</f>
        <v>15302.0413324019</v>
      </c>
      <c r="W60" s="180" t="n">
        <f aca="false">K60</f>
        <v>15302.0413324019</v>
      </c>
      <c r="X60" s="180" t="n">
        <f aca="false">L60</f>
        <v>13821.1986228146</v>
      </c>
      <c r="Y60" s="180" t="n">
        <f aca="false">M60</f>
        <v>15302.0413324019</v>
      </c>
      <c r="Z60" s="180" t="n">
        <f aca="false">N60</f>
        <v>14808.4270958728</v>
      </c>
      <c r="AA60" s="180" t="n">
        <f aca="false">O60</f>
        <v>15302.0413324019</v>
      </c>
      <c r="AB60" s="180" t="n">
        <f aca="false">P60</f>
        <v>14808.4270958728</v>
      </c>
      <c r="AC60" s="180" t="n">
        <f aca="false">Q60</f>
        <v>15302.0413324019</v>
      </c>
      <c r="AD60" s="180" t="n">
        <f aca="false">R60</f>
        <v>15302.0413324019</v>
      </c>
      <c r="AE60" s="180" t="n">
        <f aca="false">S60</f>
        <v>14808.4270958728</v>
      </c>
      <c r="AF60" s="180" t="n">
        <f aca="false">T60</f>
        <v>15302.0413324019</v>
      </c>
      <c r="AG60" s="180" t="n">
        <f aca="false">U60</f>
        <v>14808.4270958728</v>
      </c>
      <c r="AH60" s="180" t="n">
        <f aca="false">V60</f>
        <v>15302.0413324019</v>
      </c>
      <c r="AI60" s="180" t="n">
        <f aca="false">W60</f>
        <v>15302.0413324019</v>
      </c>
      <c r="AJ60" s="180" t="n">
        <f aca="false">X60</f>
        <v>13821.1986228146</v>
      </c>
      <c r="AK60" s="180" t="n">
        <f aca="false">Y60</f>
        <v>15302.0413324019</v>
      </c>
      <c r="AL60" s="180" t="n">
        <f aca="false">Z60</f>
        <v>14808.4270958728</v>
      </c>
      <c r="AM60" s="180" t="n">
        <f aca="false">AA60</f>
        <v>15302.0413324019</v>
      </c>
      <c r="AN60" s="180" t="n">
        <f aca="false">AB60</f>
        <v>14808.4270958728</v>
      </c>
      <c r="AO60" s="180" t="n">
        <f aca="false">AC60</f>
        <v>15302.0413324019</v>
      </c>
      <c r="AP60" s="180" t="n">
        <f aca="false">AD60</f>
        <v>15302.0413324019</v>
      </c>
      <c r="AQ60" s="180" t="n">
        <f aca="false">AE60</f>
        <v>14808.4270958728</v>
      </c>
      <c r="AR60" s="180" t="n">
        <f aca="false">AF60</f>
        <v>15302.0413324019</v>
      </c>
      <c r="AS60" s="180" t="n">
        <f aca="false">AG60</f>
        <v>14808.4270958728</v>
      </c>
      <c r="AT60" s="180" t="n">
        <f aca="false">AH60</f>
        <v>15302.0413324019</v>
      </c>
      <c r="AU60" s="180" t="n">
        <f aca="false">AI60</f>
        <v>15302.0413324019</v>
      </c>
      <c r="AV60" s="180" t="n">
        <f aca="false">AJ60</f>
        <v>13821.1986228146</v>
      </c>
      <c r="AW60" s="180" t="n">
        <f aca="false">AK60</f>
        <v>15302.0413324019</v>
      </c>
      <c r="AX60" s="180" t="n">
        <f aca="false">AL60</f>
        <v>14808.4270958728</v>
      </c>
      <c r="AY60" s="180" t="n">
        <f aca="false">AM60</f>
        <v>15302.0413324019</v>
      </c>
      <c r="AZ60" s="180" t="n">
        <f aca="false">AN60</f>
        <v>14808.4270958728</v>
      </c>
      <c r="BA60" s="180" t="n">
        <f aca="false">AO60</f>
        <v>15302.0413324019</v>
      </c>
      <c r="BB60" s="180" t="n">
        <f aca="false">AP60</f>
        <v>15302.0413324019</v>
      </c>
      <c r="BC60" s="180" t="n">
        <f aca="false">AQ60</f>
        <v>14808.4270958728</v>
      </c>
      <c r="BD60" s="180" t="n">
        <f aca="false">AR60</f>
        <v>15302.0413324019</v>
      </c>
      <c r="BE60" s="180" t="n">
        <f aca="false">AS60</f>
        <v>14808.4270958728</v>
      </c>
      <c r="BF60" s="180" t="n">
        <f aca="false">AT60</f>
        <v>15302.0413324019</v>
      </c>
      <c r="BG60" s="180" t="n">
        <f aca="false">AU60</f>
        <v>15302.0413324019</v>
      </c>
      <c r="BH60" s="180" t="n">
        <f aca="false">AV60</f>
        <v>13821.1986228146</v>
      </c>
      <c r="BI60" s="180" t="n">
        <f aca="false">AW60</f>
        <v>15302.0413324019</v>
      </c>
      <c r="BJ60" s="180" t="n">
        <f aca="false">AX60</f>
        <v>14808.4270958728</v>
      </c>
      <c r="BK60" s="180" t="n">
        <f aca="false">AY60</f>
        <v>15302.0413324019</v>
      </c>
      <c r="BL60" s="180" t="n">
        <f aca="false">AZ60</f>
        <v>14808.4270958728</v>
      </c>
      <c r="BM60" s="180" t="n">
        <f aca="false">BA60</f>
        <v>15302.0413324019</v>
      </c>
      <c r="BN60" s="180" t="n">
        <f aca="false">BB60</f>
        <v>15302.0413324019</v>
      </c>
      <c r="BO60" s="180" t="n">
        <f aca="false">BC60</f>
        <v>14808.4270958728</v>
      </c>
      <c r="BP60" s="180" t="n">
        <f aca="false">BD60</f>
        <v>15302.0413324019</v>
      </c>
      <c r="BQ60" s="180" t="n">
        <f aca="false">BE60</f>
        <v>14808.4270958728</v>
      </c>
      <c r="BR60" s="180" t="n">
        <f aca="false">BF60</f>
        <v>15302.0413324019</v>
      </c>
      <c r="BS60" s="180" t="n">
        <f aca="false">BG60</f>
        <v>15302.0413324019</v>
      </c>
      <c r="BT60" s="180" t="n">
        <f aca="false">BH60</f>
        <v>13821.1986228146</v>
      </c>
      <c r="BU60" s="180" t="n">
        <f aca="false">BI60</f>
        <v>15302.0413324019</v>
      </c>
      <c r="BV60" s="180" t="n">
        <f aca="false">BJ60</f>
        <v>14808.4270958728</v>
      </c>
      <c r="BW60" s="180" t="n">
        <f aca="false">BK60</f>
        <v>15302.0413324019</v>
      </c>
      <c r="BX60" s="180" t="n">
        <f aca="false">BL60</f>
        <v>14808.4270958728</v>
      </c>
      <c r="BY60" s="180" t="n">
        <f aca="false">BM60</f>
        <v>15302.0413324019</v>
      </c>
      <c r="BZ60" s="180" t="n">
        <f aca="false">BN60</f>
        <v>15302.0413324019</v>
      </c>
      <c r="CA60" s="180" t="n">
        <f aca="false">BO60</f>
        <v>14808.4270958728</v>
      </c>
      <c r="CB60" s="180" t="n">
        <f aca="false">BP60</f>
        <v>15302.0413324019</v>
      </c>
      <c r="CC60" s="180" t="n">
        <f aca="false">BQ60</f>
        <v>14808.4270958728</v>
      </c>
      <c r="CD60" s="180" t="n">
        <f aca="false">BR60</f>
        <v>15302.0413324019</v>
      </c>
      <c r="CE60" s="180" t="n">
        <f aca="false">BS60</f>
        <v>15302.0413324019</v>
      </c>
      <c r="CF60" s="180" t="n">
        <f aca="false">BT60</f>
        <v>13821.1986228146</v>
      </c>
      <c r="CG60" s="180" t="n">
        <f aca="false">BU60</f>
        <v>15302.0413324019</v>
      </c>
      <c r="CH60" s="180" t="n">
        <f aca="false">BV60</f>
        <v>14808.4270958728</v>
      </c>
      <c r="CI60" s="180" t="n">
        <f aca="false">BW60</f>
        <v>15302.0413324019</v>
      </c>
      <c r="CJ60" s="180" t="n">
        <f aca="false">BX60</f>
        <v>14808.4270958728</v>
      </c>
      <c r="CK60" s="180" t="n">
        <f aca="false">BY60</f>
        <v>15302.0413324019</v>
      </c>
      <c r="CL60" s="180" t="n">
        <f aca="false">BZ60</f>
        <v>15302.0413324019</v>
      </c>
      <c r="CM60" s="180" t="n">
        <f aca="false">CA60</f>
        <v>14808.4270958728</v>
      </c>
      <c r="CN60" s="180" t="n">
        <f aca="false">CB60</f>
        <v>15302.0413324019</v>
      </c>
      <c r="CO60" s="180" t="n">
        <f aca="false">CC60</f>
        <v>14808.4270958728</v>
      </c>
      <c r="CP60" s="180" t="n">
        <f aca="false">CD60</f>
        <v>15302.0413324019</v>
      </c>
      <c r="CQ60" s="180" t="n">
        <f aca="false">CE60</f>
        <v>15302.0413324019</v>
      </c>
      <c r="CR60" s="180" t="n">
        <f aca="false">CF60</f>
        <v>13821.1986228146</v>
      </c>
      <c r="CS60" s="180" t="n">
        <f aca="false">CG60</f>
        <v>15302.0413324019</v>
      </c>
      <c r="CT60" s="180" t="n">
        <f aca="false">CH60</f>
        <v>14808.4270958728</v>
      </c>
      <c r="CU60" s="180" t="n">
        <f aca="false">CI60</f>
        <v>15302.0413324019</v>
      </c>
      <c r="CV60" s="180" t="n">
        <f aca="false">CJ60</f>
        <v>14808.4270958728</v>
      </c>
      <c r="CW60" s="180" t="n">
        <f aca="false">CK60</f>
        <v>15302.0413324019</v>
      </c>
      <c r="CX60" s="180" t="n">
        <f aca="false">CL60</f>
        <v>15302.0413324019</v>
      </c>
      <c r="CY60" s="180" t="n">
        <f aca="false">CM60</f>
        <v>14808.4270958728</v>
      </c>
      <c r="CZ60" s="180" t="n">
        <f aca="false">CN60</f>
        <v>15302.0413324019</v>
      </c>
      <c r="DA60" s="180" t="n">
        <f aca="false">CO60</f>
        <v>14808.4270958728</v>
      </c>
      <c r="DB60" s="180" t="n">
        <f aca="false">CP60</f>
        <v>15302.0413324019</v>
      </c>
      <c r="DC60" s="180" t="n">
        <f aca="false">CQ60</f>
        <v>15302.0413324019</v>
      </c>
      <c r="DD60" s="180" t="n">
        <f aca="false">CR60</f>
        <v>13821.1986228146</v>
      </c>
      <c r="DE60" s="180" t="n">
        <f aca="false">CS60</f>
        <v>15302.0413324019</v>
      </c>
      <c r="DF60" s="180" t="n">
        <f aca="false">CT60</f>
        <v>14808.4270958728</v>
      </c>
      <c r="DG60" s="180" t="n">
        <f aca="false">CU60</f>
        <v>15302.0413324019</v>
      </c>
      <c r="DH60" s="180" t="n">
        <f aca="false">CV60</f>
        <v>14808.4270958728</v>
      </c>
      <c r="DI60" s="180" t="n">
        <f aca="false">CW60</f>
        <v>15302.0413324019</v>
      </c>
      <c r="DJ60" s="180" t="n">
        <f aca="false">CX60</f>
        <v>15302.0413324019</v>
      </c>
      <c r="DK60" s="180" t="n">
        <f aca="false">CY60</f>
        <v>14808.4270958728</v>
      </c>
      <c r="DL60" s="180" t="n">
        <f aca="false">CZ60</f>
        <v>15302.0413324019</v>
      </c>
      <c r="DM60" s="180" t="n">
        <f aca="false">DA60</f>
        <v>14808.4270958728</v>
      </c>
      <c r="DN60" s="180" t="n">
        <f aca="false">DB60</f>
        <v>15302.0413324019</v>
      </c>
      <c r="DO60" s="180" t="n">
        <f aca="false">DC60</f>
        <v>15302.0413324019</v>
      </c>
      <c r="DP60" s="180" t="n">
        <f aca="false">DD60</f>
        <v>13821.1986228146</v>
      </c>
      <c r="DQ60" s="180" t="n">
        <f aca="false">DE60</f>
        <v>15302.0413324019</v>
      </c>
      <c r="DR60" s="23"/>
      <c r="DS60" s="180" t="n">
        <f aca="false">DF60</f>
        <v>14808.4270958728</v>
      </c>
      <c r="DT60" s="180" t="n">
        <f aca="false">DG60</f>
        <v>15302.0413324019</v>
      </c>
      <c r="DU60" s="180" t="n">
        <f aca="false">DH60</f>
        <v>14808.4270958728</v>
      </c>
      <c r="DV60" s="180" t="n">
        <f aca="false">DI60</f>
        <v>15302.0413324019</v>
      </c>
      <c r="DW60" s="180" t="n">
        <f aca="false">DJ60</f>
        <v>15302.0413324019</v>
      </c>
      <c r="DX60" s="180" t="n">
        <f aca="false">DK60</f>
        <v>14808.4270958728</v>
      </c>
      <c r="DY60" s="180" t="n">
        <f aca="false">DL60</f>
        <v>15302.0413324019</v>
      </c>
      <c r="DZ60" s="180" t="n">
        <f aca="false">DM60</f>
        <v>14808.4270958728</v>
      </c>
      <c r="EA60" s="180" t="n">
        <f aca="false">DN60</f>
        <v>15302.0413324019</v>
      </c>
      <c r="EB60" s="180" t="n">
        <f aca="false">DO60</f>
        <v>15302.0413324019</v>
      </c>
      <c r="EC60" s="180" t="n">
        <f aca="false">DP60</f>
        <v>13821.1986228146</v>
      </c>
      <c r="ED60" s="180" t="n">
        <f aca="false">DQ60</f>
        <v>15302.0413324019</v>
      </c>
      <c r="EE60" s="180" t="n">
        <f aca="false">DS60</f>
        <v>14808.4270958728</v>
      </c>
      <c r="EF60" s="180" t="n">
        <f aca="false">DT60</f>
        <v>15302.0413324019</v>
      </c>
      <c r="EG60" s="180" t="n">
        <f aca="false">DU60</f>
        <v>14808.4270958728</v>
      </c>
      <c r="EH60" s="180" t="n">
        <f aca="false">DV60</f>
        <v>15302.0413324019</v>
      </c>
      <c r="EI60" s="180" t="n">
        <f aca="false">DW60</f>
        <v>15302.0413324019</v>
      </c>
      <c r="EJ60" s="180" t="n">
        <f aca="false">DX60</f>
        <v>14808.4270958728</v>
      </c>
      <c r="EK60" s="180" t="n">
        <f aca="false">DY60</f>
        <v>15302.0413324019</v>
      </c>
      <c r="EL60" s="180" t="n">
        <f aca="false">DZ60</f>
        <v>14808.4270958728</v>
      </c>
      <c r="EM60" s="180" t="n">
        <f aca="false">EA60</f>
        <v>15302.0413324019</v>
      </c>
      <c r="EN60" s="180" t="n">
        <f aca="false">EB60</f>
        <v>15302.0413324019</v>
      </c>
      <c r="EO60" s="180" t="n">
        <f aca="false">EC60</f>
        <v>13821.1986228146</v>
      </c>
      <c r="EP60" s="180" t="n">
        <f aca="false">ED60</f>
        <v>15302.0413324019</v>
      </c>
      <c r="EQ60" s="180" t="n">
        <f aca="false">EE60</f>
        <v>14808.4270958728</v>
      </c>
      <c r="ER60" s="180" t="n">
        <f aca="false">EF60</f>
        <v>15302.0413324019</v>
      </c>
      <c r="ES60" s="180" t="n">
        <f aca="false">EG60</f>
        <v>14808.4270958728</v>
      </c>
      <c r="ET60" s="180" t="n">
        <f aca="false">EH60</f>
        <v>15302.0413324019</v>
      </c>
      <c r="EU60" s="180" t="n">
        <f aca="false">EI60</f>
        <v>15302.0413324019</v>
      </c>
      <c r="EV60" s="180" t="n">
        <f aca="false">EJ60</f>
        <v>14808.4270958728</v>
      </c>
      <c r="EW60" s="180" t="n">
        <f aca="false">EK60</f>
        <v>15302.0413324019</v>
      </c>
      <c r="EX60" s="180" t="n">
        <f aca="false">EL60</f>
        <v>14808.4270958728</v>
      </c>
      <c r="EY60" s="180" t="n">
        <f aca="false">EM60</f>
        <v>15302.0413324019</v>
      </c>
      <c r="EZ60" s="180" t="n">
        <f aca="false">EN60</f>
        <v>15302.0413324019</v>
      </c>
      <c r="FA60" s="180" t="n">
        <f aca="false">EO60</f>
        <v>13821.1986228146</v>
      </c>
      <c r="FB60" s="180" t="n">
        <f aca="false">EP60</f>
        <v>15302.0413324019</v>
      </c>
      <c r="FC60" s="180" t="n">
        <f aca="false">EQ60</f>
        <v>14808.4270958728</v>
      </c>
      <c r="FD60" s="180" t="n">
        <f aca="false">ER60</f>
        <v>15302.0413324019</v>
      </c>
      <c r="FE60" s="180" t="n">
        <f aca="false">ES60</f>
        <v>14808.4270958728</v>
      </c>
      <c r="FF60" s="180" t="n">
        <f aca="false">ET60</f>
        <v>15302.0413324019</v>
      </c>
      <c r="FG60" s="180" t="n">
        <f aca="false">EU60</f>
        <v>15302.0413324019</v>
      </c>
      <c r="FH60" s="180" t="n">
        <f aca="false">EV60</f>
        <v>14808.4270958728</v>
      </c>
      <c r="FI60" s="180" t="n">
        <f aca="false">EW60</f>
        <v>15302.0413324019</v>
      </c>
      <c r="FJ60" s="180" t="n">
        <f aca="false">EX60</f>
        <v>14808.4270958728</v>
      </c>
      <c r="FK60" s="180" t="n">
        <f aca="false">EY60</f>
        <v>15302.0413324019</v>
      </c>
      <c r="FL60" s="180" t="n">
        <f aca="false">EZ60</f>
        <v>15302.0413324019</v>
      </c>
      <c r="FM60" s="180" t="n">
        <f aca="false">FA60</f>
        <v>13821.1986228146</v>
      </c>
      <c r="FN60" s="180" t="n">
        <f aca="false">FB60</f>
        <v>15302.0413324019</v>
      </c>
      <c r="FO60" s="180" t="n">
        <f aca="false">FC60</f>
        <v>14808.4270958728</v>
      </c>
      <c r="FP60" s="180" t="n">
        <f aca="false">FD60</f>
        <v>15302.0413324019</v>
      </c>
      <c r="FQ60" s="180" t="n">
        <f aca="false">FE60</f>
        <v>14808.4270958728</v>
      </c>
      <c r="FR60" s="180" t="n">
        <f aca="false">FF60</f>
        <v>15302.0413324019</v>
      </c>
      <c r="FS60" s="180" t="n">
        <f aca="false">FG60</f>
        <v>15302.0413324019</v>
      </c>
      <c r="FT60" s="180" t="n">
        <f aca="false">FH60</f>
        <v>14808.4270958728</v>
      </c>
      <c r="FU60" s="180" t="n">
        <f aca="false">FI60</f>
        <v>15302.0413324019</v>
      </c>
      <c r="FV60" s="180" t="n">
        <f aca="false">FJ60</f>
        <v>14808.4270958728</v>
      </c>
      <c r="FW60" s="180" t="n">
        <f aca="false">FK60</f>
        <v>15302.0413324019</v>
      </c>
      <c r="FX60" s="180" t="n">
        <f aca="false">FL60</f>
        <v>15302.0413324019</v>
      </c>
      <c r="FY60" s="180" t="n">
        <f aca="false">FM60</f>
        <v>13821.1986228146</v>
      </c>
      <c r="FZ60" s="180" t="n">
        <f aca="false">FN60</f>
        <v>15302.0413324019</v>
      </c>
      <c r="GA60" s="180" t="n">
        <f aca="false">FO60</f>
        <v>14808.4270958728</v>
      </c>
      <c r="GB60" s="180" t="n">
        <f aca="false">FP60</f>
        <v>15302.0413324019</v>
      </c>
      <c r="GC60" s="180" t="n">
        <f aca="false">FQ60</f>
        <v>14808.4270958728</v>
      </c>
      <c r="GD60" s="180" t="n">
        <f aca="false">FR60</f>
        <v>15302.0413324019</v>
      </c>
      <c r="GE60" s="180" t="n">
        <f aca="false">FS60</f>
        <v>15302.0413324019</v>
      </c>
      <c r="GF60" s="180" t="n">
        <f aca="false">FT60</f>
        <v>14808.4270958728</v>
      </c>
      <c r="GG60" s="180" t="n">
        <f aca="false">FU60</f>
        <v>15302.0413324019</v>
      </c>
      <c r="GH60" s="180" t="n">
        <f aca="false">FV60</f>
        <v>14808.4270958728</v>
      </c>
      <c r="GI60" s="180" t="n">
        <f aca="false">FW60</f>
        <v>15302.0413324019</v>
      </c>
      <c r="GJ60" s="180" t="n">
        <f aca="false">FX60</f>
        <v>15302.0413324019</v>
      </c>
      <c r="GK60" s="180" t="n">
        <f aca="false">FY60</f>
        <v>13821.1986228146</v>
      </c>
      <c r="GL60" s="180" t="n">
        <f aca="false">FZ60</f>
        <v>15302.0413324019</v>
      </c>
      <c r="GM60" s="180" t="n">
        <f aca="false">GA60</f>
        <v>14808.4270958728</v>
      </c>
      <c r="GN60" s="180" t="n">
        <f aca="false">GB60</f>
        <v>15302.0413324019</v>
      </c>
      <c r="GO60" s="180" t="n">
        <f aca="false">GC60</f>
        <v>14808.4270958728</v>
      </c>
      <c r="GP60" s="180" t="n">
        <f aca="false">GD60</f>
        <v>15302.0413324019</v>
      </c>
      <c r="GQ60" s="180" t="n">
        <f aca="false">GE60</f>
        <v>15302.0413324019</v>
      </c>
      <c r="GR60" s="180" t="n">
        <f aca="false">GF60</f>
        <v>14808.4270958728</v>
      </c>
      <c r="GS60" s="180" t="n">
        <f aca="false">GG60</f>
        <v>15302.0413324019</v>
      </c>
      <c r="GT60" s="180" t="n">
        <f aca="false">GH60</f>
        <v>14808.4270958728</v>
      </c>
      <c r="GU60" s="180" t="n">
        <f aca="false">GI60</f>
        <v>15302.0413324019</v>
      </c>
      <c r="GV60" s="180" t="n">
        <f aca="false">GJ60</f>
        <v>15302.0413324019</v>
      </c>
      <c r="GW60" s="180" t="n">
        <f aca="false">GK60</f>
        <v>13821.1986228146</v>
      </c>
      <c r="GX60" s="180" t="n">
        <f aca="false">GL60</f>
        <v>15302.0413324019</v>
      </c>
      <c r="GY60" s="180" t="n">
        <f aca="false">GM60</f>
        <v>14808.4270958728</v>
      </c>
      <c r="GZ60" s="180" t="n">
        <f aca="false">GN60</f>
        <v>15302.0413324019</v>
      </c>
      <c r="HA60" s="180" t="n">
        <f aca="false">GO60</f>
        <v>14808.4270958728</v>
      </c>
      <c r="HB60" s="180" t="n">
        <f aca="false">GP60</f>
        <v>15302.0413324019</v>
      </c>
      <c r="HC60" s="180" t="n">
        <f aca="false">GQ60</f>
        <v>15302.0413324019</v>
      </c>
      <c r="HD60" s="180" t="n">
        <f aca="false">GR60</f>
        <v>14808.4270958728</v>
      </c>
      <c r="HE60" s="180" t="n">
        <f aca="false">GS60</f>
        <v>15302.0413324019</v>
      </c>
      <c r="HF60" s="180" t="n">
        <f aca="false">GT60</f>
        <v>14808.4270958728</v>
      </c>
      <c r="HG60" s="180" t="n">
        <f aca="false">GU60</f>
        <v>15302.0413324019</v>
      </c>
      <c r="HH60" s="180" t="n">
        <f aca="false">GV60</f>
        <v>15302.0413324019</v>
      </c>
      <c r="HI60" s="180" t="n">
        <f aca="false">GW60</f>
        <v>13821.1986228146</v>
      </c>
      <c r="HJ60" s="180" t="n">
        <f aca="false">GX60</f>
        <v>15302.0413324019</v>
      </c>
      <c r="HK60" s="180" t="n">
        <f aca="false">GY60</f>
        <v>14808.4270958728</v>
      </c>
      <c r="HL60" s="180" t="n">
        <f aca="false">GZ60</f>
        <v>15302.0413324019</v>
      </c>
      <c r="HM60" s="180" t="n">
        <f aca="false">HA60</f>
        <v>14808.4270958728</v>
      </c>
      <c r="HN60" s="180" t="n">
        <f aca="false">HB60</f>
        <v>15302.0413324019</v>
      </c>
      <c r="HO60" s="180" t="n">
        <f aca="false">HC60</f>
        <v>15302.0413324019</v>
      </c>
      <c r="HP60" s="180" t="n">
        <f aca="false">HD60</f>
        <v>14808.4270958728</v>
      </c>
      <c r="HQ60" s="180" t="n">
        <f aca="false">HE60</f>
        <v>15302.0413324019</v>
      </c>
      <c r="HR60" s="180" t="n">
        <f aca="false">HF60</f>
        <v>14808.4270958728</v>
      </c>
      <c r="HS60" s="180" t="n">
        <f aca="false">HG60</f>
        <v>15302.0413324019</v>
      </c>
    </row>
    <row r="61" customFormat="false" ht="12.75" hidden="false" customHeight="false" outlineLevel="0" collapsed="false">
      <c r="A61" s="1" t="s">
        <v>85</v>
      </c>
      <c r="B61" s="172" t="n">
        <f aca="false">B60/B45</f>
        <v>493.614236529092</v>
      </c>
      <c r="C61" s="172" t="n">
        <f aca="false">C60/C45</f>
        <v>493.614236529092</v>
      </c>
      <c r="D61" s="172" t="n">
        <f aca="false">D60/D45</f>
        <v>493.614236529092</v>
      </c>
      <c r="E61" s="172" t="n">
        <f aca="false">E60/E45</f>
        <v>493.614236529092</v>
      </c>
      <c r="F61" s="172" t="n">
        <f aca="false">F60/F45</f>
        <v>493.614236529092</v>
      </c>
      <c r="G61" s="172" t="n">
        <f aca="false">G60/G45</f>
        <v>493.614236529092</v>
      </c>
      <c r="H61" s="172" t="n">
        <f aca="false">H60/H45</f>
        <v>493.614236529092</v>
      </c>
      <c r="I61" s="172" t="n">
        <f aca="false">I60/I45</f>
        <v>493.614236529092</v>
      </c>
      <c r="J61" s="172" t="n">
        <f aca="false">J60/J45</f>
        <v>493.614236529092</v>
      </c>
      <c r="K61" s="172" t="n">
        <f aca="false">K60/K45</f>
        <v>493.614236529092</v>
      </c>
      <c r="L61" s="172" t="n">
        <f aca="false">L60/L45</f>
        <v>493.614236529092</v>
      </c>
      <c r="M61" s="172" t="n">
        <f aca="false">M60/M45</f>
        <v>493.614236529092</v>
      </c>
      <c r="N61" s="173" t="n">
        <f aca="false">B61</f>
        <v>493.614236529092</v>
      </c>
      <c r="O61" s="173" t="n">
        <f aca="false">C61</f>
        <v>493.614236529092</v>
      </c>
      <c r="P61" s="173" t="n">
        <f aca="false">D61</f>
        <v>493.614236529092</v>
      </c>
      <c r="Q61" s="173" t="n">
        <f aca="false">E61</f>
        <v>493.614236529092</v>
      </c>
      <c r="R61" s="173" t="n">
        <f aca="false">F61</f>
        <v>493.614236529092</v>
      </c>
      <c r="S61" s="173" t="n">
        <f aca="false">G61</f>
        <v>493.614236529092</v>
      </c>
      <c r="T61" s="173" t="n">
        <f aca="false">H61</f>
        <v>493.614236529092</v>
      </c>
      <c r="U61" s="173" t="n">
        <f aca="false">I61</f>
        <v>493.614236529092</v>
      </c>
      <c r="V61" s="173" t="n">
        <f aca="false">J61</f>
        <v>493.614236529092</v>
      </c>
      <c r="W61" s="173" t="n">
        <f aca="false">K61</f>
        <v>493.614236529092</v>
      </c>
      <c r="X61" s="173" t="n">
        <f aca="false">L61</f>
        <v>493.614236529092</v>
      </c>
      <c r="Y61" s="173" t="n">
        <f aca="false">M61</f>
        <v>493.614236529092</v>
      </c>
      <c r="Z61" s="173" t="n">
        <f aca="false">N61</f>
        <v>493.614236529092</v>
      </c>
      <c r="AA61" s="173" t="n">
        <f aca="false">O61</f>
        <v>493.614236529092</v>
      </c>
      <c r="AB61" s="173" t="n">
        <f aca="false">P61</f>
        <v>493.614236529092</v>
      </c>
      <c r="AC61" s="173" t="n">
        <f aca="false">Q61</f>
        <v>493.614236529092</v>
      </c>
      <c r="AD61" s="173" t="n">
        <f aca="false">R61</f>
        <v>493.614236529092</v>
      </c>
      <c r="AE61" s="173" t="n">
        <f aca="false">S61</f>
        <v>493.614236529092</v>
      </c>
      <c r="AF61" s="173" t="n">
        <f aca="false">T61</f>
        <v>493.614236529092</v>
      </c>
      <c r="AG61" s="173" t="n">
        <f aca="false">U61</f>
        <v>493.614236529092</v>
      </c>
      <c r="AH61" s="173" t="n">
        <f aca="false">V61</f>
        <v>493.614236529092</v>
      </c>
      <c r="AI61" s="173" t="n">
        <f aca="false">W61</f>
        <v>493.614236529092</v>
      </c>
      <c r="AJ61" s="173" t="n">
        <f aca="false">X61</f>
        <v>493.614236529092</v>
      </c>
      <c r="AK61" s="173" t="n">
        <f aca="false">Y61</f>
        <v>493.614236529092</v>
      </c>
      <c r="AL61" s="173" t="n">
        <f aca="false">Z61</f>
        <v>493.614236529092</v>
      </c>
      <c r="AM61" s="173" t="n">
        <f aca="false">AA61</f>
        <v>493.614236529092</v>
      </c>
      <c r="AN61" s="173" t="n">
        <f aca="false">AB61</f>
        <v>493.614236529092</v>
      </c>
      <c r="AO61" s="173" t="n">
        <f aca="false">AC61</f>
        <v>493.614236529092</v>
      </c>
      <c r="AP61" s="173" t="n">
        <f aca="false">AD61</f>
        <v>493.614236529092</v>
      </c>
      <c r="AQ61" s="173" t="n">
        <f aca="false">AE61</f>
        <v>493.614236529092</v>
      </c>
      <c r="AR61" s="173" t="n">
        <f aca="false">AF61</f>
        <v>493.614236529092</v>
      </c>
      <c r="AS61" s="173" t="n">
        <f aca="false">AG61</f>
        <v>493.614236529092</v>
      </c>
      <c r="AT61" s="173" t="n">
        <f aca="false">AH61</f>
        <v>493.614236529092</v>
      </c>
      <c r="AU61" s="173" t="n">
        <f aca="false">AI61</f>
        <v>493.614236529092</v>
      </c>
      <c r="AV61" s="173" t="n">
        <f aca="false">AJ61</f>
        <v>493.614236529092</v>
      </c>
      <c r="AW61" s="173" t="n">
        <f aca="false">AK61</f>
        <v>493.614236529092</v>
      </c>
      <c r="AX61" s="173" t="n">
        <f aca="false">AL61</f>
        <v>493.614236529092</v>
      </c>
      <c r="AY61" s="173" t="n">
        <f aca="false">AM61</f>
        <v>493.614236529092</v>
      </c>
      <c r="AZ61" s="173" t="n">
        <f aca="false">AN61</f>
        <v>493.614236529092</v>
      </c>
      <c r="BA61" s="173" t="n">
        <f aca="false">AO61</f>
        <v>493.614236529092</v>
      </c>
      <c r="BB61" s="173" t="n">
        <f aca="false">AP61</f>
        <v>493.614236529092</v>
      </c>
      <c r="BC61" s="173" t="n">
        <f aca="false">AQ61</f>
        <v>493.614236529092</v>
      </c>
      <c r="BD61" s="173" t="n">
        <f aca="false">AR61</f>
        <v>493.614236529092</v>
      </c>
      <c r="BE61" s="173" t="n">
        <f aca="false">AS61</f>
        <v>493.614236529092</v>
      </c>
      <c r="BF61" s="173" t="n">
        <f aca="false">AT61</f>
        <v>493.614236529092</v>
      </c>
      <c r="BG61" s="173" t="n">
        <f aca="false">AU61</f>
        <v>493.614236529092</v>
      </c>
      <c r="BH61" s="173" t="n">
        <f aca="false">AV61</f>
        <v>493.614236529092</v>
      </c>
      <c r="BI61" s="173" t="n">
        <f aca="false">AW61</f>
        <v>493.614236529092</v>
      </c>
      <c r="BJ61" s="173" t="n">
        <f aca="false">AX61</f>
        <v>493.614236529092</v>
      </c>
      <c r="BK61" s="173" t="n">
        <f aca="false">AY61</f>
        <v>493.614236529092</v>
      </c>
      <c r="BL61" s="173" t="n">
        <f aca="false">AZ61</f>
        <v>493.614236529092</v>
      </c>
      <c r="BM61" s="173" t="n">
        <f aca="false">BA61</f>
        <v>493.614236529092</v>
      </c>
      <c r="BN61" s="173" t="n">
        <f aca="false">BB61</f>
        <v>493.614236529092</v>
      </c>
      <c r="BO61" s="173" t="n">
        <f aca="false">BC61</f>
        <v>493.614236529092</v>
      </c>
      <c r="BP61" s="173" t="n">
        <f aca="false">BD61</f>
        <v>493.614236529092</v>
      </c>
      <c r="BQ61" s="173" t="n">
        <f aca="false">BE61</f>
        <v>493.614236529092</v>
      </c>
      <c r="BR61" s="173" t="n">
        <f aca="false">BF61</f>
        <v>493.614236529092</v>
      </c>
      <c r="BS61" s="173" t="n">
        <f aca="false">BG61</f>
        <v>493.614236529092</v>
      </c>
      <c r="BT61" s="173" t="n">
        <f aca="false">BH61</f>
        <v>493.614236529092</v>
      </c>
      <c r="BU61" s="173" t="n">
        <f aca="false">BI61</f>
        <v>493.614236529092</v>
      </c>
      <c r="BV61" s="173" t="n">
        <f aca="false">BJ61</f>
        <v>493.614236529092</v>
      </c>
      <c r="BW61" s="173" t="n">
        <f aca="false">BK61</f>
        <v>493.614236529092</v>
      </c>
      <c r="BX61" s="173" t="n">
        <f aca="false">BL61</f>
        <v>493.614236529092</v>
      </c>
      <c r="BY61" s="173" t="n">
        <f aca="false">BM61</f>
        <v>493.614236529092</v>
      </c>
      <c r="BZ61" s="173" t="n">
        <f aca="false">BN61</f>
        <v>493.614236529092</v>
      </c>
      <c r="CA61" s="173" t="n">
        <f aca="false">BO61</f>
        <v>493.614236529092</v>
      </c>
      <c r="CB61" s="173" t="n">
        <f aca="false">BP61</f>
        <v>493.614236529092</v>
      </c>
      <c r="CC61" s="173" t="n">
        <f aca="false">BQ61</f>
        <v>493.614236529092</v>
      </c>
      <c r="CD61" s="173" t="n">
        <f aca="false">BR61</f>
        <v>493.614236529092</v>
      </c>
      <c r="CE61" s="173" t="n">
        <f aca="false">BS61</f>
        <v>493.614236529092</v>
      </c>
      <c r="CF61" s="173" t="n">
        <f aca="false">BT61</f>
        <v>493.614236529092</v>
      </c>
      <c r="CG61" s="173" t="n">
        <f aca="false">BU61</f>
        <v>493.614236529092</v>
      </c>
      <c r="CH61" s="173" t="n">
        <f aca="false">BV61</f>
        <v>493.614236529092</v>
      </c>
      <c r="CI61" s="173" t="n">
        <f aca="false">BW61</f>
        <v>493.614236529092</v>
      </c>
      <c r="CJ61" s="173" t="n">
        <f aca="false">BX61</f>
        <v>493.614236529092</v>
      </c>
      <c r="CK61" s="173" t="n">
        <f aca="false">BY61</f>
        <v>493.614236529092</v>
      </c>
      <c r="CL61" s="173" t="n">
        <f aca="false">BZ61</f>
        <v>493.614236529092</v>
      </c>
      <c r="CM61" s="173" t="n">
        <f aca="false">CA61</f>
        <v>493.614236529092</v>
      </c>
      <c r="CN61" s="173" t="n">
        <f aca="false">CB61</f>
        <v>493.614236529092</v>
      </c>
      <c r="CO61" s="173" t="n">
        <f aca="false">CC61</f>
        <v>493.614236529092</v>
      </c>
      <c r="CP61" s="173" t="n">
        <f aca="false">CD61</f>
        <v>493.614236529092</v>
      </c>
      <c r="CQ61" s="173" t="n">
        <f aca="false">CE61</f>
        <v>493.614236529092</v>
      </c>
      <c r="CR61" s="173" t="n">
        <f aca="false">CF61</f>
        <v>493.614236529092</v>
      </c>
      <c r="CS61" s="173" t="n">
        <f aca="false">CG61</f>
        <v>493.614236529092</v>
      </c>
      <c r="CT61" s="173" t="n">
        <f aca="false">CH61</f>
        <v>493.614236529092</v>
      </c>
      <c r="CU61" s="173" t="n">
        <f aca="false">CI61</f>
        <v>493.614236529092</v>
      </c>
      <c r="CV61" s="173" t="n">
        <f aca="false">CJ61</f>
        <v>493.614236529092</v>
      </c>
      <c r="CW61" s="173" t="n">
        <f aca="false">CK61</f>
        <v>493.614236529092</v>
      </c>
      <c r="CX61" s="173" t="n">
        <f aca="false">CL61</f>
        <v>493.614236529092</v>
      </c>
      <c r="CY61" s="173" t="n">
        <f aca="false">CM61</f>
        <v>493.614236529092</v>
      </c>
      <c r="CZ61" s="173" t="n">
        <f aca="false">CN61</f>
        <v>493.614236529092</v>
      </c>
      <c r="DA61" s="173" t="n">
        <f aca="false">CO61</f>
        <v>493.614236529092</v>
      </c>
      <c r="DB61" s="173" t="n">
        <f aca="false">CP61</f>
        <v>493.614236529092</v>
      </c>
      <c r="DC61" s="173" t="n">
        <f aca="false">CQ61</f>
        <v>493.614236529092</v>
      </c>
      <c r="DD61" s="173" t="n">
        <f aca="false">CR61</f>
        <v>493.614236529092</v>
      </c>
      <c r="DE61" s="173" t="n">
        <f aca="false">CS61</f>
        <v>493.614236529092</v>
      </c>
      <c r="DF61" s="173" t="n">
        <f aca="false">CT61</f>
        <v>493.614236529092</v>
      </c>
      <c r="DG61" s="173" t="n">
        <f aca="false">CU61</f>
        <v>493.614236529092</v>
      </c>
      <c r="DH61" s="173" t="n">
        <f aca="false">CV61</f>
        <v>493.614236529092</v>
      </c>
      <c r="DI61" s="173" t="n">
        <f aca="false">CW61</f>
        <v>493.614236529092</v>
      </c>
      <c r="DJ61" s="173" t="n">
        <f aca="false">CX61</f>
        <v>493.614236529092</v>
      </c>
      <c r="DK61" s="173" t="n">
        <f aca="false">CY61</f>
        <v>493.614236529092</v>
      </c>
      <c r="DL61" s="173" t="n">
        <f aca="false">CZ61</f>
        <v>493.614236529092</v>
      </c>
      <c r="DM61" s="173" t="n">
        <f aca="false">DA61</f>
        <v>493.614236529092</v>
      </c>
      <c r="DN61" s="173" t="n">
        <f aca="false">DB61</f>
        <v>493.614236529092</v>
      </c>
      <c r="DO61" s="173" t="n">
        <f aca="false">DC61</f>
        <v>493.614236529092</v>
      </c>
      <c r="DP61" s="173" t="n">
        <f aca="false">DD61</f>
        <v>493.614236529092</v>
      </c>
      <c r="DQ61" s="173" t="n">
        <f aca="false">DE61</f>
        <v>493.614236529092</v>
      </c>
      <c r="DR61" s="23"/>
      <c r="DS61" s="173" t="n">
        <f aca="false">DF61</f>
        <v>493.614236529092</v>
      </c>
      <c r="DT61" s="173" t="n">
        <f aca="false">DG61</f>
        <v>493.614236529092</v>
      </c>
      <c r="DU61" s="173" t="n">
        <f aca="false">DH61</f>
        <v>493.614236529092</v>
      </c>
      <c r="DV61" s="173" t="n">
        <f aca="false">DI61</f>
        <v>493.614236529092</v>
      </c>
      <c r="DW61" s="173" t="n">
        <f aca="false">DJ61</f>
        <v>493.614236529092</v>
      </c>
      <c r="DX61" s="173" t="n">
        <f aca="false">DK61</f>
        <v>493.614236529092</v>
      </c>
      <c r="DY61" s="173" t="n">
        <f aca="false">DL61</f>
        <v>493.614236529092</v>
      </c>
      <c r="DZ61" s="173" t="n">
        <f aca="false">DM61</f>
        <v>493.614236529092</v>
      </c>
      <c r="EA61" s="173" t="n">
        <f aca="false">DN61</f>
        <v>493.614236529092</v>
      </c>
      <c r="EB61" s="173" t="n">
        <f aca="false">DO61</f>
        <v>493.614236529092</v>
      </c>
      <c r="EC61" s="173" t="n">
        <f aca="false">DP61</f>
        <v>493.614236529092</v>
      </c>
      <c r="ED61" s="173" t="n">
        <f aca="false">DQ61</f>
        <v>493.614236529092</v>
      </c>
      <c r="EE61" s="173" t="n">
        <f aca="false">DS61</f>
        <v>493.614236529092</v>
      </c>
      <c r="EF61" s="173" t="n">
        <f aca="false">DT61</f>
        <v>493.614236529092</v>
      </c>
      <c r="EG61" s="173" t="n">
        <f aca="false">DU61</f>
        <v>493.614236529092</v>
      </c>
      <c r="EH61" s="173" t="n">
        <f aca="false">DV61</f>
        <v>493.614236529092</v>
      </c>
      <c r="EI61" s="173" t="n">
        <f aca="false">DW61</f>
        <v>493.614236529092</v>
      </c>
      <c r="EJ61" s="173" t="n">
        <f aca="false">DX61</f>
        <v>493.614236529092</v>
      </c>
      <c r="EK61" s="173" t="n">
        <f aca="false">DY61</f>
        <v>493.614236529092</v>
      </c>
      <c r="EL61" s="173" t="n">
        <f aca="false">DZ61</f>
        <v>493.614236529092</v>
      </c>
      <c r="EM61" s="173" t="n">
        <f aca="false">EA61</f>
        <v>493.614236529092</v>
      </c>
      <c r="EN61" s="173" t="n">
        <f aca="false">EB61</f>
        <v>493.614236529092</v>
      </c>
      <c r="EO61" s="173" t="n">
        <f aca="false">EC61</f>
        <v>493.614236529092</v>
      </c>
      <c r="EP61" s="173" t="n">
        <f aca="false">ED61</f>
        <v>493.614236529092</v>
      </c>
      <c r="EQ61" s="173" t="n">
        <f aca="false">EE61</f>
        <v>493.614236529092</v>
      </c>
      <c r="ER61" s="173" t="n">
        <f aca="false">EF61</f>
        <v>493.614236529092</v>
      </c>
      <c r="ES61" s="173" t="n">
        <f aca="false">EG61</f>
        <v>493.614236529092</v>
      </c>
      <c r="ET61" s="173" t="n">
        <f aca="false">EH61</f>
        <v>493.614236529092</v>
      </c>
      <c r="EU61" s="173" t="n">
        <f aca="false">EI61</f>
        <v>493.614236529092</v>
      </c>
      <c r="EV61" s="173" t="n">
        <f aca="false">EJ61</f>
        <v>493.614236529092</v>
      </c>
      <c r="EW61" s="173" t="n">
        <f aca="false">EK61</f>
        <v>493.614236529092</v>
      </c>
      <c r="EX61" s="173" t="n">
        <f aca="false">EL61</f>
        <v>493.614236529092</v>
      </c>
      <c r="EY61" s="173" t="n">
        <f aca="false">EM61</f>
        <v>493.614236529092</v>
      </c>
      <c r="EZ61" s="173" t="n">
        <f aca="false">EN61</f>
        <v>493.614236529092</v>
      </c>
      <c r="FA61" s="173" t="n">
        <f aca="false">EO61</f>
        <v>493.614236529092</v>
      </c>
      <c r="FB61" s="173" t="n">
        <f aca="false">EP61</f>
        <v>493.614236529092</v>
      </c>
      <c r="FC61" s="173" t="n">
        <f aca="false">EQ61</f>
        <v>493.614236529092</v>
      </c>
      <c r="FD61" s="173" t="n">
        <f aca="false">ER61</f>
        <v>493.614236529092</v>
      </c>
      <c r="FE61" s="173" t="n">
        <f aca="false">ES61</f>
        <v>493.614236529092</v>
      </c>
      <c r="FF61" s="173" t="n">
        <f aca="false">ET61</f>
        <v>493.614236529092</v>
      </c>
      <c r="FG61" s="173" t="n">
        <f aca="false">EU61</f>
        <v>493.614236529092</v>
      </c>
      <c r="FH61" s="173" t="n">
        <f aca="false">EV61</f>
        <v>493.614236529092</v>
      </c>
      <c r="FI61" s="173" t="n">
        <f aca="false">EW61</f>
        <v>493.614236529092</v>
      </c>
      <c r="FJ61" s="173" t="n">
        <f aca="false">EX61</f>
        <v>493.614236529092</v>
      </c>
      <c r="FK61" s="173" t="n">
        <f aca="false">EY61</f>
        <v>493.614236529092</v>
      </c>
      <c r="FL61" s="173" t="n">
        <f aca="false">EZ61</f>
        <v>493.614236529092</v>
      </c>
      <c r="FM61" s="173" t="n">
        <f aca="false">FA61</f>
        <v>493.614236529092</v>
      </c>
      <c r="FN61" s="173" t="n">
        <f aca="false">FB61</f>
        <v>493.614236529092</v>
      </c>
      <c r="FO61" s="173" t="n">
        <f aca="false">FC61</f>
        <v>493.614236529092</v>
      </c>
      <c r="FP61" s="173" t="n">
        <f aca="false">FD61</f>
        <v>493.614236529092</v>
      </c>
      <c r="FQ61" s="173" t="n">
        <f aca="false">FE61</f>
        <v>493.614236529092</v>
      </c>
      <c r="FR61" s="173" t="n">
        <f aca="false">FF61</f>
        <v>493.614236529092</v>
      </c>
      <c r="FS61" s="173" t="n">
        <f aca="false">FG61</f>
        <v>493.614236529092</v>
      </c>
      <c r="FT61" s="173" t="n">
        <f aca="false">FH61</f>
        <v>493.614236529092</v>
      </c>
      <c r="FU61" s="173" t="n">
        <f aca="false">FI61</f>
        <v>493.614236529092</v>
      </c>
      <c r="FV61" s="173" t="n">
        <f aca="false">FJ61</f>
        <v>493.614236529092</v>
      </c>
      <c r="FW61" s="173" t="n">
        <f aca="false">FK61</f>
        <v>493.614236529092</v>
      </c>
      <c r="FX61" s="173" t="n">
        <f aca="false">FL61</f>
        <v>493.614236529092</v>
      </c>
      <c r="FY61" s="173" t="n">
        <f aca="false">FM61</f>
        <v>493.614236529092</v>
      </c>
      <c r="FZ61" s="173" t="n">
        <f aca="false">FN61</f>
        <v>493.614236529092</v>
      </c>
      <c r="GA61" s="173" t="n">
        <f aca="false">FO61</f>
        <v>493.614236529092</v>
      </c>
      <c r="GB61" s="173" t="n">
        <f aca="false">FP61</f>
        <v>493.614236529092</v>
      </c>
      <c r="GC61" s="173" t="n">
        <f aca="false">FQ61</f>
        <v>493.614236529092</v>
      </c>
      <c r="GD61" s="173" t="n">
        <f aca="false">FR61</f>
        <v>493.614236529092</v>
      </c>
      <c r="GE61" s="173" t="n">
        <f aca="false">FS61</f>
        <v>493.614236529092</v>
      </c>
      <c r="GF61" s="173" t="n">
        <f aca="false">FT61</f>
        <v>493.614236529092</v>
      </c>
      <c r="GG61" s="173" t="n">
        <f aca="false">FU61</f>
        <v>493.614236529092</v>
      </c>
      <c r="GH61" s="173" t="n">
        <f aca="false">FV61</f>
        <v>493.614236529092</v>
      </c>
      <c r="GI61" s="173" t="n">
        <f aca="false">FW61</f>
        <v>493.614236529092</v>
      </c>
      <c r="GJ61" s="173" t="n">
        <f aca="false">FX61</f>
        <v>493.614236529092</v>
      </c>
      <c r="GK61" s="173" t="n">
        <f aca="false">FY61</f>
        <v>493.614236529092</v>
      </c>
      <c r="GL61" s="173" t="n">
        <f aca="false">FZ61</f>
        <v>493.614236529092</v>
      </c>
      <c r="GM61" s="173" t="n">
        <f aca="false">GA61</f>
        <v>493.614236529092</v>
      </c>
      <c r="GN61" s="173" t="n">
        <f aca="false">GB61</f>
        <v>493.614236529092</v>
      </c>
      <c r="GO61" s="173" t="n">
        <f aca="false">GC61</f>
        <v>493.614236529092</v>
      </c>
      <c r="GP61" s="173" t="n">
        <f aca="false">GD61</f>
        <v>493.614236529092</v>
      </c>
      <c r="GQ61" s="173" t="n">
        <f aca="false">GE61</f>
        <v>493.614236529092</v>
      </c>
      <c r="GR61" s="173" t="n">
        <f aca="false">GF61</f>
        <v>493.614236529092</v>
      </c>
      <c r="GS61" s="173" t="n">
        <f aca="false">GG61</f>
        <v>493.614236529092</v>
      </c>
      <c r="GT61" s="173" t="n">
        <f aca="false">GH61</f>
        <v>493.614236529092</v>
      </c>
      <c r="GU61" s="173" t="n">
        <f aca="false">GI61</f>
        <v>493.614236529092</v>
      </c>
      <c r="GV61" s="173" t="n">
        <f aca="false">GJ61</f>
        <v>493.614236529092</v>
      </c>
      <c r="GW61" s="173" t="n">
        <f aca="false">GK61</f>
        <v>493.614236529092</v>
      </c>
      <c r="GX61" s="173" t="n">
        <f aca="false">GL61</f>
        <v>493.614236529092</v>
      </c>
      <c r="GY61" s="173" t="n">
        <f aca="false">GM61</f>
        <v>493.614236529092</v>
      </c>
      <c r="GZ61" s="173" t="n">
        <f aca="false">GN61</f>
        <v>493.614236529092</v>
      </c>
      <c r="HA61" s="173" t="n">
        <f aca="false">GO61</f>
        <v>493.614236529092</v>
      </c>
      <c r="HB61" s="173" t="n">
        <f aca="false">GP61</f>
        <v>493.614236529092</v>
      </c>
      <c r="HC61" s="173" t="n">
        <f aca="false">GQ61</f>
        <v>493.614236529092</v>
      </c>
      <c r="HD61" s="173" t="n">
        <f aca="false">GR61</f>
        <v>493.614236529092</v>
      </c>
      <c r="HE61" s="173" t="n">
        <f aca="false">GS61</f>
        <v>493.614236529092</v>
      </c>
      <c r="HF61" s="173" t="n">
        <f aca="false">GT61</f>
        <v>493.614236529092</v>
      </c>
      <c r="HG61" s="173" t="n">
        <f aca="false">GU61</f>
        <v>493.614236529092</v>
      </c>
      <c r="HH61" s="173" t="n">
        <f aca="false">GV61</f>
        <v>493.614236529092</v>
      </c>
      <c r="HI61" s="173" t="n">
        <f aca="false">GW61</f>
        <v>493.614236529092</v>
      </c>
      <c r="HJ61" s="173" t="n">
        <f aca="false">GX61</f>
        <v>493.614236529092</v>
      </c>
      <c r="HK61" s="173" t="n">
        <f aca="false">GY61</f>
        <v>493.614236529092</v>
      </c>
      <c r="HL61" s="173" t="n">
        <f aca="false">GZ61</f>
        <v>493.614236529092</v>
      </c>
      <c r="HM61" s="173" t="n">
        <f aca="false">HA61</f>
        <v>493.614236529092</v>
      </c>
      <c r="HN61" s="173" t="n">
        <f aca="false">HB61</f>
        <v>493.614236529092</v>
      </c>
      <c r="HO61" s="173" t="n">
        <f aca="false">HC61</f>
        <v>493.614236529092</v>
      </c>
      <c r="HP61" s="173" t="n">
        <f aca="false">HD61</f>
        <v>493.614236529092</v>
      </c>
      <c r="HQ61" s="173" t="n">
        <f aca="false">HE61</f>
        <v>493.614236529092</v>
      </c>
      <c r="HR61" s="173" t="n">
        <f aca="false">HF61</f>
        <v>493.614236529092</v>
      </c>
      <c r="HS61" s="173" t="n">
        <f aca="false">HG61</f>
        <v>493.614236529092</v>
      </c>
    </row>
    <row r="62" customFormat="false" ht="12.75" hidden="false" customHeight="false" outlineLevel="0" collapsed="false">
      <c r="A62" s="47"/>
      <c r="B62" s="181"/>
      <c r="C62" s="182"/>
      <c r="D62" s="182"/>
      <c r="E62" s="182"/>
      <c r="F62" s="181"/>
      <c r="G62" s="181"/>
      <c r="H62" s="181"/>
      <c r="I62" s="181"/>
      <c r="J62" s="181"/>
      <c r="K62" s="181"/>
      <c r="L62" s="181"/>
      <c r="M62" s="181"/>
      <c r="N62" s="183"/>
      <c r="O62" s="183" t="s">
        <v>22</v>
      </c>
      <c r="P62" s="183" t="s">
        <v>22</v>
      </c>
      <c r="Q62" s="183" t="s">
        <v>22</v>
      </c>
      <c r="R62" s="183" t="s">
        <v>22</v>
      </c>
      <c r="S62" s="183" t="s">
        <v>22</v>
      </c>
      <c r="T62" s="183" t="s">
        <v>22</v>
      </c>
      <c r="U62" s="183" t="s">
        <v>22</v>
      </c>
      <c r="V62" s="183" t="s">
        <v>22</v>
      </c>
      <c r="W62" s="183" t="s">
        <v>22</v>
      </c>
      <c r="X62" s="183" t="s">
        <v>22</v>
      </c>
      <c r="Y62" s="183" t="s">
        <v>22</v>
      </c>
      <c r="Z62" s="183" t="s">
        <v>22</v>
      </c>
      <c r="AA62" s="183" t="s">
        <v>22</v>
      </c>
      <c r="AB62" s="183" t="s">
        <v>22</v>
      </c>
      <c r="AC62" s="183" t="s">
        <v>22</v>
      </c>
      <c r="AD62" s="183" t="s">
        <v>22</v>
      </c>
      <c r="AE62" s="183" t="s">
        <v>22</v>
      </c>
      <c r="AF62" s="183" t="s">
        <v>22</v>
      </c>
      <c r="AG62" s="183" t="s">
        <v>22</v>
      </c>
      <c r="AH62" s="183" t="s">
        <v>22</v>
      </c>
      <c r="AI62" s="183" t="s">
        <v>22</v>
      </c>
      <c r="AJ62" s="183" t="s">
        <v>22</v>
      </c>
      <c r="AK62" s="183" t="s">
        <v>22</v>
      </c>
      <c r="AL62" s="183" t="s">
        <v>22</v>
      </c>
      <c r="AM62" s="183" t="s">
        <v>22</v>
      </c>
      <c r="AN62" s="183" t="s">
        <v>22</v>
      </c>
      <c r="AO62" s="183" t="s">
        <v>22</v>
      </c>
      <c r="AP62" s="183" t="s">
        <v>22</v>
      </c>
      <c r="AQ62" s="183" t="s">
        <v>22</v>
      </c>
      <c r="AR62" s="183" t="s">
        <v>22</v>
      </c>
      <c r="AS62" s="183" t="s">
        <v>22</v>
      </c>
      <c r="AT62" s="183" t="s">
        <v>22</v>
      </c>
      <c r="AU62" s="183" t="s">
        <v>22</v>
      </c>
      <c r="AV62" s="183" t="s">
        <v>22</v>
      </c>
      <c r="AW62" s="183" t="s">
        <v>22</v>
      </c>
      <c r="AX62" s="183" t="s">
        <v>22</v>
      </c>
      <c r="AY62" s="183" t="s">
        <v>22</v>
      </c>
      <c r="AZ62" s="183" t="s">
        <v>22</v>
      </c>
      <c r="BA62" s="183" t="s">
        <v>22</v>
      </c>
      <c r="BB62" s="183" t="s">
        <v>22</v>
      </c>
      <c r="BC62" s="183" t="s">
        <v>22</v>
      </c>
      <c r="BD62" s="183" t="s">
        <v>22</v>
      </c>
      <c r="BE62" s="183" t="s">
        <v>22</v>
      </c>
      <c r="BF62" s="183" t="s">
        <v>22</v>
      </c>
      <c r="BG62" s="183" t="s">
        <v>22</v>
      </c>
      <c r="BH62" s="183" t="s">
        <v>22</v>
      </c>
      <c r="BI62" s="183" t="s">
        <v>22</v>
      </c>
      <c r="BJ62" s="183" t="s">
        <v>22</v>
      </c>
      <c r="BK62" s="183" t="s">
        <v>22</v>
      </c>
      <c r="BL62" s="183" t="s">
        <v>22</v>
      </c>
      <c r="BM62" s="183" t="s">
        <v>22</v>
      </c>
      <c r="BN62" s="183" t="s">
        <v>22</v>
      </c>
      <c r="BO62" s="183" t="s">
        <v>22</v>
      </c>
      <c r="BP62" s="183" t="s">
        <v>22</v>
      </c>
      <c r="BQ62" s="183" t="s">
        <v>22</v>
      </c>
      <c r="BR62" s="183" t="s">
        <v>22</v>
      </c>
      <c r="BS62" s="183" t="s">
        <v>22</v>
      </c>
      <c r="BT62" s="183" t="s">
        <v>22</v>
      </c>
      <c r="BU62" s="183" t="s">
        <v>22</v>
      </c>
      <c r="BV62" s="183" t="s">
        <v>22</v>
      </c>
      <c r="BW62" s="183" t="s">
        <v>22</v>
      </c>
      <c r="BX62" s="183" t="s">
        <v>22</v>
      </c>
      <c r="BY62" s="183" t="s">
        <v>22</v>
      </c>
      <c r="BZ62" s="183" t="s">
        <v>22</v>
      </c>
      <c r="CA62" s="183" t="s">
        <v>22</v>
      </c>
      <c r="CB62" s="183" t="s">
        <v>22</v>
      </c>
      <c r="CC62" s="183" t="s">
        <v>22</v>
      </c>
      <c r="CD62" s="183" t="s">
        <v>22</v>
      </c>
      <c r="CE62" s="183" t="s">
        <v>22</v>
      </c>
      <c r="CF62" s="183" t="s">
        <v>22</v>
      </c>
      <c r="CG62" s="183" t="s">
        <v>22</v>
      </c>
      <c r="CH62" s="183" t="s">
        <v>22</v>
      </c>
      <c r="CI62" s="183" t="s">
        <v>22</v>
      </c>
      <c r="CJ62" s="183" t="s">
        <v>22</v>
      </c>
      <c r="CK62" s="183" t="s">
        <v>22</v>
      </c>
      <c r="CL62" s="183" t="s">
        <v>22</v>
      </c>
      <c r="CM62" s="183" t="s">
        <v>22</v>
      </c>
      <c r="CN62" s="183" t="s">
        <v>22</v>
      </c>
      <c r="CO62" s="183" t="s">
        <v>22</v>
      </c>
      <c r="CP62" s="183" t="s">
        <v>22</v>
      </c>
      <c r="CQ62" s="183" t="s">
        <v>22</v>
      </c>
      <c r="CR62" s="183" t="s">
        <v>22</v>
      </c>
      <c r="CS62" s="183" t="s">
        <v>22</v>
      </c>
      <c r="CT62" s="183" t="s">
        <v>22</v>
      </c>
      <c r="CU62" s="183" t="s">
        <v>22</v>
      </c>
      <c r="CV62" s="183" t="s">
        <v>22</v>
      </c>
      <c r="CW62" s="183" t="s">
        <v>22</v>
      </c>
      <c r="CX62" s="183" t="s">
        <v>22</v>
      </c>
      <c r="CY62" s="183" t="s">
        <v>22</v>
      </c>
      <c r="CZ62" s="183" t="s">
        <v>22</v>
      </c>
      <c r="DA62" s="183" t="s">
        <v>22</v>
      </c>
      <c r="DB62" s="183" t="s">
        <v>22</v>
      </c>
      <c r="DC62" s="183" t="s">
        <v>22</v>
      </c>
      <c r="DD62" s="183" t="s">
        <v>22</v>
      </c>
      <c r="DE62" s="183" t="s">
        <v>22</v>
      </c>
      <c r="DF62" s="183" t="s">
        <v>22</v>
      </c>
      <c r="DG62" s="183" t="s">
        <v>22</v>
      </c>
      <c r="DH62" s="183" t="s">
        <v>22</v>
      </c>
      <c r="DI62" s="183" t="s">
        <v>22</v>
      </c>
      <c r="DJ62" s="183" t="s">
        <v>22</v>
      </c>
      <c r="DK62" s="183" t="s">
        <v>22</v>
      </c>
      <c r="DL62" s="183" t="s">
        <v>22</v>
      </c>
      <c r="DM62" s="183" t="s">
        <v>22</v>
      </c>
      <c r="DN62" s="183" t="s">
        <v>22</v>
      </c>
      <c r="DO62" s="183" t="s">
        <v>22</v>
      </c>
      <c r="DP62" s="183" t="s">
        <v>22</v>
      </c>
      <c r="DQ62" s="183" t="s">
        <v>22</v>
      </c>
      <c r="DR62" s="23"/>
      <c r="DS62" s="183" t="s">
        <v>22</v>
      </c>
      <c r="DT62" s="183" t="s">
        <v>22</v>
      </c>
      <c r="DU62" s="183" t="s">
        <v>22</v>
      </c>
      <c r="DV62" s="183" t="s">
        <v>22</v>
      </c>
      <c r="DW62" s="183" t="s">
        <v>22</v>
      </c>
      <c r="DX62" s="183" t="s">
        <v>22</v>
      </c>
      <c r="DY62" s="183" t="s">
        <v>22</v>
      </c>
      <c r="DZ62" s="183" t="s">
        <v>22</v>
      </c>
      <c r="EA62" s="183" t="s">
        <v>22</v>
      </c>
      <c r="EB62" s="183" t="s">
        <v>22</v>
      </c>
      <c r="EC62" s="183" t="s">
        <v>22</v>
      </c>
      <c r="ED62" s="183" t="s">
        <v>22</v>
      </c>
      <c r="EE62" s="183" t="s">
        <v>22</v>
      </c>
      <c r="EF62" s="183" t="s">
        <v>22</v>
      </c>
      <c r="EG62" s="183" t="s">
        <v>22</v>
      </c>
      <c r="EH62" s="183" t="s">
        <v>22</v>
      </c>
      <c r="EI62" s="183" t="s">
        <v>22</v>
      </c>
      <c r="EJ62" s="183" t="s">
        <v>22</v>
      </c>
      <c r="EK62" s="183" t="s">
        <v>22</v>
      </c>
      <c r="EL62" s="183" t="s">
        <v>22</v>
      </c>
      <c r="EM62" s="183" t="s">
        <v>22</v>
      </c>
      <c r="EN62" s="183" t="s">
        <v>22</v>
      </c>
      <c r="EO62" s="183" t="s">
        <v>22</v>
      </c>
      <c r="EP62" s="183" t="s">
        <v>22</v>
      </c>
      <c r="EQ62" s="183" t="s">
        <v>22</v>
      </c>
      <c r="ER62" s="183" t="s">
        <v>22</v>
      </c>
      <c r="ES62" s="183" t="s">
        <v>22</v>
      </c>
      <c r="ET62" s="183" t="s">
        <v>22</v>
      </c>
      <c r="EU62" s="183" t="s">
        <v>22</v>
      </c>
      <c r="EV62" s="183" t="s">
        <v>22</v>
      </c>
      <c r="EW62" s="183" t="s">
        <v>22</v>
      </c>
      <c r="EX62" s="183" t="s">
        <v>22</v>
      </c>
      <c r="EY62" s="183" t="s">
        <v>22</v>
      </c>
      <c r="EZ62" s="183" t="s">
        <v>22</v>
      </c>
      <c r="FA62" s="183" t="s">
        <v>22</v>
      </c>
      <c r="FB62" s="183" t="s">
        <v>22</v>
      </c>
      <c r="FC62" s="183" t="s">
        <v>22</v>
      </c>
      <c r="FD62" s="183" t="s">
        <v>22</v>
      </c>
      <c r="FE62" s="183" t="s">
        <v>22</v>
      </c>
      <c r="FF62" s="183" t="s">
        <v>22</v>
      </c>
      <c r="FG62" s="183" t="s">
        <v>22</v>
      </c>
      <c r="FH62" s="183" t="s">
        <v>22</v>
      </c>
      <c r="FI62" s="183" t="s">
        <v>22</v>
      </c>
      <c r="FJ62" s="183" t="s">
        <v>22</v>
      </c>
      <c r="FK62" s="183" t="s">
        <v>22</v>
      </c>
      <c r="FL62" s="183" t="s">
        <v>22</v>
      </c>
      <c r="FM62" s="183" t="s">
        <v>22</v>
      </c>
      <c r="FN62" s="183" t="s">
        <v>22</v>
      </c>
      <c r="FO62" s="183" t="s">
        <v>22</v>
      </c>
      <c r="FP62" s="183" t="s">
        <v>22</v>
      </c>
      <c r="FQ62" s="183" t="s">
        <v>22</v>
      </c>
      <c r="FR62" s="183" t="s">
        <v>22</v>
      </c>
      <c r="FS62" s="183" t="s">
        <v>22</v>
      </c>
      <c r="FT62" s="183" t="s">
        <v>22</v>
      </c>
      <c r="FU62" s="183" t="s">
        <v>22</v>
      </c>
      <c r="FV62" s="183" t="s">
        <v>22</v>
      </c>
      <c r="FW62" s="183" t="s">
        <v>22</v>
      </c>
      <c r="FX62" s="183" t="s">
        <v>22</v>
      </c>
      <c r="FY62" s="183" t="s">
        <v>22</v>
      </c>
      <c r="FZ62" s="183" t="s">
        <v>22</v>
      </c>
      <c r="GA62" s="183" t="s">
        <v>22</v>
      </c>
      <c r="GB62" s="183" t="s">
        <v>22</v>
      </c>
      <c r="GC62" s="183" t="s">
        <v>22</v>
      </c>
      <c r="GD62" s="183" t="s">
        <v>22</v>
      </c>
      <c r="GE62" s="183" t="s">
        <v>22</v>
      </c>
      <c r="GF62" s="183" t="s">
        <v>22</v>
      </c>
      <c r="GG62" s="183" t="s">
        <v>22</v>
      </c>
      <c r="GH62" s="183" t="s">
        <v>22</v>
      </c>
      <c r="GI62" s="183" t="s">
        <v>22</v>
      </c>
      <c r="GJ62" s="183" t="s">
        <v>22</v>
      </c>
      <c r="GK62" s="183" t="s">
        <v>22</v>
      </c>
      <c r="GL62" s="183" t="s">
        <v>22</v>
      </c>
      <c r="GM62" s="183" t="s">
        <v>22</v>
      </c>
      <c r="GN62" s="183" t="s">
        <v>22</v>
      </c>
      <c r="GO62" s="183" t="s">
        <v>22</v>
      </c>
      <c r="GP62" s="183" t="s">
        <v>22</v>
      </c>
      <c r="GQ62" s="183" t="s">
        <v>22</v>
      </c>
      <c r="GR62" s="183" t="s">
        <v>22</v>
      </c>
      <c r="GS62" s="183" t="s">
        <v>22</v>
      </c>
      <c r="GT62" s="183" t="s">
        <v>22</v>
      </c>
      <c r="GU62" s="183" t="s">
        <v>22</v>
      </c>
      <c r="GV62" s="183" t="s">
        <v>22</v>
      </c>
      <c r="GW62" s="183" t="s">
        <v>22</v>
      </c>
      <c r="GX62" s="183" t="s">
        <v>22</v>
      </c>
      <c r="GY62" s="183" t="s">
        <v>22</v>
      </c>
      <c r="GZ62" s="183" t="s">
        <v>22</v>
      </c>
      <c r="HA62" s="183" t="s">
        <v>22</v>
      </c>
      <c r="HB62" s="183" t="s">
        <v>22</v>
      </c>
      <c r="HC62" s="183" t="s">
        <v>22</v>
      </c>
      <c r="HD62" s="183" t="s">
        <v>22</v>
      </c>
      <c r="HE62" s="183" t="s">
        <v>22</v>
      </c>
      <c r="HF62" s="183" t="s">
        <v>22</v>
      </c>
      <c r="HG62" s="183" t="s">
        <v>22</v>
      </c>
      <c r="HH62" s="183" t="s">
        <v>22</v>
      </c>
      <c r="HI62" s="183" t="s">
        <v>22</v>
      </c>
      <c r="HJ62" s="183" t="s">
        <v>22</v>
      </c>
      <c r="HK62" s="183" t="s">
        <v>22</v>
      </c>
      <c r="HL62" s="183" t="s">
        <v>22</v>
      </c>
      <c r="HM62" s="183" t="s">
        <v>22</v>
      </c>
      <c r="HN62" s="183" t="s">
        <v>22</v>
      </c>
      <c r="HO62" s="183" t="s">
        <v>22</v>
      </c>
      <c r="HP62" s="183" t="s">
        <v>22</v>
      </c>
      <c r="HQ62" s="183" t="s">
        <v>22</v>
      </c>
      <c r="HR62" s="183" t="s">
        <v>22</v>
      </c>
      <c r="HS62" s="183" t="s">
        <v>22</v>
      </c>
    </row>
    <row r="63" customFormat="false" ht="12.75" hidden="false" customHeight="false" outlineLevel="0" collapsed="false">
      <c r="A63" s="184" t="s">
        <v>86</v>
      </c>
      <c r="B63" s="185"/>
      <c r="C63" s="186"/>
      <c r="D63" s="187"/>
      <c r="E63" s="187"/>
      <c r="F63" s="187"/>
      <c r="G63" s="187"/>
      <c r="H63" s="187"/>
      <c r="I63" s="187"/>
      <c r="J63" s="187"/>
      <c r="K63" s="188"/>
      <c r="L63" s="188"/>
      <c r="M63" s="188"/>
      <c r="N63" s="189"/>
      <c r="O63" s="189" t="s">
        <v>22</v>
      </c>
      <c r="P63" s="189" t="s">
        <v>22</v>
      </c>
      <c r="Q63" s="189" t="s">
        <v>22</v>
      </c>
      <c r="R63" s="189" t="s">
        <v>22</v>
      </c>
      <c r="S63" s="189" t="s">
        <v>22</v>
      </c>
      <c r="T63" s="189" t="s">
        <v>22</v>
      </c>
      <c r="U63" s="189" t="s">
        <v>22</v>
      </c>
      <c r="V63" s="189" t="s">
        <v>22</v>
      </c>
      <c r="W63" s="189" t="s">
        <v>22</v>
      </c>
      <c r="X63" s="189" t="s">
        <v>22</v>
      </c>
      <c r="Y63" s="189" t="s">
        <v>22</v>
      </c>
      <c r="Z63" s="189" t="s">
        <v>22</v>
      </c>
      <c r="AA63" s="189" t="s">
        <v>22</v>
      </c>
      <c r="AB63" s="189" t="s">
        <v>22</v>
      </c>
      <c r="AC63" s="189" t="s">
        <v>22</v>
      </c>
      <c r="AD63" s="189" t="s">
        <v>22</v>
      </c>
      <c r="AE63" s="189" t="s">
        <v>22</v>
      </c>
      <c r="AF63" s="189" t="s">
        <v>22</v>
      </c>
      <c r="AG63" s="189" t="s">
        <v>22</v>
      </c>
      <c r="AH63" s="189" t="s">
        <v>22</v>
      </c>
      <c r="AI63" s="189" t="s">
        <v>22</v>
      </c>
      <c r="AJ63" s="189" t="s">
        <v>22</v>
      </c>
      <c r="AK63" s="189" t="s">
        <v>22</v>
      </c>
      <c r="AL63" s="189" t="s">
        <v>22</v>
      </c>
      <c r="AM63" s="189" t="s">
        <v>22</v>
      </c>
      <c r="AN63" s="189" t="s">
        <v>22</v>
      </c>
      <c r="AO63" s="189" t="s">
        <v>22</v>
      </c>
      <c r="AP63" s="189" t="s">
        <v>22</v>
      </c>
      <c r="AQ63" s="189" t="s">
        <v>22</v>
      </c>
      <c r="AR63" s="189" t="s">
        <v>22</v>
      </c>
      <c r="AS63" s="189" t="s">
        <v>22</v>
      </c>
      <c r="AT63" s="189" t="s">
        <v>22</v>
      </c>
      <c r="AU63" s="189" t="s">
        <v>22</v>
      </c>
      <c r="AV63" s="189" t="s">
        <v>22</v>
      </c>
      <c r="AW63" s="189" t="s">
        <v>22</v>
      </c>
      <c r="AX63" s="189" t="s">
        <v>22</v>
      </c>
      <c r="AY63" s="189" t="s">
        <v>22</v>
      </c>
      <c r="AZ63" s="189" t="s">
        <v>22</v>
      </c>
      <c r="BA63" s="189" t="s">
        <v>22</v>
      </c>
      <c r="BB63" s="189" t="s">
        <v>22</v>
      </c>
      <c r="BC63" s="189" t="s">
        <v>22</v>
      </c>
      <c r="BD63" s="189" t="s">
        <v>22</v>
      </c>
      <c r="BE63" s="189" t="s">
        <v>22</v>
      </c>
      <c r="BF63" s="189" t="s">
        <v>22</v>
      </c>
      <c r="BG63" s="189" t="s">
        <v>22</v>
      </c>
      <c r="BH63" s="189" t="s">
        <v>22</v>
      </c>
      <c r="BI63" s="189" t="s">
        <v>22</v>
      </c>
      <c r="BJ63" s="189" t="s">
        <v>22</v>
      </c>
      <c r="BK63" s="189" t="s">
        <v>22</v>
      </c>
      <c r="BL63" s="189" t="s">
        <v>22</v>
      </c>
      <c r="BM63" s="189" t="s">
        <v>22</v>
      </c>
      <c r="BN63" s="189" t="s">
        <v>22</v>
      </c>
      <c r="BO63" s="189" t="s">
        <v>22</v>
      </c>
      <c r="BP63" s="189" t="s">
        <v>22</v>
      </c>
      <c r="BQ63" s="189" t="s">
        <v>22</v>
      </c>
      <c r="BR63" s="189" t="s">
        <v>22</v>
      </c>
      <c r="BS63" s="189" t="s">
        <v>22</v>
      </c>
      <c r="BT63" s="189" t="s">
        <v>22</v>
      </c>
      <c r="BU63" s="189" t="s">
        <v>22</v>
      </c>
      <c r="BV63" s="189" t="s">
        <v>22</v>
      </c>
      <c r="BW63" s="189" t="s">
        <v>22</v>
      </c>
      <c r="BX63" s="189" t="s">
        <v>22</v>
      </c>
      <c r="BY63" s="189" t="s">
        <v>22</v>
      </c>
      <c r="BZ63" s="189" t="s">
        <v>22</v>
      </c>
      <c r="CA63" s="189" t="s">
        <v>22</v>
      </c>
      <c r="CB63" s="189" t="s">
        <v>22</v>
      </c>
      <c r="CC63" s="189" t="s">
        <v>22</v>
      </c>
      <c r="CD63" s="189" t="s">
        <v>22</v>
      </c>
      <c r="CE63" s="189" t="s">
        <v>22</v>
      </c>
      <c r="CF63" s="189" t="s">
        <v>22</v>
      </c>
      <c r="CG63" s="189" t="s">
        <v>22</v>
      </c>
      <c r="CH63" s="189" t="s">
        <v>22</v>
      </c>
      <c r="CI63" s="189" t="s">
        <v>22</v>
      </c>
      <c r="CJ63" s="189" t="s">
        <v>22</v>
      </c>
      <c r="CK63" s="189" t="s">
        <v>22</v>
      </c>
      <c r="CL63" s="189" t="s">
        <v>22</v>
      </c>
      <c r="CM63" s="189" t="s">
        <v>22</v>
      </c>
      <c r="CN63" s="189" t="s">
        <v>22</v>
      </c>
      <c r="CO63" s="189" t="s">
        <v>22</v>
      </c>
      <c r="CP63" s="189" t="s">
        <v>22</v>
      </c>
      <c r="CQ63" s="189" t="s">
        <v>22</v>
      </c>
      <c r="CR63" s="189" t="s">
        <v>22</v>
      </c>
      <c r="CS63" s="189" t="s">
        <v>22</v>
      </c>
      <c r="CT63" s="189" t="s">
        <v>22</v>
      </c>
      <c r="CU63" s="189" t="s">
        <v>22</v>
      </c>
      <c r="CV63" s="189" t="s">
        <v>22</v>
      </c>
      <c r="CW63" s="189" t="s">
        <v>22</v>
      </c>
      <c r="CX63" s="189" t="s">
        <v>22</v>
      </c>
      <c r="CY63" s="189" t="s">
        <v>22</v>
      </c>
      <c r="CZ63" s="189" t="s">
        <v>22</v>
      </c>
      <c r="DA63" s="189" t="s">
        <v>22</v>
      </c>
      <c r="DB63" s="189" t="s">
        <v>22</v>
      </c>
      <c r="DC63" s="189" t="s">
        <v>22</v>
      </c>
      <c r="DD63" s="189" t="s">
        <v>22</v>
      </c>
      <c r="DE63" s="189" t="s">
        <v>22</v>
      </c>
      <c r="DF63" s="189" t="s">
        <v>22</v>
      </c>
      <c r="DG63" s="189" t="s">
        <v>22</v>
      </c>
      <c r="DH63" s="189" t="s">
        <v>22</v>
      </c>
      <c r="DI63" s="189" t="s">
        <v>22</v>
      </c>
      <c r="DJ63" s="189" t="s">
        <v>22</v>
      </c>
      <c r="DK63" s="189" t="s">
        <v>22</v>
      </c>
      <c r="DL63" s="189" t="s">
        <v>22</v>
      </c>
      <c r="DM63" s="189" t="s">
        <v>22</v>
      </c>
      <c r="DN63" s="189" t="s">
        <v>22</v>
      </c>
      <c r="DO63" s="189" t="s">
        <v>22</v>
      </c>
      <c r="DP63" s="189" t="s">
        <v>22</v>
      </c>
      <c r="DQ63" s="189" t="s">
        <v>22</v>
      </c>
      <c r="DR63" s="23"/>
      <c r="DS63" s="189" t="s">
        <v>22</v>
      </c>
      <c r="DT63" s="189" t="s">
        <v>22</v>
      </c>
      <c r="DU63" s="189" t="s">
        <v>22</v>
      </c>
      <c r="DV63" s="189" t="s">
        <v>22</v>
      </c>
      <c r="DW63" s="189" t="s">
        <v>22</v>
      </c>
      <c r="DX63" s="189" t="s">
        <v>22</v>
      </c>
      <c r="DY63" s="189" t="s">
        <v>22</v>
      </c>
      <c r="DZ63" s="189" t="s">
        <v>22</v>
      </c>
      <c r="EA63" s="189" t="s">
        <v>22</v>
      </c>
      <c r="EB63" s="189" t="s">
        <v>22</v>
      </c>
      <c r="EC63" s="189" t="s">
        <v>22</v>
      </c>
      <c r="ED63" s="189" t="s">
        <v>22</v>
      </c>
      <c r="EE63" s="189" t="s">
        <v>22</v>
      </c>
      <c r="EF63" s="189" t="s">
        <v>22</v>
      </c>
      <c r="EG63" s="189" t="s">
        <v>22</v>
      </c>
      <c r="EH63" s="189" t="s">
        <v>22</v>
      </c>
      <c r="EI63" s="189" t="s">
        <v>22</v>
      </c>
      <c r="EJ63" s="189" t="s">
        <v>22</v>
      </c>
      <c r="EK63" s="189" t="s">
        <v>22</v>
      </c>
      <c r="EL63" s="189" t="s">
        <v>22</v>
      </c>
      <c r="EM63" s="189" t="s">
        <v>22</v>
      </c>
      <c r="EN63" s="189" t="s">
        <v>22</v>
      </c>
      <c r="EO63" s="189" t="s">
        <v>22</v>
      </c>
      <c r="EP63" s="189" t="s">
        <v>22</v>
      </c>
      <c r="EQ63" s="189" t="s">
        <v>22</v>
      </c>
      <c r="ER63" s="189" t="s">
        <v>22</v>
      </c>
      <c r="ES63" s="189" t="s">
        <v>22</v>
      </c>
      <c r="ET63" s="189" t="s">
        <v>22</v>
      </c>
      <c r="EU63" s="189" t="s">
        <v>22</v>
      </c>
      <c r="EV63" s="189" t="s">
        <v>22</v>
      </c>
      <c r="EW63" s="189" t="s">
        <v>22</v>
      </c>
      <c r="EX63" s="189" t="s">
        <v>22</v>
      </c>
      <c r="EY63" s="189" t="s">
        <v>22</v>
      </c>
      <c r="EZ63" s="189" t="s">
        <v>22</v>
      </c>
      <c r="FA63" s="189" t="s">
        <v>22</v>
      </c>
      <c r="FB63" s="189" t="s">
        <v>22</v>
      </c>
      <c r="FC63" s="189" t="s">
        <v>22</v>
      </c>
      <c r="FD63" s="189" t="s">
        <v>22</v>
      </c>
      <c r="FE63" s="189" t="s">
        <v>22</v>
      </c>
      <c r="FF63" s="189" t="s">
        <v>22</v>
      </c>
      <c r="FG63" s="189" t="s">
        <v>22</v>
      </c>
      <c r="FH63" s="189" t="s">
        <v>22</v>
      </c>
      <c r="FI63" s="189" t="s">
        <v>22</v>
      </c>
      <c r="FJ63" s="189" t="s">
        <v>22</v>
      </c>
      <c r="FK63" s="189" t="s">
        <v>22</v>
      </c>
      <c r="FL63" s="189" t="s">
        <v>22</v>
      </c>
      <c r="FM63" s="189" t="s">
        <v>22</v>
      </c>
      <c r="FN63" s="189" t="s">
        <v>22</v>
      </c>
      <c r="FO63" s="189" t="s">
        <v>22</v>
      </c>
      <c r="FP63" s="189" t="s">
        <v>22</v>
      </c>
      <c r="FQ63" s="189" t="s">
        <v>22</v>
      </c>
      <c r="FR63" s="189" t="s">
        <v>22</v>
      </c>
      <c r="FS63" s="189" t="s">
        <v>22</v>
      </c>
      <c r="FT63" s="189" t="s">
        <v>22</v>
      </c>
      <c r="FU63" s="189" t="s">
        <v>22</v>
      </c>
      <c r="FV63" s="189" t="s">
        <v>22</v>
      </c>
      <c r="FW63" s="189" t="s">
        <v>22</v>
      </c>
      <c r="FX63" s="189" t="s">
        <v>22</v>
      </c>
      <c r="FY63" s="189" t="s">
        <v>22</v>
      </c>
      <c r="FZ63" s="189" t="s">
        <v>22</v>
      </c>
      <c r="GA63" s="189" t="s">
        <v>22</v>
      </c>
      <c r="GB63" s="189" t="s">
        <v>22</v>
      </c>
      <c r="GC63" s="189" t="s">
        <v>22</v>
      </c>
      <c r="GD63" s="189" t="s">
        <v>22</v>
      </c>
      <c r="GE63" s="189" t="s">
        <v>22</v>
      </c>
      <c r="GF63" s="189" t="s">
        <v>22</v>
      </c>
      <c r="GG63" s="189" t="s">
        <v>22</v>
      </c>
      <c r="GH63" s="189" t="s">
        <v>22</v>
      </c>
      <c r="GI63" s="189" t="s">
        <v>22</v>
      </c>
      <c r="GJ63" s="189" t="s">
        <v>22</v>
      </c>
      <c r="GK63" s="189" t="s">
        <v>22</v>
      </c>
      <c r="GL63" s="189" t="s">
        <v>22</v>
      </c>
      <c r="GM63" s="189" t="s">
        <v>22</v>
      </c>
      <c r="GN63" s="189" t="s">
        <v>22</v>
      </c>
      <c r="GO63" s="189" t="s">
        <v>22</v>
      </c>
      <c r="GP63" s="189" t="s">
        <v>22</v>
      </c>
      <c r="GQ63" s="189" t="s">
        <v>22</v>
      </c>
      <c r="GR63" s="189" t="s">
        <v>22</v>
      </c>
      <c r="GS63" s="189" t="s">
        <v>22</v>
      </c>
      <c r="GT63" s="189" t="s">
        <v>22</v>
      </c>
      <c r="GU63" s="189" t="s">
        <v>22</v>
      </c>
      <c r="GV63" s="189" t="s">
        <v>22</v>
      </c>
      <c r="GW63" s="189" t="s">
        <v>22</v>
      </c>
      <c r="GX63" s="189" t="s">
        <v>22</v>
      </c>
      <c r="GY63" s="189" t="s">
        <v>22</v>
      </c>
      <c r="GZ63" s="189" t="s">
        <v>22</v>
      </c>
      <c r="HA63" s="189" t="s">
        <v>22</v>
      </c>
      <c r="HB63" s="189" t="s">
        <v>22</v>
      </c>
      <c r="HC63" s="189" t="s">
        <v>22</v>
      </c>
      <c r="HD63" s="189" t="s">
        <v>22</v>
      </c>
      <c r="HE63" s="189" t="s">
        <v>22</v>
      </c>
      <c r="HF63" s="189" t="s">
        <v>22</v>
      </c>
      <c r="HG63" s="189" t="s">
        <v>22</v>
      </c>
      <c r="HH63" s="189" t="s">
        <v>22</v>
      </c>
      <c r="HI63" s="189" t="s">
        <v>22</v>
      </c>
      <c r="HJ63" s="189" t="s">
        <v>22</v>
      </c>
      <c r="HK63" s="189" t="s">
        <v>22</v>
      </c>
      <c r="HL63" s="189" t="s">
        <v>22</v>
      </c>
      <c r="HM63" s="189" t="s">
        <v>22</v>
      </c>
      <c r="HN63" s="189" t="s">
        <v>22</v>
      </c>
      <c r="HO63" s="189" t="s">
        <v>22</v>
      </c>
      <c r="HP63" s="189" t="s">
        <v>22</v>
      </c>
      <c r="HQ63" s="189" t="s">
        <v>22</v>
      </c>
      <c r="HR63" s="189" t="s">
        <v>22</v>
      </c>
      <c r="HS63" s="189" t="s">
        <v>22</v>
      </c>
      <c r="HT63" s="187"/>
      <c r="HU63" s="187"/>
      <c r="HV63" s="187"/>
      <c r="HW63" s="187"/>
      <c r="HX63" s="187"/>
      <c r="HY63" s="187"/>
      <c r="HZ63" s="187"/>
      <c r="IA63" s="187"/>
      <c r="IB63" s="187"/>
      <c r="IC63" s="187"/>
      <c r="ID63" s="187"/>
      <c r="IE63" s="187"/>
      <c r="IF63" s="187"/>
      <c r="IG63" s="187"/>
      <c r="IH63" s="187"/>
      <c r="II63" s="187"/>
      <c r="IJ63" s="187"/>
      <c r="IK63" s="187"/>
      <c r="IL63" s="187"/>
      <c r="IM63" s="187"/>
      <c r="IN63" s="187"/>
      <c r="IO63" s="187"/>
      <c r="IP63" s="187"/>
      <c r="IQ63" s="187"/>
      <c r="IR63" s="187"/>
      <c r="IS63" s="187"/>
      <c r="IT63" s="187"/>
      <c r="IU63" s="187"/>
      <c r="IV63" s="187"/>
      <c r="IW63" s="187"/>
    </row>
    <row r="64" customFormat="false" ht="12.75" hidden="false" customHeight="false" outlineLevel="0" collapsed="false">
      <c r="A64" s="190" t="s">
        <v>87</v>
      </c>
      <c r="B64" s="191" t="n">
        <f aca="false">IF(AND(MONTH(B43)&gt;=$B$18,MONTH(B43)&lt;=$C$18),$B$12*$D$18/12,$B$12*$D$19/12)/1000</f>
        <v>100.75</v>
      </c>
      <c r="C64" s="191" t="n">
        <f aca="false">IF(AND(MONTH(C43)&gt;=$B$18,MONTH(C43)&lt;=$C$18),$B$12*$D$18/12,$B$12*$D$19/12)/1000</f>
        <v>100.75</v>
      </c>
      <c r="D64" s="191" t="n">
        <f aca="false">IF(AND(MONTH(D43)&gt;=$B$18,MONTH(D43)&lt;=$C$18),$B$12*$D$18/12,$B$12*$D$19/12)/1000</f>
        <v>100.75</v>
      </c>
      <c r="E64" s="191" t="n">
        <f aca="false">IF(AND(MONTH(E43)&gt;=$B$18,MONTH(E43)&lt;=$C$18),$B$12*$D$18/12,$B$12*$D$19/12)/1000</f>
        <v>100.75</v>
      </c>
      <c r="F64" s="191" t="n">
        <f aca="false">IF(AND(MONTH(F43)&gt;=$B$18,MONTH(F43)&lt;=$C$18),$B$12*$D$18/12,$B$12*$D$19/12)/1000</f>
        <v>100.75</v>
      </c>
      <c r="G64" s="191" t="n">
        <f aca="false">IF(AND(MONTH(G43)&gt;=$B$18,MONTH(G43)&lt;=$C$18),$B$12*$D$18/12,$B$12*$D$19/12)/1000</f>
        <v>100.75</v>
      </c>
      <c r="H64" s="191" t="n">
        <f aca="false">IF(AND(MONTH(H43)&gt;=$B$18,MONTH(H43)&lt;=$C$18),$B$12*$D$18/12,$B$12*$D$19/12)/1000</f>
        <v>100.75</v>
      </c>
      <c r="I64" s="191" t="n">
        <f aca="false">IF(AND(MONTH(I43)&gt;=$B$18,MONTH(I43)&lt;=$C$18),$B$12*$D$18/12,$B$12*$D$19/12)/1000</f>
        <v>100.75</v>
      </c>
      <c r="J64" s="191" t="n">
        <f aca="false">IF(AND(MONTH(J43)&gt;=$B$18,MONTH(J43)&lt;=$C$18),$B$12*$D$18/12,$B$12*$D$19/12)/1000</f>
        <v>100.75</v>
      </c>
      <c r="K64" s="191" t="n">
        <f aca="false">IF(AND(MONTH(K43)&gt;=$B$18,MONTH(K43)&lt;=$C$18),$B$12*$D$18/12,$B$12*$D$19/12)/1000</f>
        <v>100.75</v>
      </c>
      <c r="L64" s="191" t="n">
        <f aca="false">IF(AND(MONTH(L43)&gt;=$B$18,MONTH(L43)&lt;=$C$18),$B$12*$D$18/12,$B$12*$D$19/12)/1000</f>
        <v>100.75</v>
      </c>
      <c r="M64" s="191" t="n">
        <f aca="false">IF(AND(MONTH(M43)&gt;=$B$18,MONTH(M43)&lt;=$C$18),$B$12*$D$18/12,$B$12*$D$19/12)/1000</f>
        <v>100.75</v>
      </c>
      <c r="N64" s="192" t="n">
        <f aca="false">B64</f>
        <v>100.75</v>
      </c>
      <c r="O64" s="192" t="n">
        <f aca="false">C64</f>
        <v>100.75</v>
      </c>
      <c r="P64" s="192" t="n">
        <f aca="false">D64</f>
        <v>100.75</v>
      </c>
      <c r="Q64" s="192" t="n">
        <f aca="false">E64</f>
        <v>100.75</v>
      </c>
      <c r="R64" s="192" t="n">
        <f aca="false">F64</f>
        <v>100.75</v>
      </c>
      <c r="S64" s="192" t="n">
        <f aca="false">G64</f>
        <v>100.75</v>
      </c>
      <c r="T64" s="192" t="n">
        <f aca="false">H64</f>
        <v>100.75</v>
      </c>
      <c r="U64" s="192" t="n">
        <f aca="false">I64</f>
        <v>100.75</v>
      </c>
      <c r="V64" s="192" t="n">
        <f aca="false">J64</f>
        <v>100.75</v>
      </c>
      <c r="W64" s="192" t="n">
        <f aca="false">K64</f>
        <v>100.75</v>
      </c>
      <c r="X64" s="192" t="n">
        <f aca="false">L64</f>
        <v>100.75</v>
      </c>
      <c r="Y64" s="192" t="n">
        <f aca="false">M64</f>
        <v>100.75</v>
      </c>
      <c r="Z64" s="192" t="n">
        <f aca="false">N64</f>
        <v>100.75</v>
      </c>
      <c r="AA64" s="192" t="n">
        <f aca="false">O64</f>
        <v>100.75</v>
      </c>
      <c r="AB64" s="192" t="n">
        <f aca="false">P64</f>
        <v>100.75</v>
      </c>
      <c r="AC64" s="192" t="n">
        <f aca="false">Q64</f>
        <v>100.75</v>
      </c>
      <c r="AD64" s="192" t="n">
        <f aca="false">R64</f>
        <v>100.75</v>
      </c>
      <c r="AE64" s="192" t="n">
        <f aca="false">S64</f>
        <v>100.75</v>
      </c>
      <c r="AF64" s="192" t="n">
        <f aca="false">T64</f>
        <v>100.75</v>
      </c>
      <c r="AG64" s="192" t="n">
        <f aca="false">U64</f>
        <v>100.75</v>
      </c>
      <c r="AH64" s="192" t="n">
        <f aca="false">V64</f>
        <v>100.75</v>
      </c>
      <c r="AI64" s="192" t="n">
        <f aca="false">W64</f>
        <v>100.75</v>
      </c>
      <c r="AJ64" s="192" t="n">
        <f aca="false">X64</f>
        <v>100.75</v>
      </c>
      <c r="AK64" s="192" t="n">
        <f aca="false">Y64</f>
        <v>100.75</v>
      </c>
      <c r="AL64" s="192" t="n">
        <f aca="false">Z64</f>
        <v>100.75</v>
      </c>
      <c r="AM64" s="192" t="n">
        <f aca="false">AA64</f>
        <v>100.75</v>
      </c>
      <c r="AN64" s="192" t="n">
        <f aca="false">AB64</f>
        <v>100.75</v>
      </c>
      <c r="AO64" s="192" t="n">
        <f aca="false">AC64</f>
        <v>100.75</v>
      </c>
      <c r="AP64" s="192" t="n">
        <f aca="false">AD64</f>
        <v>100.75</v>
      </c>
      <c r="AQ64" s="192" t="n">
        <f aca="false">AE64</f>
        <v>100.75</v>
      </c>
      <c r="AR64" s="192" t="n">
        <f aca="false">AF64</f>
        <v>100.75</v>
      </c>
      <c r="AS64" s="192" t="n">
        <f aca="false">AG64</f>
        <v>100.75</v>
      </c>
      <c r="AT64" s="192" t="n">
        <f aca="false">AH64</f>
        <v>100.75</v>
      </c>
      <c r="AU64" s="192" t="n">
        <f aca="false">AI64</f>
        <v>100.75</v>
      </c>
      <c r="AV64" s="192" t="n">
        <f aca="false">AJ64</f>
        <v>100.75</v>
      </c>
      <c r="AW64" s="192" t="n">
        <f aca="false">AK64</f>
        <v>100.75</v>
      </c>
      <c r="AX64" s="192" t="n">
        <f aca="false">AL64</f>
        <v>100.75</v>
      </c>
      <c r="AY64" s="192" t="n">
        <f aca="false">AM64</f>
        <v>100.75</v>
      </c>
      <c r="AZ64" s="192" t="n">
        <f aca="false">AN64</f>
        <v>100.75</v>
      </c>
      <c r="BA64" s="192" t="n">
        <f aca="false">AO64</f>
        <v>100.75</v>
      </c>
      <c r="BB64" s="192" t="n">
        <f aca="false">AP64</f>
        <v>100.75</v>
      </c>
      <c r="BC64" s="192" t="n">
        <f aca="false">AQ64</f>
        <v>100.75</v>
      </c>
      <c r="BD64" s="192" t="n">
        <f aca="false">AR64</f>
        <v>100.75</v>
      </c>
      <c r="BE64" s="192" t="n">
        <f aca="false">AS64</f>
        <v>100.75</v>
      </c>
      <c r="BF64" s="192" t="n">
        <f aca="false">AT64</f>
        <v>100.75</v>
      </c>
      <c r="BG64" s="192" t="n">
        <f aca="false">AU64</f>
        <v>100.75</v>
      </c>
      <c r="BH64" s="192" t="n">
        <f aca="false">AV64</f>
        <v>100.75</v>
      </c>
      <c r="BI64" s="192" t="n">
        <f aca="false">AW64</f>
        <v>100.75</v>
      </c>
      <c r="BJ64" s="192" t="n">
        <f aca="false">AX64</f>
        <v>100.75</v>
      </c>
      <c r="BK64" s="192" t="n">
        <f aca="false">AY64</f>
        <v>100.75</v>
      </c>
      <c r="BL64" s="192" t="n">
        <f aca="false">AZ64</f>
        <v>100.75</v>
      </c>
      <c r="BM64" s="192" t="n">
        <f aca="false">BA64</f>
        <v>100.75</v>
      </c>
      <c r="BN64" s="192" t="n">
        <f aca="false">BB64</f>
        <v>100.75</v>
      </c>
      <c r="BO64" s="192" t="n">
        <f aca="false">BC64</f>
        <v>100.75</v>
      </c>
      <c r="BP64" s="192" t="n">
        <f aca="false">BD64</f>
        <v>100.75</v>
      </c>
      <c r="BQ64" s="192" t="n">
        <f aca="false">BE64</f>
        <v>100.75</v>
      </c>
      <c r="BR64" s="192" t="n">
        <f aca="false">BF64</f>
        <v>100.75</v>
      </c>
      <c r="BS64" s="192" t="n">
        <f aca="false">BG64</f>
        <v>100.75</v>
      </c>
      <c r="BT64" s="192" t="n">
        <f aca="false">BH64</f>
        <v>100.75</v>
      </c>
      <c r="BU64" s="192" t="n">
        <f aca="false">BI64</f>
        <v>100.75</v>
      </c>
      <c r="BV64" s="192" t="n">
        <f aca="false">BJ64</f>
        <v>100.75</v>
      </c>
      <c r="BW64" s="192" t="n">
        <f aca="false">BK64</f>
        <v>100.75</v>
      </c>
      <c r="BX64" s="192" t="n">
        <f aca="false">BL64</f>
        <v>100.75</v>
      </c>
      <c r="BY64" s="192" t="n">
        <f aca="false">BM64</f>
        <v>100.75</v>
      </c>
      <c r="BZ64" s="192" t="n">
        <f aca="false">BN64</f>
        <v>100.75</v>
      </c>
      <c r="CA64" s="192" t="n">
        <f aca="false">BO64</f>
        <v>100.75</v>
      </c>
      <c r="CB64" s="192" t="n">
        <f aca="false">BP64</f>
        <v>100.75</v>
      </c>
      <c r="CC64" s="192" t="n">
        <f aca="false">BQ64</f>
        <v>100.75</v>
      </c>
      <c r="CD64" s="192" t="n">
        <f aca="false">BR64</f>
        <v>100.75</v>
      </c>
      <c r="CE64" s="192" t="n">
        <f aca="false">BS64</f>
        <v>100.75</v>
      </c>
      <c r="CF64" s="192" t="n">
        <f aca="false">BT64</f>
        <v>100.75</v>
      </c>
      <c r="CG64" s="192" t="n">
        <f aca="false">BU64</f>
        <v>100.75</v>
      </c>
      <c r="CH64" s="192" t="n">
        <f aca="false">BV64</f>
        <v>100.75</v>
      </c>
      <c r="CI64" s="192" t="n">
        <f aca="false">BW64</f>
        <v>100.75</v>
      </c>
      <c r="CJ64" s="192" t="n">
        <f aca="false">BX64</f>
        <v>100.75</v>
      </c>
      <c r="CK64" s="192" t="n">
        <f aca="false">BY64</f>
        <v>100.75</v>
      </c>
      <c r="CL64" s="192" t="n">
        <f aca="false">BZ64</f>
        <v>100.75</v>
      </c>
      <c r="CM64" s="192" t="n">
        <f aca="false">CA64</f>
        <v>100.75</v>
      </c>
      <c r="CN64" s="192" t="n">
        <f aca="false">CB64</f>
        <v>100.75</v>
      </c>
      <c r="CO64" s="192" t="n">
        <f aca="false">CC64</f>
        <v>100.75</v>
      </c>
      <c r="CP64" s="192" t="n">
        <f aca="false">CD64</f>
        <v>100.75</v>
      </c>
      <c r="CQ64" s="192" t="n">
        <f aca="false">CE64</f>
        <v>100.75</v>
      </c>
      <c r="CR64" s="192" t="n">
        <f aca="false">CF64</f>
        <v>100.75</v>
      </c>
      <c r="CS64" s="192" t="n">
        <f aca="false">CG64</f>
        <v>100.75</v>
      </c>
      <c r="CT64" s="192" t="n">
        <f aca="false">CH64</f>
        <v>100.75</v>
      </c>
      <c r="CU64" s="192" t="n">
        <f aca="false">CI64</f>
        <v>100.75</v>
      </c>
      <c r="CV64" s="192" t="n">
        <f aca="false">CJ64</f>
        <v>100.75</v>
      </c>
      <c r="CW64" s="192" t="n">
        <f aca="false">CK64</f>
        <v>100.75</v>
      </c>
      <c r="CX64" s="192" t="n">
        <f aca="false">CL64</f>
        <v>100.75</v>
      </c>
      <c r="CY64" s="192" t="n">
        <f aca="false">CM64</f>
        <v>100.75</v>
      </c>
      <c r="CZ64" s="192" t="n">
        <f aca="false">CN64</f>
        <v>100.75</v>
      </c>
      <c r="DA64" s="192" t="n">
        <f aca="false">CO64</f>
        <v>100.75</v>
      </c>
      <c r="DB64" s="192" t="n">
        <f aca="false">CP64</f>
        <v>100.75</v>
      </c>
      <c r="DC64" s="192" t="n">
        <f aca="false">CQ64</f>
        <v>100.75</v>
      </c>
      <c r="DD64" s="192" t="n">
        <f aca="false">CR64</f>
        <v>100.75</v>
      </c>
      <c r="DE64" s="192" t="n">
        <f aca="false">CS64</f>
        <v>100.75</v>
      </c>
      <c r="DF64" s="192" t="n">
        <f aca="false">CT64</f>
        <v>100.75</v>
      </c>
      <c r="DG64" s="192" t="n">
        <f aca="false">CU64</f>
        <v>100.75</v>
      </c>
      <c r="DH64" s="192" t="n">
        <f aca="false">CV64</f>
        <v>100.75</v>
      </c>
      <c r="DI64" s="192" t="n">
        <f aca="false">CW64</f>
        <v>100.75</v>
      </c>
      <c r="DJ64" s="192" t="n">
        <f aca="false">CX64</f>
        <v>100.75</v>
      </c>
      <c r="DK64" s="192" t="n">
        <f aca="false">CY64</f>
        <v>100.75</v>
      </c>
      <c r="DL64" s="192" t="n">
        <f aca="false">CZ64</f>
        <v>100.75</v>
      </c>
      <c r="DM64" s="192" t="n">
        <f aca="false">DA64</f>
        <v>100.75</v>
      </c>
      <c r="DN64" s="192" t="n">
        <f aca="false">DB64</f>
        <v>100.75</v>
      </c>
      <c r="DO64" s="192" t="n">
        <f aca="false">DC64</f>
        <v>100.75</v>
      </c>
      <c r="DP64" s="192" t="n">
        <f aca="false">DD64</f>
        <v>100.75</v>
      </c>
      <c r="DQ64" s="192" t="n">
        <f aca="false">DE64</f>
        <v>100.75</v>
      </c>
      <c r="DR64" s="23"/>
      <c r="DS64" s="192" t="n">
        <f aca="false">DF64</f>
        <v>100.75</v>
      </c>
      <c r="DT64" s="192" t="n">
        <f aca="false">DG64</f>
        <v>100.75</v>
      </c>
      <c r="DU64" s="192" t="n">
        <f aca="false">DH64</f>
        <v>100.75</v>
      </c>
      <c r="DV64" s="192" t="n">
        <f aca="false">DI64</f>
        <v>100.75</v>
      </c>
      <c r="DW64" s="192" t="n">
        <f aca="false">DJ64</f>
        <v>100.75</v>
      </c>
      <c r="DX64" s="192" t="n">
        <f aca="false">DK64</f>
        <v>100.75</v>
      </c>
      <c r="DY64" s="192" t="n">
        <f aca="false">DL64</f>
        <v>100.75</v>
      </c>
      <c r="DZ64" s="192" t="n">
        <f aca="false">DM64</f>
        <v>100.75</v>
      </c>
      <c r="EA64" s="192" t="n">
        <f aca="false">DN64</f>
        <v>100.75</v>
      </c>
      <c r="EB64" s="192" t="n">
        <f aca="false">DO64</f>
        <v>100.75</v>
      </c>
      <c r="EC64" s="192" t="n">
        <f aca="false">DP64</f>
        <v>100.75</v>
      </c>
      <c r="ED64" s="192" t="n">
        <f aca="false">DQ64</f>
        <v>100.75</v>
      </c>
      <c r="EE64" s="192" t="n">
        <f aca="false">DS64</f>
        <v>100.75</v>
      </c>
      <c r="EF64" s="192" t="n">
        <f aca="false">DT64</f>
        <v>100.75</v>
      </c>
      <c r="EG64" s="192" t="n">
        <f aca="false">DU64</f>
        <v>100.75</v>
      </c>
      <c r="EH64" s="192" t="n">
        <f aca="false">DV64</f>
        <v>100.75</v>
      </c>
      <c r="EI64" s="192" t="n">
        <f aca="false">DW64</f>
        <v>100.75</v>
      </c>
      <c r="EJ64" s="192" t="n">
        <f aca="false">DX64</f>
        <v>100.75</v>
      </c>
      <c r="EK64" s="192" t="n">
        <f aca="false">DY64</f>
        <v>100.75</v>
      </c>
      <c r="EL64" s="192" t="n">
        <f aca="false">DZ64</f>
        <v>100.75</v>
      </c>
      <c r="EM64" s="192" t="n">
        <f aca="false">EA64</f>
        <v>100.75</v>
      </c>
      <c r="EN64" s="192" t="n">
        <f aca="false">EB64</f>
        <v>100.75</v>
      </c>
      <c r="EO64" s="192" t="n">
        <f aca="false">EC64</f>
        <v>100.75</v>
      </c>
      <c r="EP64" s="192" t="n">
        <f aca="false">ED64</f>
        <v>100.75</v>
      </c>
      <c r="EQ64" s="192" t="n">
        <f aca="false">EE64</f>
        <v>100.75</v>
      </c>
      <c r="ER64" s="192" t="n">
        <f aca="false">EF64</f>
        <v>100.75</v>
      </c>
      <c r="ES64" s="192" t="n">
        <f aca="false">EG64</f>
        <v>100.75</v>
      </c>
      <c r="ET64" s="192" t="n">
        <f aca="false">EH64</f>
        <v>100.75</v>
      </c>
      <c r="EU64" s="192" t="n">
        <f aca="false">EI64</f>
        <v>100.75</v>
      </c>
      <c r="EV64" s="192" t="n">
        <f aca="false">EJ64</f>
        <v>100.75</v>
      </c>
      <c r="EW64" s="192" t="n">
        <f aca="false">EK64</f>
        <v>100.75</v>
      </c>
      <c r="EX64" s="192" t="n">
        <f aca="false">EL64</f>
        <v>100.75</v>
      </c>
      <c r="EY64" s="192" t="n">
        <f aca="false">EM64</f>
        <v>100.75</v>
      </c>
      <c r="EZ64" s="192" t="n">
        <f aca="false">EN64</f>
        <v>100.75</v>
      </c>
      <c r="FA64" s="192" t="n">
        <f aca="false">EO64</f>
        <v>100.75</v>
      </c>
      <c r="FB64" s="192" t="n">
        <f aca="false">EP64</f>
        <v>100.75</v>
      </c>
      <c r="FC64" s="192" t="n">
        <f aca="false">EQ64</f>
        <v>100.75</v>
      </c>
      <c r="FD64" s="192" t="n">
        <f aca="false">ER64</f>
        <v>100.75</v>
      </c>
      <c r="FE64" s="192" t="n">
        <f aca="false">ES64</f>
        <v>100.75</v>
      </c>
      <c r="FF64" s="192" t="n">
        <f aca="false">ET64</f>
        <v>100.75</v>
      </c>
      <c r="FG64" s="192" t="n">
        <f aca="false">EU64</f>
        <v>100.75</v>
      </c>
      <c r="FH64" s="192" t="n">
        <f aca="false">EV64</f>
        <v>100.75</v>
      </c>
      <c r="FI64" s="192" t="n">
        <f aca="false">EW64</f>
        <v>100.75</v>
      </c>
      <c r="FJ64" s="192" t="n">
        <f aca="false">EX64</f>
        <v>100.75</v>
      </c>
      <c r="FK64" s="192" t="n">
        <f aca="false">EY64</f>
        <v>100.75</v>
      </c>
      <c r="FL64" s="192" t="n">
        <f aca="false">EZ64</f>
        <v>100.75</v>
      </c>
      <c r="FM64" s="192" t="n">
        <f aca="false">FA64</f>
        <v>100.75</v>
      </c>
      <c r="FN64" s="192" t="n">
        <f aca="false">FB64</f>
        <v>100.75</v>
      </c>
      <c r="FO64" s="192" t="n">
        <f aca="false">FC64</f>
        <v>100.75</v>
      </c>
      <c r="FP64" s="192" t="n">
        <f aca="false">FD64</f>
        <v>100.75</v>
      </c>
      <c r="FQ64" s="192" t="n">
        <f aca="false">FE64</f>
        <v>100.75</v>
      </c>
      <c r="FR64" s="192" t="n">
        <f aca="false">FF64</f>
        <v>100.75</v>
      </c>
      <c r="FS64" s="192" t="n">
        <f aca="false">FG64</f>
        <v>100.75</v>
      </c>
      <c r="FT64" s="192" t="n">
        <f aca="false">FH64</f>
        <v>100.75</v>
      </c>
      <c r="FU64" s="192" t="n">
        <f aca="false">FI64</f>
        <v>100.75</v>
      </c>
      <c r="FV64" s="192" t="n">
        <f aca="false">FJ64</f>
        <v>100.75</v>
      </c>
      <c r="FW64" s="192" t="n">
        <f aca="false">FK64</f>
        <v>100.75</v>
      </c>
      <c r="FX64" s="192" t="n">
        <f aca="false">FL64</f>
        <v>100.75</v>
      </c>
      <c r="FY64" s="192" t="n">
        <f aca="false">FM64</f>
        <v>100.75</v>
      </c>
      <c r="FZ64" s="192" t="n">
        <f aca="false">FN64</f>
        <v>100.75</v>
      </c>
      <c r="GA64" s="192" t="n">
        <f aca="false">FO64</f>
        <v>100.75</v>
      </c>
      <c r="GB64" s="192" t="n">
        <f aca="false">FP64</f>
        <v>100.75</v>
      </c>
      <c r="GC64" s="192" t="n">
        <f aca="false">FQ64</f>
        <v>100.75</v>
      </c>
      <c r="GD64" s="192" t="n">
        <f aca="false">FR64</f>
        <v>100.75</v>
      </c>
      <c r="GE64" s="192" t="n">
        <f aca="false">FS64</f>
        <v>100.75</v>
      </c>
      <c r="GF64" s="192" t="n">
        <f aca="false">FT64</f>
        <v>100.75</v>
      </c>
      <c r="GG64" s="192" t="n">
        <f aca="false">FU64</f>
        <v>100.75</v>
      </c>
      <c r="GH64" s="192" t="n">
        <f aca="false">FV64</f>
        <v>100.75</v>
      </c>
      <c r="GI64" s="192" t="n">
        <f aca="false">FW64</f>
        <v>100.75</v>
      </c>
      <c r="GJ64" s="192" t="n">
        <f aca="false">FX64</f>
        <v>100.75</v>
      </c>
      <c r="GK64" s="192" t="n">
        <f aca="false">FY64</f>
        <v>100.75</v>
      </c>
      <c r="GL64" s="192" t="n">
        <f aca="false">FZ64</f>
        <v>100.75</v>
      </c>
      <c r="GM64" s="192" t="n">
        <f aca="false">GA64</f>
        <v>100.75</v>
      </c>
      <c r="GN64" s="192" t="n">
        <f aca="false">GB64</f>
        <v>100.75</v>
      </c>
      <c r="GO64" s="192" t="n">
        <f aca="false">GC64</f>
        <v>100.75</v>
      </c>
      <c r="GP64" s="192" t="n">
        <f aca="false">GD64</f>
        <v>100.75</v>
      </c>
      <c r="GQ64" s="192" t="n">
        <f aca="false">GE64</f>
        <v>100.75</v>
      </c>
      <c r="GR64" s="192" t="n">
        <f aca="false">GF64</f>
        <v>100.75</v>
      </c>
      <c r="GS64" s="192" t="n">
        <f aca="false">GG64</f>
        <v>100.75</v>
      </c>
      <c r="GT64" s="192" t="n">
        <f aca="false">GH64</f>
        <v>100.75</v>
      </c>
      <c r="GU64" s="192" t="n">
        <f aca="false">GI64</f>
        <v>100.75</v>
      </c>
      <c r="GV64" s="192" t="n">
        <f aca="false">GJ64</f>
        <v>100.75</v>
      </c>
      <c r="GW64" s="192" t="n">
        <f aca="false">GK64</f>
        <v>100.75</v>
      </c>
      <c r="GX64" s="192" t="n">
        <f aca="false">GL64</f>
        <v>100.75</v>
      </c>
      <c r="GY64" s="192" t="n">
        <f aca="false">GM64</f>
        <v>100.75</v>
      </c>
      <c r="GZ64" s="192" t="n">
        <f aca="false">GN64</f>
        <v>100.75</v>
      </c>
      <c r="HA64" s="192" t="n">
        <f aca="false">GO64</f>
        <v>100.75</v>
      </c>
      <c r="HB64" s="192" t="n">
        <f aca="false">GP64</f>
        <v>100.75</v>
      </c>
      <c r="HC64" s="192" t="n">
        <f aca="false">GQ64</f>
        <v>100.75</v>
      </c>
      <c r="HD64" s="192" t="n">
        <f aca="false">GR64</f>
        <v>100.75</v>
      </c>
      <c r="HE64" s="192" t="n">
        <f aca="false">GS64</f>
        <v>100.75</v>
      </c>
      <c r="HF64" s="192" t="n">
        <f aca="false">GT64</f>
        <v>100.75</v>
      </c>
      <c r="HG64" s="192" t="n">
        <f aca="false">GU64</f>
        <v>100.75</v>
      </c>
      <c r="HH64" s="192" t="n">
        <f aca="false">GV64</f>
        <v>100.75</v>
      </c>
      <c r="HI64" s="192" t="n">
        <f aca="false">GW64</f>
        <v>100.75</v>
      </c>
      <c r="HJ64" s="192" t="n">
        <f aca="false">GX64</f>
        <v>100.75</v>
      </c>
      <c r="HK64" s="192" t="n">
        <f aca="false">GY64</f>
        <v>100.75</v>
      </c>
      <c r="HL64" s="192" t="n">
        <f aca="false">GZ64</f>
        <v>100.75</v>
      </c>
      <c r="HM64" s="192" t="n">
        <f aca="false">HA64</f>
        <v>100.75</v>
      </c>
      <c r="HN64" s="192" t="n">
        <f aca="false">HB64</f>
        <v>100.75</v>
      </c>
      <c r="HO64" s="192" t="n">
        <f aca="false">HC64</f>
        <v>100.75</v>
      </c>
      <c r="HP64" s="192" t="n">
        <f aca="false">HD64</f>
        <v>100.75</v>
      </c>
      <c r="HQ64" s="192" t="n">
        <f aca="false">HE64</f>
        <v>100.75</v>
      </c>
      <c r="HR64" s="192" t="n">
        <f aca="false">HF64</f>
        <v>100.75</v>
      </c>
      <c r="HS64" s="192" t="n">
        <f aca="false">HG64</f>
        <v>100.75</v>
      </c>
      <c r="HT64" s="193"/>
      <c r="HU64" s="193"/>
      <c r="HV64" s="193"/>
      <c r="HW64" s="193"/>
      <c r="HX64" s="193"/>
      <c r="HY64" s="193"/>
      <c r="HZ64" s="193"/>
      <c r="IA64" s="193"/>
      <c r="IB64" s="193"/>
      <c r="IC64" s="193"/>
      <c r="ID64" s="193"/>
      <c r="IE64" s="193"/>
      <c r="IF64" s="193"/>
      <c r="IG64" s="193"/>
      <c r="IH64" s="193"/>
      <c r="II64" s="193"/>
      <c r="IJ64" s="193"/>
      <c r="IK64" s="193"/>
      <c r="IL64" s="193"/>
      <c r="IM64" s="193"/>
      <c r="IN64" s="193"/>
      <c r="IO64" s="193"/>
      <c r="IP64" s="193"/>
      <c r="IQ64" s="193"/>
      <c r="IR64" s="193"/>
      <c r="IS64" s="193"/>
      <c r="IT64" s="193"/>
      <c r="IU64" s="193"/>
      <c r="IV64" s="193"/>
      <c r="IW64" s="193"/>
    </row>
    <row r="65" customFormat="false" ht="12.75" hidden="false" customHeight="false" outlineLevel="0" collapsed="false">
      <c r="A65" s="190" t="s">
        <v>88</v>
      </c>
      <c r="B65" s="191" t="n">
        <v>0</v>
      </c>
      <c r="C65" s="191" t="n">
        <f aca="false">(B60*$I$21)/1000</f>
        <v>50.9409892098023</v>
      </c>
      <c r="D65" s="191" t="n">
        <f aca="false">(C60*$I$21)/1000</f>
        <v>52.6390221834624</v>
      </c>
      <c r="E65" s="191" t="n">
        <f aca="false">(D60*$I$21)/1000</f>
        <v>50.9409892098023</v>
      </c>
      <c r="F65" s="191" t="n">
        <f aca="false">(E60*$I$21)/1000</f>
        <v>52.6390221834624</v>
      </c>
      <c r="G65" s="191" t="n">
        <f aca="false">(F60*$I$21)/1000</f>
        <v>52.6390221834624</v>
      </c>
      <c r="H65" s="191" t="n">
        <f aca="false">(G60*$I$21)/1000</f>
        <v>50.9409892098023</v>
      </c>
      <c r="I65" s="191" t="n">
        <f aca="false">(H60*$I$21)/1000</f>
        <v>52.6390221834624</v>
      </c>
      <c r="J65" s="191" t="n">
        <f aca="false">(I60*$I$21)/1000</f>
        <v>50.9409892098023</v>
      </c>
      <c r="K65" s="191" t="n">
        <f aca="false">(J60*$I$21)/1000</f>
        <v>52.6390221834624</v>
      </c>
      <c r="L65" s="191" t="n">
        <f aca="false">(K60*$I$21)/1000</f>
        <v>52.6390221834624</v>
      </c>
      <c r="M65" s="191" t="n">
        <f aca="false">(L60*$I$21)/1000</f>
        <v>47.5449232624822</v>
      </c>
      <c r="N65" s="192" t="n">
        <f aca="false">(M60*$I$21)/1000</f>
        <v>52.6390221834624</v>
      </c>
      <c r="O65" s="192" t="n">
        <f aca="false">C65</f>
        <v>50.9409892098023</v>
      </c>
      <c r="P65" s="192" t="n">
        <f aca="false">D65</f>
        <v>52.6390221834624</v>
      </c>
      <c r="Q65" s="192" t="n">
        <f aca="false">E65</f>
        <v>50.9409892098023</v>
      </c>
      <c r="R65" s="192" t="n">
        <f aca="false">F65</f>
        <v>52.6390221834624</v>
      </c>
      <c r="S65" s="192" t="n">
        <f aca="false">G65</f>
        <v>52.6390221834624</v>
      </c>
      <c r="T65" s="192" t="n">
        <f aca="false">H65</f>
        <v>50.9409892098023</v>
      </c>
      <c r="U65" s="192" t="n">
        <f aca="false">I65</f>
        <v>52.6390221834624</v>
      </c>
      <c r="V65" s="192" t="n">
        <f aca="false">J65</f>
        <v>50.9409892098023</v>
      </c>
      <c r="W65" s="192" t="n">
        <f aca="false">K65</f>
        <v>52.6390221834624</v>
      </c>
      <c r="X65" s="192" t="n">
        <f aca="false">L65</f>
        <v>52.6390221834624</v>
      </c>
      <c r="Y65" s="192" t="n">
        <f aca="false">M65</f>
        <v>47.5449232624822</v>
      </c>
      <c r="Z65" s="192" t="n">
        <f aca="false">N65</f>
        <v>52.6390221834624</v>
      </c>
      <c r="AA65" s="192" t="n">
        <f aca="false">O65</f>
        <v>50.9409892098023</v>
      </c>
      <c r="AB65" s="192" t="n">
        <f aca="false">P65</f>
        <v>52.6390221834624</v>
      </c>
      <c r="AC65" s="192" t="n">
        <f aca="false">Q65</f>
        <v>50.9409892098023</v>
      </c>
      <c r="AD65" s="192" t="n">
        <f aca="false">R65</f>
        <v>52.6390221834624</v>
      </c>
      <c r="AE65" s="192" t="n">
        <f aca="false">S65</f>
        <v>52.6390221834624</v>
      </c>
      <c r="AF65" s="192" t="n">
        <f aca="false">T65</f>
        <v>50.9409892098023</v>
      </c>
      <c r="AG65" s="192" t="n">
        <f aca="false">U65</f>
        <v>52.6390221834624</v>
      </c>
      <c r="AH65" s="192" t="n">
        <f aca="false">V65</f>
        <v>50.9409892098023</v>
      </c>
      <c r="AI65" s="192" t="n">
        <f aca="false">W65</f>
        <v>52.6390221834624</v>
      </c>
      <c r="AJ65" s="192" t="n">
        <f aca="false">X65</f>
        <v>52.6390221834624</v>
      </c>
      <c r="AK65" s="192" t="n">
        <f aca="false">Y65</f>
        <v>47.5449232624822</v>
      </c>
      <c r="AL65" s="192" t="n">
        <f aca="false">Z65</f>
        <v>52.6390221834624</v>
      </c>
      <c r="AM65" s="192" t="n">
        <f aca="false">AA65</f>
        <v>50.9409892098023</v>
      </c>
      <c r="AN65" s="192" t="n">
        <f aca="false">AB65</f>
        <v>52.6390221834624</v>
      </c>
      <c r="AO65" s="192" t="n">
        <f aca="false">AC65</f>
        <v>50.9409892098023</v>
      </c>
      <c r="AP65" s="192" t="n">
        <f aca="false">AD65</f>
        <v>52.6390221834624</v>
      </c>
      <c r="AQ65" s="192" t="n">
        <f aca="false">AE65</f>
        <v>52.6390221834624</v>
      </c>
      <c r="AR65" s="192" t="n">
        <f aca="false">AF65</f>
        <v>50.9409892098023</v>
      </c>
      <c r="AS65" s="192" t="n">
        <f aca="false">AG65</f>
        <v>52.6390221834624</v>
      </c>
      <c r="AT65" s="192" t="n">
        <f aca="false">AH65</f>
        <v>50.9409892098023</v>
      </c>
      <c r="AU65" s="192" t="n">
        <f aca="false">AI65</f>
        <v>52.6390221834624</v>
      </c>
      <c r="AV65" s="192" t="n">
        <f aca="false">AJ65</f>
        <v>52.6390221834624</v>
      </c>
      <c r="AW65" s="192" t="n">
        <f aca="false">AK65</f>
        <v>47.5449232624822</v>
      </c>
      <c r="AX65" s="192" t="n">
        <f aca="false">AL65</f>
        <v>52.6390221834624</v>
      </c>
      <c r="AY65" s="192" t="n">
        <f aca="false">AM65</f>
        <v>50.9409892098023</v>
      </c>
      <c r="AZ65" s="192" t="n">
        <f aca="false">AN65</f>
        <v>52.6390221834624</v>
      </c>
      <c r="BA65" s="192" t="n">
        <f aca="false">AO65</f>
        <v>50.9409892098023</v>
      </c>
      <c r="BB65" s="192" t="n">
        <f aca="false">AP65</f>
        <v>52.6390221834624</v>
      </c>
      <c r="BC65" s="192" t="n">
        <f aca="false">AQ65</f>
        <v>52.6390221834624</v>
      </c>
      <c r="BD65" s="192" t="n">
        <f aca="false">AR65</f>
        <v>50.9409892098023</v>
      </c>
      <c r="BE65" s="192" t="n">
        <f aca="false">AS65</f>
        <v>52.6390221834624</v>
      </c>
      <c r="BF65" s="192" t="n">
        <f aca="false">AT65</f>
        <v>50.9409892098023</v>
      </c>
      <c r="BG65" s="192" t="n">
        <f aca="false">AU65</f>
        <v>52.6390221834624</v>
      </c>
      <c r="BH65" s="192" t="n">
        <f aca="false">AV65</f>
        <v>52.6390221834624</v>
      </c>
      <c r="BI65" s="192" t="n">
        <f aca="false">AW65</f>
        <v>47.5449232624822</v>
      </c>
      <c r="BJ65" s="192" t="n">
        <f aca="false">AX65</f>
        <v>52.6390221834624</v>
      </c>
      <c r="BK65" s="192" t="n">
        <f aca="false">AY65</f>
        <v>50.9409892098023</v>
      </c>
      <c r="BL65" s="192" t="n">
        <f aca="false">AZ65</f>
        <v>52.6390221834624</v>
      </c>
      <c r="BM65" s="192" t="n">
        <f aca="false">BA65</f>
        <v>50.9409892098023</v>
      </c>
      <c r="BN65" s="192" t="n">
        <f aca="false">BB65</f>
        <v>52.6390221834624</v>
      </c>
      <c r="BO65" s="192" t="n">
        <f aca="false">BC65</f>
        <v>52.6390221834624</v>
      </c>
      <c r="BP65" s="192" t="n">
        <f aca="false">BD65</f>
        <v>50.9409892098023</v>
      </c>
      <c r="BQ65" s="192" t="n">
        <f aca="false">BE65</f>
        <v>52.6390221834624</v>
      </c>
      <c r="BR65" s="192" t="n">
        <f aca="false">BF65</f>
        <v>50.9409892098023</v>
      </c>
      <c r="BS65" s="192" t="n">
        <f aca="false">BG65</f>
        <v>52.6390221834624</v>
      </c>
      <c r="BT65" s="192" t="n">
        <f aca="false">BH65</f>
        <v>52.6390221834624</v>
      </c>
      <c r="BU65" s="192" t="n">
        <f aca="false">BI65</f>
        <v>47.5449232624822</v>
      </c>
      <c r="BV65" s="192" t="n">
        <f aca="false">BJ65</f>
        <v>52.6390221834624</v>
      </c>
      <c r="BW65" s="192" t="n">
        <f aca="false">BK65</f>
        <v>50.9409892098023</v>
      </c>
      <c r="BX65" s="192" t="n">
        <f aca="false">BL65</f>
        <v>52.6390221834624</v>
      </c>
      <c r="BY65" s="192" t="n">
        <f aca="false">BM65</f>
        <v>50.9409892098023</v>
      </c>
      <c r="BZ65" s="192" t="n">
        <f aca="false">BN65</f>
        <v>52.6390221834624</v>
      </c>
      <c r="CA65" s="192" t="n">
        <f aca="false">BO65</f>
        <v>52.6390221834624</v>
      </c>
      <c r="CB65" s="192" t="n">
        <f aca="false">BP65</f>
        <v>50.9409892098023</v>
      </c>
      <c r="CC65" s="192" t="n">
        <f aca="false">BQ65</f>
        <v>52.6390221834624</v>
      </c>
      <c r="CD65" s="192" t="n">
        <f aca="false">BR65</f>
        <v>50.9409892098023</v>
      </c>
      <c r="CE65" s="192" t="n">
        <f aca="false">BS65</f>
        <v>52.6390221834624</v>
      </c>
      <c r="CF65" s="192" t="n">
        <f aca="false">BT65</f>
        <v>52.6390221834624</v>
      </c>
      <c r="CG65" s="192" t="n">
        <f aca="false">BU65</f>
        <v>47.5449232624822</v>
      </c>
      <c r="CH65" s="192" t="n">
        <f aca="false">BV65</f>
        <v>52.6390221834624</v>
      </c>
      <c r="CI65" s="192" t="n">
        <f aca="false">BW65</f>
        <v>50.9409892098023</v>
      </c>
      <c r="CJ65" s="192" t="n">
        <f aca="false">BX65</f>
        <v>52.6390221834624</v>
      </c>
      <c r="CK65" s="192" t="n">
        <f aca="false">BY65</f>
        <v>50.9409892098023</v>
      </c>
      <c r="CL65" s="192" t="n">
        <f aca="false">BZ65</f>
        <v>52.6390221834624</v>
      </c>
      <c r="CM65" s="192" t="n">
        <f aca="false">CA65</f>
        <v>52.6390221834624</v>
      </c>
      <c r="CN65" s="192" t="n">
        <f aca="false">CB65</f>
        <v>50.9409892098023</v>
      </c>
      <c r="CO65" s="192" t="n">
        <f aca="false">CC65</f>
        <v>52.6390221834624</v>
      </c>
      <c r="CP65" s="192" t="n">
        <f aca="false">CD65</f>
        <v>50.9409892098023</v>
      </c>
      <c r="CQ65" s="192" t="n">
        <f aca="false">CE65</f>
        <v>52.6390221834624</v>
      </c>
      <c r="CR65" s="192" t="n">
        <f aca="false">CF65</f>
        <v>52.6390221834624</v>
      </c>
      <c r="CS65" s="192" t="n">
        <f aca="false">CG65</f>
        <v>47.5449232624822</v>
      </c>
      <c r="CT65" s="192" t="n">
        <f aca="false">CH65</f>
        <v>52.6390221834624</v>
      </c>
      <c r="CU65" s="192" t="n">
        <f aca="false">CI65</f>
        <v>50.9409892098023</v>
      </c>
      <c r="CV65" s="192" t="n">
        <f aca="false">CJ65</f>
        <v>52.6390221834624</v>
      </c>
      <c r="CW65" s="192" t="n">
        <f aca="false">CK65</f>
        <v>50.9409892098023</v>
      </c>
      <c r="CX65" s="192" t="n">
        <f aca="false">CL65</f>
        <v>52.6390221834624</v>
      </c>
      <c r="CY65" s="192" t="n">
        <f aca="false">CM65</f>
        <v>52.6390221834624</v>
      </c>
      <c r="CZ65" s="192" t="n">
        <f aca="false">CN65</f>
        <v>50.9409892098023</v>
      </c>
      <c r="DA65" s="192" t="n">
        <f aca="false">CO65</f>
        <v>52.6390221834624</v>
      </c>
      <c r="DB65" s="192" t="n">
        <f aca="false">CP65</f>
        <v>50.9409892098023</v>
      </c>
      <c r="DC65" s="192" t="n">
        <f aca="false">CQ65</f>
        <v>52.6390221834624</v>
      </c>
      <c r="DD65" s="192" t="n">
        <f aca="false">CR65</f>
        <v>52.6390221834624</v>
      </c>
      <c r="DE65" s="192" t="n">
        <f aca="false">CS65</f>
        <v>47.5449232624822</v>
      </c>
      <c r="DF65" s="192" t="n">
        <f aca="false">CT65</f>
        <v>52.6390221834624</v>
      </c>
      <c r="DG65" s="192" t="n">
        <f aca="false">CU65</f>
        <v>50.9409892098023</v>
      </c>
      <c r="DH65" s="192" t="n">
        <f aca="false">CV65</f>
        <v>52.6390221834624</v>
      </c>
      <c r="DI65" s="192" t="n">
        <f aca="false">CW65</f>
        <v>50.9409892098023</v>
      </c>
      <c r="DJ65" s="192" t="n">
        <f aca="false">CX65</f>
        <v>52.6390221834624</v>
      </c>
      <c r="DK65" s="192" t="n">
        <f aca="false">CY65</f>
        <v>52.6390221834624</v>
      </c>
      <c r="DL65" s="192" t="n">
        <f aca="false">CZ65</f>
        <v>50.9409892098023</v>
      </c>
      <c r="DM65" s="192" t="n">
        <f aca="false">DA65</f>
        <v>52.6390221834624</v>
      </c>
      <c r="DN65" s="192" t="n">
        <f aca="false">DB65</f>
        <v>50.9409892098023</v>
      </c>
      <c r="DO65" s="192" t="n">
        <f aca="false">DC65</f>
        <v>52.6390221834624</v>
      </c>
      <c r="DP65" s="192" t="n">
        <f aca="false">DD65</f>
        <v>52.6390221834624</v>
      </c>
      <c r="DQ65" s="192" t="n">
        <f aca="false">DE65</f>
        <v>47.5449232624822</v>
      </c>
      <c r="DR65" s="23"/>
      <c r="DS65" s="192" t="n">
        <f aca="false">DF65</f>
        <v>52.6390221834624</v>
      </c>
      <c r="DT65" s="192" t="n">
        <f aca="false">DG65</f>
        <v>50.9409892098023</v>
      </c>
      <c r="DU65" s="192" t="n">
        <f aca="false">DH65</f>
        <v>52.6390221834624</v>
      </c>
      <c r="DV65" s="192" t="n">
        <f aca="false">DI65</f>
        <v>50.9409892098023</v>
      </c>
      <c r="DW65" s="192" t="n">
        <f aca="false">DJ65</f>
        <v>52.6390221834624</v>
      </c>
      <c r="DX65" s="192" t="n">
        <f aca="false">DK65</f>
        <v>52.6390221834624</v>
      </c>
      <c r="DY65" s="192" t="n">
        <f aca="false">DL65</f>
        <v>50.9409892098023</v>
      </c>
      <c r="DZ65" s="192" t="n">
        <f aca="false">DM65</f>
        <v>52.6390221834624</v>
      </c>
      <c r="EA65" s="192" t="n">
        <f aca="false">DN65</f>
        <v>50.9409892098023</v>
      </c>
      <c r="EB65" s="192" t="n">
        <f aca="false">DO65</f>
        <v>52.6390221834624</v>
      </c>
      <c r="EC65" s="192" t="n">
        <f aca="false">DP65</f>
        <v>52.6390221834624</v>
      </c>
      <c r="ED65" s="192" t="n">
        <f aca="false">DQ65</f>
        <v>47.5449232624822</v>
      </c>
      <c r="EE65" s="192" t="n">
        <f aca="false">DS65</f>
        <v>52.6390221834624</v>
      </c>
      <c r="EF65" s="192" t="n">
        <f aca="false">DT65</f>
        <v>50.9409892098023</v>
      </c>
      <c r="EG65" s="192" t="n">
        <f aca="false">DU65</f>
        <v>52.6390221834624</v>
      </c>
      <c r="EH65" s="192" t="n">
        <f aca="false">DV65</f>
        <v>50.9409892098023</v>
      </c>
      <c r="EI65" s="192" t="n">
        <f aca="false">DW65</f>
        <v>52.6390221834624</v>
      </c>
      <c r="EJ65" s="192" t="n">
        <f aca="false">DX65</f>
        <v>52.6390221834624</v>
      </c>
      <c r="EK65" s="192" t="n">
        <f aca="false">DY65</f>
        <v>50.9409892098023</v>
      </c>
      <c r="EL65" s="192" t="n">
        <f aca="false">DZ65</f>
        <v>52.6390221834624</v>
      </c>
      <c r="EM65" s="192" t="n">
        <f aca="false">EA65</f>
        <v>50.9409892098023</v>
      </c>
      <c r="EN65" s="192" t="n">
        <f aca="false">EB65</f>
        <v>52.6390221834624</v>
      </c>
      <c r="EO65" s="192" t="n">
        <f aca="false">EC65</f>
        <v>52.6390221834624</v>
      </c>
      <c r="EP65" s="192" t="n">
        <f aca="false">ED65</f>
        <v>47.5449232624822</v>
      </c>
      <c r="EQ65" s="192" t="n">
        <f aca="false">EE65</f>
        <v>52.6390221834624</v>
      </c>
      <c r="ER65" s="192" t="n">
        <f aca="false">EF65</f>
        <v>50.9409892098023</v>
      </c>
      <c r="ES65" s="192" t="n">
        <f aca="false">EG65</f>
        <v>52.6390221834624</v>
      </c>
      <c r="ET65" s="192" t="n">
        <f aca="false">EH65</f>
        <v>50.9409892098023</v>
      </c>
      <c r="EU65" s="192" t="n">
        <f aca="false">EI65</f>
        <v>52.6390221834624</v>
      </c>
      <c r="EV65" s="192" t="n">
        <f aca="false">EJ65</f>
        <v>52.6390221834624</v>
      </c>
      <c r="EW65" s="192" t="n">
        <f aca="false">EK65</f>
        <v>50.9409892098023</v>
      </c>
      <c r="EX65" s="192" t="n">
        <f aca="false">EL65</f>
        <v>52.6390221834624</v>
      </c>
      <c r="EY65" s="192" t="n">
        <f aca="false">EM65</f>
        <v>50.9409892098023</v>
      </c>
      <c r="EZ65" s="192" t="n">
        <f aca="false">EN65</f>
        <v>52.6390221834624</v>
      </c>
      <c r="FA65" s="192" t="n">
        <f aca="false">EO65</f>
        <v>52.6390221834624</v>
      </c>
      <c r="FB65" s="192" t="n">
        <f aca="false">EP65</f>
        <v>47.5449232624822</v>
      </c>
      <c r="FC65" s="192" t="n">
        <f aca="false">EQ65</f>
        <v>52.6390221834624</v>
      </c>
      <c r="FD65" s="192" t="n">
        <f aca="false">ER65</f>
        <v>50.9409892098023</v>
      </c>
      <c r="FE65" s="192" t="n">
        <f aca="false">ES65</f>
        <v>52.6390221834624</v>
      </c>
      <c r="FF65" s="192" t="n">
        <f aca="false">ET65</f>
        <v>50.9409892098023</v>
      </c>
      <c r="FG65" s="192" t="n">
        <f aca="false">EU65</f>
        <v>52.6390221834624</v>
      </c>
      <c r="FH65" s="192" t="n">
        <f aca="false">EV65</f>
        <v>52.6390221834624</v>
      </c>
      <c r="FI65" s="192" t="n">
        <f aca="false">EW65</f>
        <v>50.9409892098023</v>
      </c>
      <c r="FJ65" s="192" t="n">
        <f aca="false">EX65</f>
        <v>52.6390221834624</v>
      </c>
      <c r="FK65" s="192" t="n">
        <f aca="false">EY65</f>
        <v>50.9409892098023</v>
      </c>
      <c r="FL65" s="192" t="n">
        <f aca="false">EZ65</f>
        <v>52.6390221834624</v>
      </c>
      <c r="FM65" s="192" t="n">
        <f aca="false">FA65</f>
        <v>52.6390221834624</v>
      </c>
      <c r="FN65" s="192" t="n">
        <f aca="false">FB65</f>
        <v>47.5449232624822</v>
      </c>
      <c r="FO65" s="192" t="n">
        <f aca="false">FC65</f>
        <v>52.6390221834624</v>
      </c>
      <c r="FP65" s="192" t="n">
        <f aca="false">FD65</f>
        <v>50.9409892098023</v>
      </c>
      <c r="FQ65" s="192" t="n">
        <f aca="false">FE65</f>
        <v>52.6390221834624</v>
      </c>
      <c r="FR65" s="192" t="n">
        <f aca="false">FF65</f>
        <v>50.9409892098023</v>
      </c>
      <c r="FS65" s="192" t="n">
        <f aca="false">FG65</f>
        <v>52.6390221834624</v>
      </c>
      <c r="FT65" s="192" t="n">
        <f aca="false">FH65</f>
        <v>52.6390221834624</v>
      </c>
      <c r="FU65" s="192" t="n">
        <f aca="false">FI65</f>
        <v>50.9409892098023</v>
      </c>
      <c r="FV65" s="192" t="n">
        <f aca="false">FJ65</f>
        <v>52.6390221834624</v>
      </c>
      <c r="FW65" s="192" t="n">
        <f aca="false">FK65</f>
        <v>50.9409892098023</v>
      </c>
      <c r="FX65" s="192" t="n">
        <f aca="false">FL65</f>
        <v>52.6390221834624</v>
      </c>
      <c r="FY65" s="192" t="n">
        <f aca="false">FM65</f>
        <v>52.6390221834624</v>
      </c>
      <c r="FZ65" s="192" t="n">
        <f aca="false">FN65</f>
        <v>47.5449232624822</v>
      </c>
      <c r="GA65" s="192" t="n">
        <f aca="false">FO65</f>
        <v>52.6390221834624</v>
      </c>
      <c r="GB65" s="192" t="n">
        <f aca="false">FP65</f>
        <v>50.9409892098023</v>
      </c>
      <c r="GC65" s="192" t="n">
        <f aca="false">FQ65</f>
        <v>52.6390221834624</v>
      </c>
      <c r="GD65" s="192" t="n">
        <f aca="false">FR65</f>
        <v>50.9409892098023</v>
      </c>
      <c r="GE65" s="192" t="n">
        <f aca="false">FS65</f>
        <v>52.6390221834624</v>
      </c>
      <c r="GF65" s="192" t="n">
        <f aca="false">FT65</f>
        <v>52.6390221834624</v>
      </c>
      <c r="GG65" s="192" t="n">
        <f aca="false">FU65</f>
        <v>50.9409892098023</v>
      </c>
      <c r="GH65" s="192" t="n">
        <f aca="false">FV65</f>
        <v>52.6390221834624</v>
      </c>
      <c r="GI65" s="192" t="n">
        <f aca="false">FW65</f>
        <v>50.9409892098023</v>
      </c>
      <c r="GJ65" s="192" t="n">
        <f aca="false">FX65</f>
        <v>52.6390221834624</v>
      </c>
      <c r="GK65" s="192" t="n">
        <f aca="false">FY65</f>
        <v>52.6390221834624</v>
      </c>
      <c r="GL65" s="192" t="n">
        <f aca="false">FZ65</f>
        <v>47.5449232624822</v>
      </c>
      <c r="GM65" s="192" t="n">
        <f aca="false">GA65</f>
        <v>52.6390221834624</v>
      </c>
      <c r="GN65" s="192" t="n">
        <f aca="false">GB65</f>
        <v>50.9409892098023</v>
      </c>
      <c r="GO65" s="192" t="n">
        <f aca="false">GC65</f>
        <v>52.6390221834624</v>
      </c>
      <c r="GP65" s="192" t="n">
        <f aca="false">GD65</f>
        <v>50.9409892098023</v>
      </c>
      <c r="GQ65" s="192" t="n">
        <f aca="false">GE65</f>
        <v>52.6390221834624</v>
      </c>
      <c r="GR65" s="192" t="n">
        <f aca="false">GF65</f>
        <v>52.6390221834624</v>
      </c>
      <c r="GS65" s="192" t="n">
        <f aca="false">GG65</f>
        <v>50.9409892098023</v>
      </c>
      <c r="GT65" s="192" t="n">
        <f aca="false">GH65</f>
        <v>52.6390221834624</v>
      </c>
      <c r="GU65" s="192" t="n">
        <f aca="false">GI65</f>
        <v>50.9409892098023</v>
      </c>
      <c r="GV65" s="192" t="n">
        <f aca="false">GJ65</f>
        <v>52.6390221834624</v>
      </c>
      <c r="GW65" s="192" t="n">
        <f aca="false">GK65</f>
        <v>52.6390221834624</v>
      </c>
      <c r="GX65" s="192" t="n">
        <f aca="false">GL65</f>
        <v>47.5449232624822</v>
      </c>
      <c r="GY65" s="192" t="n">
        <f aca="false">GM65</f>
        <v>52.6390221834624</v>
      </c>
      <c r="GZ65" s="192" t="n">
        <f aca="false">GN65</f>
        <v>50.9409892098023</v>
      </c>
      <c r="HA65" s="192" t="n">
        <f aca="false">GO65</f>
        <v>52.6390221834624</v>
      </c>
      <c r="HB65" s="192" t="n">
        <f aca="false">GP65</f>
        <v>50.9409892098023</v>
      </c>
      <c r="HC65" s="192" t="n">
        <f aca="false">GQ65</f>
        <v>52.6390221834624</v>
      </c>
      <c r="HD65" s="192" t="n">
        <f aca="false">GR65</f>
        <v>52.6390221834624</v>
      </c>
      <c r="HE65" s="192" t="n">
        <f aca="false">GS65</f>
        <v>50.9409892098023</v>
      </c>
      <c r="HF65" s="192" t="n">
        <f aca="false">GT65</f>
        <v>52.6390221834624</v>
      </c>
      <c r="HG65" s="192" t="n">
        <f aca="false">GU65</f>
        <v>50.9409892098023</v>
      </c>
      <c r="HH65" s="192" t="n">
        <f aca="false">GV65</f>
        <v>52.6390221834624</v>
      </c>
      <c r="HI65" s="192" t="n">
        <f aca="false">GW65</f>
        <v>52.6390221834624</v>
      </c>
      <c r="HJ65" s="192" t="n">
        <f aca="false">GX65</f>
        <v>47.5449232624822</v>
      </c>
      <c r="HK65" s="192" t="n">
        <f aca="false">GY65</f>
        <v>52.6390221834624</v>
      </c>
      <c r="HL65" s="192" t="n">
        <f aca="false">GZ65</f>
        <v>50.9409892098023</v>
      </c>
      <c r="HM65" s="192" t="n">
        <f aca="false">HA65</f>
        <v>52.6390221834624</v>
      </c>
      <c r="HN65" s="192" t="n">
        <f aca="false">HB65</f>
        <v>50.9409892098023</v>
      </c>
      <c r="HO65" s="192" t="n">
        <f aca="false">HC65</f>
        <v>52.6390221834624</v>
      </c>
      <c r="HP65" s="192" t="n">
        <f aca="false">HD65</f>
        <v>52.6390221834624</v>
      </c>
      <c r="HQ65" s="192" t="n">
        <f aca="false">HE65</f>
        <v>50.9409892098023</v>
      </c>
      <c r="HR65" s="192" t="n">
        <f aca="false">HF65</f>
        <v>52.6390221834624</v>
      </c>
      <c r="HS65" s="192" t="n">
        <f aca="false">HG65</f>
        <v>50.9409892098023</v>
      </c>
      <c r="HT65" s="193"/>
      <c r="HU65" s="193"/>
      <c r="HV65" s="193"/>
      <c r="HW65" s="193"/>
      <c r="HX65" s="193"/>
      <c r="HY65" s="193"/>
      <c r="HZ65" s="193"/>
      <c r="IA65" s="193"/>
      <c r="IB65" s="193"/>
      <c r="IC65" s="193"/>
      <c r="ID65" s="193"/>
      <c r="IE65" s="193"/>
      <c r="IF65" s="193"/>
      <c r="IG65" s="193"/>
      <c r="IH65" s="193"/>
      <c r="II65" s="193"/>
      <c r="IJ65" s="193"/>
      <c r="IK65" s="193"/>
      <c r="IL65" s="193"/>
      <c r="IM65" s="193"/>
      <c r="IN65" s="193"/>
      <c r="IO65" s="193"/>
      <c r="IP65" s="193"/>
      <c r="IQ65" s="193"/>
      <c r="IR65" s="193"/>
      <c r="IS65" s="193"/>
      <c r="IT65" s="193"/>
      <c r="IU65" s="193"/>
      <c r="IV65" s="193"/>
      <c r="IW65" s="193"/>
    </row>
    <row r="66" customFormat="false" ht="13.5" hidden="false" customHeight="false" outlineLevel="0" collapsed="false">
      <c r="A66" s="194" t="s">
        <v>89</v>
      </c>
      <c r="B66" s="195" t="n">
        <f aca="false">B64+B65</f>
        <v>100.75</v>
      </c>
      <c r="C66" s="195" t="n">
        <f aca="false">C64+C65</f>
        <v>151.690989209802</v>
      </c>
      <c r="D66" s="195" t="n">
        <f aca="false">D64+D65</f>
        <v>153.389022183462</v>
      </c>
      <c r="E66" s="195" t="n">
        <f aca="false">E64+E65</f>
        <v>151.690989209802</v>
      </c>
      <c r="F66" s="195" t="n">
        <f aca="false">F64+F65</f>
        <v>153.389022183462</v>
      </c>
      <c r="G66" s="195" t="n">
        <f aca="false">G64+G65</f>
        <v>153.389022183462</v>
      </c>
      <c r="H66" s="195" t="n">
        <f aca="false">H64+H65</f>
        <v>151.690989209802</v>
      </c>
      <c r="I66" s="195" t="n">
        <f aca="false">I64+I65</f>
        <v>153.389022183462</v>
      </c>
      <c r="J66" s="195" t="n">
        <f aca="false">J64+J65</f>
        <v>151.690989209802</v>
      </c>
      <c r="K66" s="195" t="n">
        <f aca="false">K64+K65</f>
        <v>153.389022183462</v>
      </c>
      <c r="L66" s="195" t="n">
        <f aca="false">L64+L65</f>
        <v>153.389022183462</v>
      </c>
      <c r="M66" s="195" t="n">
        <f aca="false">M64+M65</f>
        <v>148.294923262482</v>
      </c>
      <c r="N66" s="196" t="n">
        <f aca="false">N64+N65</f>
        <v>153.389022183462</v>
      </c>
      <c r="O66" s="196" t="n">
        <f aca="false">C66</f>
        <v>151.690989209802</v>
      </c>
      <c r="P66" s="196" t="n">
        <f aca="false">D66</f>
        <v>153.389022183462</v>
      </c>
      <c r="Q66" s="196" t="n">
        <f aca="false">E66</f>
        <v>151.690989209802</v>
      </c>
      <c r="R66" s="196" t="n">
        <f aca="false">F66</f>
        <v>153.389022183462</v>
      </c>
      <c r="S66" s="196" t="n">
        <f aca="false">G66</f>
        <v>153.389022183462</v>
      </c>
      <c r="T66" s="196" t="n">
        <f aca="false">H66</f>
        <v>151.690989209802</v>
      </c>
      <c r="U66" s="196" t="n">
        <f aca="false">I66</f>
        <v>153.389022183462</v>
      </c>
      <c r="V66" s="196" t="n">
        <f aca="false">J66</f>
        <v>151.690989209802</v>
      </c>
      <c r="W66" s="196" t="n">
        <f aca="false">K66</f>
        <v>153.389022183462</v>
      </c>
      <c r="X66" s="196" t="n">
        <f aca="false">L66</f>
        <v>153.389022183462</v>
      </c>
      <c r="Y66" s="196" t="n">
        <f aca="false">M66</f>
        <v>148.294923262482</v>
      </c>
      <c r="Z66" s="196" t="n">
        <f aca="false">N66</f>
        <v>153.389022183462</v>
      </c>
      <c r="AA66" s="196" t="n">
        <f aca="false">O66</f>
        <v>151.690989209802</v>
      </c>
      <c r="AB66" s="196" t="n">
        <f aca="false">P66</f>
        <v>153.389022183462</v>
      </c>
      <c r="AC66" s="196" t="n">
        <f aca="false">Q66</f>
        <v>151.690989209802</v>
      </c>
      <c r="AD66" s="196" t="n">
        <f aca="false">R66</f>
        <v>153.389022183462</v>
      </c>
      <c r="AE66" s="196" t="n">
        <f aca="false">S66</f>
        <v>153.389022183462</v>
      </c>
      <c r="AF66" s="196" t="n">
        <f aca="false">T66</f>
        <v>151.690989209802</v>
      </c>
      <c r="AG66" s="196" t="n">
        <f aca="false">U66</f>
        <v>153.389022183462</v>
      </c>
      <c r="AH66" s="196" t="n">
        <f aca="false">V66</f>
        <v>151.690989209802</v>
      </c>
      <c r="AI66" s="196" t="n">
        <f aca="false">W66</f>
        <v>153.389022183462</v>
      </c>
      <c r="AJ66" s="196" t="n">
        <f aca="false">X66</f>
        <v>153.389022183462</v>
      </c>
      <c r="AK66" s="196" t="n">
        <f aca="false">Y66</f>
        <v>148.294923262482</v>
      </c>
      <c r="AL66" s="196" t="n">
        <f aca="false">Z66</f>
        <v>153.389022183462</v>
      </c>
      <c r="AM66" s="196" t="n">
        <f aca="false">AA66</f>
        <v>151.690989209802</v>
      </c>
      <c r="AN66" s="196" t="n">
        <f aca="false">AB66</f>
        <v>153.389022183462</v>
      </c>
      <c r="AO66" s="196" t="n">
        <f aca="false">AC66</f>
        <v>151.690989209802</v>
      </c>
      <c r="AP66" s="196" t="n">
        <f aca="false">AD66</f>
        <v>153.389022183462</v>
      </c>
      <c r="AQ66" s="196" t="n">
        <f aca="false">AE66</f>
        <v>153.389022183462</v>
      </c>
      <c r="AR66" s="196" t="n">
        <f aca="false">AF66</f>
        <v>151.690989209802</v>
      </c>
      <c r="AS66" s="196" t="n">
        <f aca="false">AG66</f>
        <v>153.389022183462</v>
      </c>
      <c r="AT66" s="196" t="n">
        <f aca="false">AH66</f>
        <v>151.690989209802</v>
      </c>
      <c r="AU66" s="196" t="n">
        <f aca="false">AI66</f>
        <v>153.389022183462</v>
      </c>
      <c r="AV66" s="196" t="n">
        <f aca="false">AJ66</f>
        <v>153.389022183462</v>
      </c>
      <c r="AW66" s="196" t="n">
        <f aca="false">AK66</f>
        <v>148.294923262482</v>
      </c>
      <c r="AX66" s="196" t="n">
        <f aca="false">AL66</f>
        <v>153.389022183462</v>
      </c>
      <c r="AY66" s="196" t="n">
        <f aca="false">AM66</f>
        <v>151.690989209802</v>
      </c>
      <c r="AZ66" s="196" t="n">
        <f aca="false">AN66</f>
        <v>153.389022183462</v>
      </c>
      <c r="BA66" s="196" t="n">
        <f aca="false">AO66</f>
        <v>151.690989209802</v>
      </c>
      <c r="BB66" s="196" t="n">
        <f aca="false">AP66</f>
        <v>153.389022183462</v>
      </c>
      <c r="BC66" s="196" t="n">
        <f aca="false">AQ66</f>
        <v>153.389022183462</v>
      </c>
      <c r="BD66" s="196" t="n">
        <f aca="false">AR66</f>
        <v>151.690989209802</v>
      </c>
      <c r="BE66" s="196" t="n">
        <f aca="false">AS66</f>
        <v>153.389022183462</v>
      </c>
      <c r="BF66" s="196" t="n">
        <f aca="false">AT66</f>
        <v>151.690989209802</v>
      </c>
      <c r="BG66" s="196" t="n">
        <f aca="false">AU66</f>
        <v>153.389022183462</v>
      </c>
      <c r="BH66" s="196" t="n">
        <f aca="false">AV66</f>
        <v>153.389022183462</v>
      </c>
      <c r="BI66" s="196" t="n">
        <f aca="false">AW66</f>
        <v>148.294923262482</v>
      </c>
      <c r="BJ66" s="196" t="n">
        <f aca="false">AX66</f>
        <v>153.389022183462</v>
      </c>
      <c r="BK66" s="196" t="n">
        <f aca="false">AY66</f>
        <v>151.690989209802</v>
      </c>
      <c r="BL66" s="196" t="n">
        <f aca="false">AZ66</f>
        <v>153.389022183462</v>
      </c>
      <c r="BM66" s="196" t="n">
        <f aca="false">BA66</f>
        <v>151.690989209802</v>
      </c>
      <c r="BN66" s="196" t="n">
        <f aca="false">BB66</f>
        <v>153.389022183462</v>
      </c>
      <c r="BO66" s="196" t="n">
        <f aca="false">BC66</f>
        <v>153.389022183462</v>
      </c>
      <c r="BP66" s="196" t="n">
        <f aca="false">BD66</f>
        <v>151.690989209802</v>
      </c>
      <c r="BQ66" s="196" t="n">
        <f aca="false">BE66</f>
        <v>153.389022183462</v>
      </c>
      <c r="BR66" s="196" t="n">
        <f aca="false">BF66</f>
        <v>151.690989209802</v>
      </c>
      <c r="BS66" s="196" t="n">
        <f aca="false">BG66</f>
        <v>153.389022183462</v>
      </c>
      <c r="BT66" s="196" t="n">
        <f aca="false">BH66</f>
        <v>153.389022183462</v>
      </c>
      <c r="BU66" s="196" t="n">
        <f aca="false">BI66</f>
        <v>148.294923262482</v>
      </c>
      <c r="BV66" s="196" t="n">
        <f aca="false">BJ66</f>
        <v>153.389022183462</v>
      </c>
      <c r="BW66" s="196" t="n">
        <f aca="false">BK66</f>
        <v>151.690989209802</v>
      </c>
      <c r="BX66" s="196" t="n">
        <f aca="false">BL66</f>
        <v>153.389022183462</v>
      </c>
      <c r="BY66" s="196" t="n">
        <f aca="false">BM66</f>
        <v>151.690989209802</v>
      </c>
      <c r="BZ66" s="196" t="n">
        <f aca="false">BN66</f>
        <v>153.389022183462</v>
      </c>
      <c r="CA66" s="196" t="n">
        <f aca="false">BO66</f>
        <v>153.389022183462</v>
      </c>
      <c r="CB66" s="196" t="n">
        <f aca="false">BP66</f>
        <v>151.690989209802</v>
      </c>
      <c r="CC66" s="196" t="n">
        <f aca="false">BQ66</f>
        <v>153.389022183462</v>
      </c>
      <c r="CD66" s="196" t="n">
        <f aca="false">BR66</f>
        <v>151.690989209802</v>
      </c>
      <c r="CE66" s="196" t="n">
        <f aca="false">BS66</f>
        <v>153.389022183462</v>
      </c>
      <c r="CF66" s="196" t="n">
        <f aca="false">BT66</f>
        <v>153.389022183462</v>
      </c>
      <c r="CG66" s="196" t="n">
        <f aca="false">BU66</f>
        <v>148.294923262482</v>
      </c>
      <c r="CH66" s="196" t="n">
        <f aca="false">BV66</f>
        <v>153.389022183462</v>
      </c>
      <c r="CI66" s="196" t="n">
        <f aca="false">BW66</f>
        <v>151.690989209802</v>
      </c>
      <c r="CJ66" s="196" t="n">
        <f aca="false">BX66</f>
        <v>153.389022183462</v>
      </c>
      <c r="CK66" s="196" t="n">
        <f aca="false">BY66</f>
        <v>151.690989209802</v>
      </c>
      <c r="CL66" s="196" t="n">
        <f aca="false">BZ66</f>
        <v>153.389022183462</v>
      </c>
      <c r="CM66" s="196" t="n">
        <f aca="false">CA66</f>
        <v>153.389022183462</v>
      </c>
      <c r="CN66" s="196" t="n">
        <f aca="false">CB66</f>
        <v>151.690989209802</v>
      </c>
      <c r="CO66" s="196" t="n">
        <f aca="false">CC66</f>
        <v>153.389022183462</v>
      </c>
      <c r="CP66" s="196" t="n">
        <f aca="false">CD66</f>
        <v>151.690989209802</v>
      </c>
      <c r="CQ66" s="196" t="n">
        <f aca="false">CE66</f>
        <v>153.389022183462</v>
      </c>
      <c r="CR66" s="196" t="n">
        <f aca="false">CF66</f>
        <v>153.389022183462</v>
      </c>
      <c r="CS66" s="196" t="n">
        <f aca="false">CG66</f>
        <v>148.294923262482</v>
      </c>
      <c r="CT66" s="196" t="n">
        <f aca="false">CH66</f>
        <v>153.389022183462</v>
      </c>
      <c r="CU66" s="196" t="n">
        <f aca="false">CI66</f>
        <v>151.690989209802</v>
      </c>
      <c r="CV66" s="196" t="n">
        <f aca="false">CJ66</f>
        <v>153.389022183462</v>
      </c>
      <c r="CW66" s="196" t="n">
        <f aca="false">CK66</f>
        <v>151.690989209802</v>
      </c>
      <c r="CX66" s="196" t="n">
        <f aca="false">CL66</f>
        <v>153.389022183462</v>
      </c>
      <c r="CY66" s="196" t="n">
        <f aca="false">CM66</f>
        <v>153.389022183462</v>
      </c>
      <c r="CZ66" s="196" t="n">
        <f aca="false">CN66</f>
        <v>151.690989209802</v>
      </c>
      <c r="DA66" s="196" t="n">
        <f aca="false">CO66</f>
        <v>153.389022183462</v>
      </c>
      <c r="DB66" s="196" t="n">
        <f aca="false">CP66</f>
        <v>151.690989209802</v>
      </c>
      <c r="DC66" s="196" t="n">
        <f aca="false">CQ66</f>
        <v>153.389022183462</v>
      </c>
      <c r="DD66" s="196" t="n">
        <f aca="false">CR66</f>
        <v>153.389022183462</v>
      </c>
      <c r="DE66" s="196" t="n">
        <f aca="false">CS66</f>
        <v>148.294923262482</v>
      </c>
      <c r="DF66" s="196" t="n">
        <f aca="false">CT66</f>
        <v>153.389022183462</v>
      </c>
      <c r="DG66" s="196" t="n">
        <f aca="false">CU66</f>
        <v>151.690989209802</v>
      </c>
      <c r="DH66" s="196" t="n">
        <f aca="false">CV66</f>
        <v>153.389022183462</v>
      </c>
      <c r="DI66" s="196" t="n">
        <f aca="false">CW66</f>
        <v>151.690989209802</v>
      </c>
      <c r="DJ66" s="196" t="n">
        <f aca="false">CX66</f>
        <v>153.389022183462</v>
      </c>
      <c r="DK66" s="196" t="n">
        <f aca="false">CY66</f>
        <v>153.389022183462</v>
      </c>
      <c r="DL66" s="196" t="n">
        <f aca="false">CZ66</f>
        <v>151.690989209802</v>
      </c>
      <c r="DM66" s="196" t="n">
        <f aca="false">DA66</f>
        <v>153.389022183462</v>
      </c>
      <c r="DN66" s="196" t="n">
        <f aca="false">DB66</f>
        <v>151.690989209802</v>
      </c>
      <c r="DO66" s="196" t="n">
        <f aca="false">DC66</f>
        <v>153.389022183462</v>
      </c>
      <c r="DP66" s="196" t="n">
        <f aca="false">DD66</f>
        <v>153.389022183462</v>
      </c>
      <c r="DQ66" s="196" t="n">
        <f aca="false">DE66</f>
        <v>148.294923262482</v>
      </c>
      <c r="DR66" s="23"/>
      <c r="DS66" s="196" t="n">
        <f aca="false">DF66</f>
        <v>153.389022183462</v>
      </c>
      <c r="DT66" s="196" t="n">
        <f aca="false">DG66</f>
        <v>151.690989209802</v>
      </c>
      <c r="DU66" s="196" t="n">
        <f aca="false">DH66</f>
        <v>153.389022183462</v>
      </c>
      <c r="DV66" s="196" t="n">
        <f aca="false">DI66</f>
        <v>151.690989209802</v>
      </c>
      <c r="DW66" s="196" t="n">
        <f aca="false">DJ66</f>
        <v>153.389022183462</v>
      </c>
      <c r="DX66" s="196" t="n">
        <f aca="false">DK66</f>
        <v>153.389022183462</v>
      </c>
      <c r="DY66" s="196" t="n">
        <f aca="false">DL66</f>
        <v>151.690989209802</v>
      </c>
      <c r="DZ66" s="196" t="n">
        <f aca="false">DM66</f>
        <v>153.389022183462</v>
      </c>
      <c r="EA66" s="196" t="n">
        <f aca="false">DN66</f>
        <v>151.690989209802</v>
      </c>
      <c r="EB66" s="196" t="n">
        <f aca="false">DO66</f>
        <v>153.389022183462</v>
      </c>
      <c r="EC66" s="196" t="n">
        <f aca="false">DP66</f>
        <v>153.389022183462</v>
      </c>
      <c r="ED66" s="196" t="n">
        <f aca="false">DQ66</f>
        <v>148.294923262482</v>
      </c>
      <c r="EE66" s="196" t="n">
        <f aca="false">DS66</f>
        <v>153.389022183462</v>
      </c>
      <c r="EF66" s="196" t="n">
        <f aca="false">DT66</f>
        <v>151.690989209802</v>
      </c>
      <c r="EG66" s="196" t="n">
        <f aca="false">DU66</f>
        <v>153.389022183462</v>
      </c>
      <c r="EH66" s="196" t="n">
        <f aca="false">DV66</f>
        <v>151.690989209802</v>
      </c>
      <c r="EI66" s="196" t="n">
        <f aca="false">DW66</f>
        <v>153.389022183462</v>
      </c>
      <c r="EJ66" s="196" t="n">
        <f aca="false">DX66</f>
        <v>153.389022183462</v>
      </c>
      <c r="EK66" s="196" t="n">
        <f aca="false">DY66</f>
        <v>151.690989209802</v>
      </c>
      <c r="EL66" s="196" t="n">
        <f aca="false">DZ66</f>
        <v>153.389022183462</v>
      </c>
      <c r="EM66" s="196" t="n">
        <f aca="false">EA66</f>
        <v>151.690989209802</v>
      </c>
      <c r="EN66" s="196" t="n">
        <f aca="false">EB66</f>
        <v>153.389022183462</v>
      </c>
      <c r="EO66" s="196" t="n">
        <f aca="false">EC66</f>
        <v>153.389022183462</v>
      </c>
      <c r="EP66" s="196" t="n">
        <f aca="false">ED66</f>
        <v>148.294923262482</v>
      </c>
      <c r="EQ66" s="196" t="n">
        <f aca="false">EE66</f>
        <v>153.389022183462</v>
      </c>
      <c r="ER66" s="196" t="n">
        <f aca="false">EF66</f>
        <v>151.690989209802</v>
      </c>
      <c r="ES66" s="196" t="n">
        <f aca="false">EG66</f>
        <v>153.389022183462</v>
      </c>
      <c r="ET66" s="196" t="n">
        <f aca="false">EH66</f>
        <v>151.690989209802</v>
      </c>
      <c r="EU66" s="196" t="n">
        <f aca="false">EI66</f>
        <v>153.389022183462</v>
      </c>
      <c r="EV66" s="196" t="n">
        <f aca="false">EJ66</f>
        <v>153.389022183462</v>
      </c>
      <c r="EW66" s="196" t="n">
        <f aca="false">EK66</f>
        <v>151.690989209802</v>
      </c>
      <c r="EX66" s="196" t="n">
        <f aca="false">EL66</f>
        <v>153.389022183462</v>
      </c>
      <c r="EY66" s="196" t="n">
        <f aca="false">EM66</f>
        <v>151.690989209802</v>
      </c>
      <c r="EZ66" s="196" t="n">
        <f aca="false">EN66</f>
        <v>153.389022183462</v>
      </c>
      <c r="FA66" s="196" t="n">
        <f aca="false">EO66</f>
        <v>153.389022183462</v>
      </c>
      <c r="FB66" s="196" t="n">
        <f aca="false">EP66</f>
        <v>148.294923262482</v>
      </c>
      <c r="FC66" s="196" t="n">
        <f aca="false">EQ66</f>
        <v>153.389022183462</v>
      </c>
      <c r="FD66" s="196" t="n">
        <f aca="false">ER66</f>
        <v>151.690989209802</v>
      </c>
      <c r="FE66" s="196" t="n">
        <f aca="false">ES66</f>
        <v>153.389022183462</v>
      </c>
      <c r="FF66" s="196" t="n">
        <f aca="false">ET66</f>
        <v>151.690989209802</v>
      </c>
      <c r="FG66" s="196" t="n">
        <f aca="false">EU66</f>
        <v>153.389022183462</v>
      </c>
      <c r="FH66" s="196" t="n">
        <f aca="false">EV66</f>
        <v>153.389022183462</v>
      </c>
      <c r="FI66" s="196" t="n">
        <f aca="false">EW66</f>
        <v>151.690989209802</v>
      </c>
      <c r="FJ66" s="196" t="n">
        <f aca="false">EX66</f>
        <v>153.389022183462</v>
      </c>
      <c r="FK66" s="196" t="n">
        <f aca="false">EY66</f>
        <v>151.690989209802</v>
      </c>
      <c r="FL66" s="196" t="n">
        <f aca="false">EZ66</f>
        <v>153.389022183462</v>
      </c>
      <c r="FM66" s="196" t="n">
        <f aca="false">FA66</f>
        <v>153.389022183462</v>
      </c>
      <c r="FN66" s="196" t="n">
        <f aca="false">FB66</f>
        <v>148.294923262482</v>
      </c>
      <c r="FO66" s="196" t="n">
        <f aca="false">FC66</f>
        <v>153.389022183462</v>
      </c>
      <c r="FP66" s="196" t="n">
        <f aca="false">FD66</f>
        <v>151.690989209802</v>
      </c>
      <c r="FQ66" s="196" t="n">
        <f aca="false">FE66</f>
        <v>153.389022183462</v>
      </c>
      <c r="FR66" s="196" t="n">
        <f aca="false">FF66</f>
        <v>151.690989209802</v>
      </c>
      <c r="FS66" s="196" t="n">
        <f aca="false">FG66</f>
        <v>153.389022183462</v>
      </c>
      <c r="FT66" s="196" t="n">
        <f aca="false">FH66</f>
        <v>153.389022183462</v>
      </c>
      <c r="FU66" s="196" t="n">
        <f aca="false">FI66</f>
        <v>151.690989209802</v>
      </c>
      <c r="FV66" s="196" t="n">
        <f aca="false">FJ66</f>
        <v>153.389022183462</v>
      </c>
      <c r="FW66" s="196" t="n">
        <f aca="false">FK66</f>
        <v>151.690989209802</v>
      </c>
      <c r="FX66" s="196" t="n">
        <f aca="false">FL66</f>
        <v>153.389022183462</v>
      </c>
      <c r="FY66" s="196" t="n">
        <f aca="false">FM66</f>
        <v>153.389022183462</v>
      </c>
      <c r="FZ66" s="196" t="n">
        <f aca="false">FN66</f>
        <v>148.294923262482</v>
      </c>
      <c r="GA66" s="196" t="n">
        <f aca="false">FO66</f>
        <v>153.389022183462</v>
      </c>
      <c r="GB66" s="196" t="n">
        <f aca="false">FP66</f>
        <v>151.690989209802</v>
      </c>
      <c r="GC66" s="196" t="n">
        <f aca="false">FQ66</f>
        <v>153.389022183462</v>
      </c>
      <c r="GD66" s="196" t="n">
        <f aca="false">FR66</f>
        <v>151.690989209802</v>
      </c>
      <c r="GE66" s="196" t="n">
        <f aca="false">FS66</f>
        <v>153.389022183462</v>
      </c>
      <c r="GF66" s="196" t="n">
        <f aca="false">FT66</f>
        <v>153.389022183462</v>
      </c>
      <c r="GG66" s="196" t="n">
        <f aca="false">FU66</f>
        <v>151.690989209802</v>
      </c>
      <c r="GH66" s="196" t="n">
        <f aca="false">FV66</f>
        <v>153.389022183462</v>
      </c>
      <c r="GI66" s="196" t="n">
        <f aca="false">FW66</f>
        <v>151.690989209802</v>
      </c>
      <c r="GJ66" s="196" t="n">
        <f aca="false">FX66</f>
        <v>153.389022183462</v>
      </c>
      <c r="GK66" s="196" t="n">
        <f aca="false">FY66</f>
        <v>153.389022183462</v>
      </c>
      <c r="GL66" s="196" t="n">
        <f aca="false">FZ66</f>
        <v>148.294923262482</v>
      </c>
      <c r="GM66" s="196" t="n">
        <f aca="false">GA66</f>
        <v>153.389022183462</v>
      </c>
      <c r="GN66" s="196" t="n">
        <f aca="false">GB66</f>
        <v>151.690989209802</v>
      </c>
      <c r="GO66" s="196" t="n">
        <f aca="false">GC66</f>
        <v>153.389022183462</v>
      </c>
      <c r="GP66" s="196" t="n">
        <f aca="false">GD66</f>
        <v>151.690989209802</v>
      </c>
      <c r="GQ66" s="196" t="n">
        <f aca="false">GE66</f>
        <v>153.389022183462</v>
      </c>
      <c r="GR66" s="196" t="n">
        <f aca="false">GF66</f>
        <v>153.389022183462</v>
      </c>
      <c r="GS66" s="196" t="n">
        <f aca="false">GG66</f>
        <v>151.690989209802</v>
      </c>
      <c r="GT66" s="196" t="n">
        <f aca="false">GH66</f>
        <v>153.389022183462</v>
      </c>
      <c r="GU66" s="196" t="n">
        <f aca="false">GI66</f>
        <v>151.690989209802</v>
      </c>
      <c r="GV66" s="196" t="n">
        <f aca="false">GJ66</f>
        <v>153.389022183462</v>
      </c>
      <c r="GW66" s="196" t="n">
        <f aca="false">GK66</f>
        <v>153.389022183462</v>
      </c>
      <c r="GX66" s="196" t="n">
        <f aca="false">GL66</f>
        <v>148.294923262482</v>
      </c>
      <c r="GY66" s="196" t="n">
        <f aca="false">GM66</f>
        <v>153.389022183462</v>
      </c>
      <c r="GZ66" s="196" t="n">
        <f aca="false">GN66</f>
        <v>151.690989209802</v>
      </c>
      <c r="HA66" s="196" t="n">
        <f aca="false">GO66</f>
        <v>153.389022183462</v>
      </c>
      <c r="HB66" s="196" t="n">
        <f aca="false">GP66</f>
        <v>151.690989209802</v>
      </c>
      <c r="HC66" s="196" t="n">
        <f aca="false">GQ66</f>
        <v>153.389022183462</v>
      </c>
      <c r="HD66" s="196" t="n">
        <f aca="false">GR66</f>
        <v>153.389022183462</v>
      </c>
      <c r="HE66" s="196" t="n">
        <f aca="false">GS66</f>
        <v>151.690989209802</v>
      </c>
      <c r="HF66" s="196" t="n">
        <f aca="false">GT66</f>
        <v>153.389022183462</v>
      </c>
      <c r="HG66" s="196" t="n">
        <f aca="false">GU66</f>
        <v>151.690989209802</v>
      </c>
      <c r="HH66" s="196" t="n">
        <f aca="false">GV66</f>
        <v>153.389022183462</v>
      </c>
      <c r="HI66" s="196" t="n">
        <f aca="false">GW66</f>
        <v>153.389022183462</v>
      </c>
      <c r="HJ66" s="196" t="n">
        <f aca="false">GX66</f>
        <v>148.294923262482</v>
      </c>
      <c r="HK66" s="196" t="n">
        <f aca="false">GY66</f>
        <v>153.389022183462</v>
      </c>
      <c r="HL66" s="196" t="n">
        <f aca="false">GZ66</f>
        <v>151.690989209802</v>
      </c>
      <c r="HM66" s="196" t="n">
        <f aca="false">HA66</f>
        <v>153.389022183462</v>
      </c>
      <c r="HN66" s="196" t="n">
        <f aca="false">HB66</f>
        <v>151.690989209802</v>
      </c>
      <c r="HO66" s="196" t="n">
        <f aca="false">HC66</f>
        <v>153.389022183462</v>
      </c>
      <c r="HP66" s="196" t="n">
        <f aca="false">HD66</f>
        <v>153.389022183462</v>
      </c>
      <c r="HQ66" s="196" t="n">
        <f aca="false">HE66</f>
        <v>151.690989209802</v>
      </c>
      <c r="HR66" s="196" t="n">
        <f aca="false">HF66</f>
        <v>153.389022183462</v>
      </c>
      <c r="HS66" s="196" t="n">
        <f aca="false">HG66</f>
        <v>151.690989209802</v>
      </c>
      <c r="HT66" s="197"/>
      <c r="HU66" s="197"/>
      <c r="HV66" s="197"/>
      <c r="HW66" s="197"/>
      <c r="HX66" s="197"/>
      <c r="HY66" s="197"/>
      <c r="HZ66" s="197"/>
      <c r="IA66" s="197"/>
      <c r="IB66" s="197"/>
      <c r="IC66" s="197"/>
      <c r="ID66" s="197"/>
      <c r="IE66" s="197"/>
      <c r="IF66" s="197"/>
      <c r="IG66" s="197"/>
      <c r="IH66" s="197"/>
      <c r="II66" s="197"/>
      <c r="IJ66" s="197"/>
      <c r="IK66" s="197"/>
      <c r="IL66" s="197"/>
      <c r="IM66" s="197"/>
      <c r="IN66" s="197"/>
      <c r="IO66" s="197"/>
      <c r="IP66" s="197"/>
      <c r="IQ66" s="197"/>
      <c r="IR66" s="197"/>
      <c r="IS66" s="197"/>
      <c r="IT66" s="197"/>
      <c r="IU66" s="197"/>
      <c r="IV66" s="197"/>
      <c r="IW66" s="197"/>
    </row>
    <row r="67" customFormat="false" ht="13.5" hidden="false" customHeight="false" outlineLevel="0" collapsed="false">
      <c r="A67" s="47"/>
      <c r="B67" s="198"/>
      <c r="C67" s="199"/>
      <c r="D67" s="198"/>
      <c r="E67" s="199"/>
      <c r="F67" s="199"/>
      <c r="G67" s="199"/>
      <c r="H67" s="199"/>
      <c r="I67" s="199"/>
      <c r="J67" s="199"/>
      <c r="K67" s="199"/>
      <c r="L67" s="199"/>
      <c r="M67" s="199"/>
      <c r="N67" s="200"/>
      <c r="O67" s="200" t="s">
        <v>22</v>
      </c>
      <c r="P67" s="200" t="s">
        <v>22</v>
      </c>
      <c r="Q67" s="200" t="s">
        <v>22</v>
      </c>
      <c r="R67" s="200" t="s">
        <v>22</v>
      </c>
      <c r="S67" s="200" t="s">
        <v>22</v>
      </c>
      <c r="T67" s="200" t="s">
        <v>22</v>
      </c>
      <c r="U67" s="200" t="s">
        <v>22</v>
      </c>
      <c r="V67" s="200" t="s">
        <v>22</v>
      </c>
      <c r="W67" s="200" t="s">
        <v>22</v>
      </c>
      <c r="X67" s="200" t="s">
        <v>22</v>
      </c>
      <c r="Y67" s="200" t="s">
        <v>22</v>
      </c>
      <c r="Z67" s="200" t="s">
        <v>22</v>
      </c>
      <c r="AA67" s="200" t="s">
        <v>22</v>
      </c>
      <c r="AB67" s="200" t="s">
        <v>22</v>
      </c>
      <c r="AC67" s="200" t="s">
        <v>22</v>
      </c>
      <c r="AD67" s="200" t="s">
        <v>22</v>
      </c>
      <c r="AE67" s="200" t="s">
        <v>22</v>
      </c>
      <c r="AF67" s="200" t="s">
        <v>22</v>
      </c>
      <c r="AG67" s="200" t="s">
        <v>22</v>
      </c>
      <c r="AH67" s="200" t="s">
        <v>22</v>
      </c>
      <c r="AI67" s="200" t="s">
        <v>22</v>
      </c>
      <c r="AJ67" s="200" t="s">
        <v>22</v>
      </c>
      <c r="AK67" s="200" t="s">
        <v>22</v>
      </c>
      <c r="AL67" s="200" t="s">
        <v>22</v>
      </c>
      <c r="AM67" s="200" t="s">
        <v>22</v>
      </c>
      <c r="AN67" s="200" t="s">
        <v>22</v>
      </c>
      <c r="AO67" s="200" t="s">
        <v>22</v>
      </c>
      <c r="AP67" s="200" t="s">
        <v>22</v>
      </c>
      <c r="AQ67" s="200" t="s">
        <v>22</v>
      </c>
      <c r="AR67" s="200" t="s">
        <v>22</v>
      </c>
      <c r="AS67" s="200" t="s">
        <v>22</v>
      </c>
      <c r="AT67" s="200" t="s">
        <v>22</v>
      </c>
      <c r="AU67" s="200" t="s">
        <v>22</v>
      </c>
      <c r="AV67" s="200" t="s">
        <v>22</v>
      </c>
      <c r="AW67" s="200" t="s">
        <v>22</v>
      </c>
      <c r="AX67" s="200" t="s">
        <v>22</v>
      </c>
      <c r="AY67" s="200" t="s">
        <v>22</v>
      </c>
      <c r="AZ67" s="200" t="s">
        <v>22</v>
      </c>
      <c r="BA67" s="200" t="s">
        <v>22</v>
      </c>
      <c r="BB67" s="200" t="s">
        <v>22</v>
      </c>
      <c r="BC67" s="200" t="s">
        <v>22</v>
      </c>
      <c r="BD67" s="200" t="s">
        <v>22</v>
      </c>
      <c r="BE67" s="200" t="s">
        <v>22</v>
      </c>
      <c r="BF67" s="200" t="s">
        <v>22</v>
      </c>
      <c r="BG67" s="200" t="s">
        <v>22</v>
      </c>
      <c r="BH67" s="200" t="s">
        <v>22</v>
      </c>
      <c r="BI67" s="200" t="s">
        <v>22</v>
      </c>
      <c r="BJ67" s="200" t="s">
        <v>22</v>
      </c>
      <c r="BK67" s="200" t="s">
        <v>22</v>
      </c>
      <c r="BL67" s="200" t="s">
        <v>22</v>
      </c>
      <c r="BM67" s="200" t="s">
        <v>22</v>
      </c>
      <c r="BN67" s="200" t="s">
        <v>22</v>
      </c>
      <c r="BO67" s="200" t="s">
        <v>22</v>
      </c>
      <c r="BP67" s="200" t="s">
        <v>22</v>
      </c>
      <c r="BQ67" s="200" t="s">
        <v>22</v>
      </c>
      <c r="BR67" s="200" t="s">
        <v>22</v>
      </c>
      <c r="BS67" s="200" t="s">
        <v>22</v>
      </c>
      <c r="BT67" s="200" t="s">
        <v>22</v>
      </c>
      <c r="BU67" s="200" t="s">
        <v>22</v>
      </c>
      <c r="BV67" s="200" t="s">
        <v>22</v>
      </c>
      <c r="BW67" s="200" t="s">
        <v>22</v>
      </c>
      <c r="BX67" s="200" t="s">
        <v>22</v>
      </c>
      <c r="BY67" s="200" t="s">
        <v>22</v>
      </c>
      <c r="BZ67" s="200" t="s">
        <v>22</v>
      </c>
      <c r="CA67" s="200" t="s">
        <v>22</v>
      </c>
      <c r="CB67" s="200" t="s">
        <v>22</v>
      </c>
      <c r="CC67" s="200" t="s">
        <v>22</v>
      </c>
      <c r="CD67" s="200" t="s">
        <v>22</v>
      </c>
      <c r="CE67" s="200" t="s">
        <v>22</v>
      </c>
      <c r="CF67" s="200" t="s">
        <v>22</v>
      </c>
      <c r="CG67" s="200" t="s">
        <v>22</v>
      </c>
      <c r="CH67" s="200" t="s">
        <v>22</v>
      </c>
      <c r="CI67" s="200" t="s">
        <v>22</v>
      </c>
      <c r="CJ67" s="200" t="s">
        <v>22</v>
      </c>
      <c r="CK67" s="200" t="s">
        <v>22</v>
      </c>
      <c r="CL67" s="200" t="s">
        <v>22</v>
      </c>
      <c r="CM67" s="200" t="s">
        <v>22</v>
      </c>
      <c r="CN67" s="200" t="s">
        <v>22</v>
      </c>
      <c r="CO67" s="200" t="s">
        <v>22</v>
      </c>
      <c r="CP67" s="200" t="s">
        <v>22</v>
      </c>
      <c r="CQ67" s="200" t="s">
        <v>22</v>
      </c>
      <c r="CR67" s="200" t="s">
        <v>22</v>
      </c>
      <c r="CS67" s="200" t="s">
        <v>22</v>
      </c>
      <c r="CT67" s="200" t="s">
        <v>22</v>
      </c>
      <c r="CU67" s="200" t="s">
        <v>22</v>
      </c>
      <c r="CV67" s="200" t="s">
        <v>22</v>
      </c>
      <c r="CW67" s="200" t="s">
        <v>22</v>
      </c>
      <c r="CX67" s="200" t="s">
        <v>22</v>
      </c>
      <c r="CY67" s="200" t="s">
        <v>22</v>
      </c>
      <c r="CZ67" s="200" t="s">
        <v>22</v>
      </c>
      <c r="DA67" s="200" t="s">
        <v>22</v>
      </c>
      <c r="DB67" s="200" t="s">
        <v>22</v>
      </c>
      <c r="DC67" s="200" t="s">
        <v>22</v>
      </c>
      <c r="DD67" s="200" t="s">
        <v>22</v>
      </c>
      <c r="DE67" s="200" t="s">
        <v>22</v>
      </c>
      <c r="DF67" s="200" t="s">
        <v>22</v>
      </c>
      <c r="DG67" s="200" t="s">
        <v>22</v>
      </c>
      <c r="DH67" s="200" t="s">
        <v>22</v>
      </c>
      <c r="DI67" s="200" t="s">
        <v>22</v>
      </c>
      <c r="DJ67" s="200" t="s">
        <v>22</v>
      </c>
      <c r="DK67" s="200" t="s">
        <v>22</v>
      </c>
      <c r="DL67" s="200" t="s">
        <v>22</v>
      </c>
      <c r="DM67" s="200" t="s">
        <v>22</v>
      </c>
      <c r="DN67" s="200" t="s">
        <v>22</v>
      </c>
      <c r="DO67" s="200" t="s">
        <v>22</v>
      </c>
      <c r="DP67" s="200" t="s">
        <v>22</v>
      </c>
      <c r="DQ67" s="200" t="s">
        <v>22</v>
      </c>
      <c r="DR67" s="23"/>
      <c r="DS67" s="200" t="s">
        <v>22</v>
      </c>
      <c r="DT67" s="200" t="s">
        <v>22</v>
      </c>
      <c r="DU67" s="200" t="s">
        <v>22</v>
      </c>
      <c r="DV67" s="200" t="s">
        <v>22</v>
      </c>
      <c r="DW67" s="200" t="s">
        <v>22</v>
      </c>
      <c r="DX67" s="200" t="s">
        <v>22</v>
      </c>
      <c r="DY67" s="200" t="s">
        <v>22</v>
      </c>
      <c r="DZ67" s="200" t="s">
        <v>22</v>
      </c>
      <c r="EA67" s="200" t="s">
        <v>22</v>
      </c>
      <c r="EB67" s="200" t="s">
        <v>22</v>
      </c>
      <c r="EC67" s="200" t="s">
        <v>22</v>
      </c>
      <c r="ED67" s="200" t="s">
        <v>22</v>
      </c>
      <c r="EE67" s="200" t="s">
        <v>22</v>
      </c>
      <c r="EF67" s="200" t="s">
        <v>22</v>
      </c>
      <c r="EG67" s="200" t="s">
        <v>22</v>
      </c>
      <c r="EH67" s="200" t="s">
        <v>22</v>
      </c>
      <c r="EI67" s="200" t="s">
        <v>22</v>
      </c>
      <c r="EJ67" s="200" t="s">
        <v>22</v>
      </c>
      <c r="EK67" s="200" t="s">
        <v>22</v>
      </c>
      <c r="EL67" s="200" t="s">
        <v>22</v>
      </c>
      <c r="EM67" s="200" t="s">
        <v>22</v>
      </c>
      <c r="EN67" s="200" t="s">
        <v>22</v>
      </c>
      <c r="EO67" s="200" t="s">
        <v>22</v>
      </c>
      <c r="EP67" s="200" t="s">
        <v>22</v>
      </c>
      <c r="EQ67" s="200" t="s">
        <v>22</v>
      </c>
      <c r="ER67" s="200" t="s">
        <v>22</v>
      </c>
      <c r="ES67" s="200" t="s">
        <v>22</v>
      </c>
      <c r="ET67" s="200" t="s">
        <v>22</v>
      </c>
      <c r="EU67" s="200" t="s">
        <v>22</v>
      </c>
      <c r="EV67" s="200" t="s">
        <v>22</v>
      </c>
      <c r="EW67" s="200" t="s">
        <v>22</v>
      </c>
      <c r="EX67" s="200" t="s">
        <v>22</v>
      </c>
      <c r="EY67" s="200" t="s">
        <v>22</v>
      </c>
      <c r="EZ67" s="200" t="s">
        <v>22</v>
      </c>
      <c r="FA67" s="200" t="s">
        <v>22</v>
      </c>
      <c r="FB67" s="200" t="s">
        <v>22</v>
      </c>
      <c r="FC67" s="200" t="s">
        <v>22</v>
      </c>
      <c r="FD67" s="200" t="s">
        <v>22</v>
      </c>
      <c r="FE67" s="200" t="s">
        <v>22</v>
      </c>
      <c r="FF67" s="200" t="s">
        <v>22</v>
      </c>
      <c r="FG67" s="200" t="s">
        <v>22</v>
      </c>
      <c r="FH67" s="200" t="s">
        <v>22</v>
      </c>
      <c r="FI67" s="200" t="s">
        <v>22</v>
      </c>
      <c r="FJ67" s="200" t="s">
        <v>22</v>
      </c>
      <c r="FK67" s="200" t="s">
        <v>22</v>
      </c>
      <c r="FL67" s="200" t="s">
        <v>22</v>
      </c>
      <c r="FM67" s="200" t="s">
        <v>22</v>
      </c>
      <c r="FN67" s="200" t="s">
        <v>22</v>
      </c>
      <c r="FO67" s="200" t="s">
        <v>22</v>
      </c>
      <c r="FP67" s="200" t="s">
        <v>22</v>
      </c>
      <c r="FQ67" s="200" t="s">
        <v>22</v>
      </c>
      <c r="FR67" s="200" t="s">
        <v>22</v>
      </c>
      <c r="FS67" s="200" t="s">
        <v>22</v>
      </c>
      <c r="FT67" s="200" t="s">
        <v>22</v>
      </c>
      <c r="FU67" s="200" t="s">
        <v>22</v>
      </c>
      <c r="FV67" s="200" t="s">
        <v>22</v>
      </c>
      <c r="FW67" s="200" t="s">
        <v>22</v>
      </c>
      <c r="FX67" s="200" t="s">
        <v>22</v>
      </c>
      <c r="FY67" s="200" t="s">
        <v>22</v>
      </c>
      <c r="FZ67" s="200" t="s">
        <v>22</v>
      </c>
      <c r="GA67" s="200" t="s">
        <v>22</v>
      </c>
      <c r="GB67" s="200" t="s">
        <v>22</v>
      </c>
      <c r="GC67" s="200" t="s">
        <v>22</v>
      </c>
      <c r="GD67" s="200" t="s">
        <v>22</v>
      </c>
      <c r="GE67" s="200" t="s">
        <v>22</v>
      </c>
      <c r="GF67" s="200" t="s">
        <v>22</v>
      </c>
      <c r="GG67" s="200" t="s">
        <v>22</v>
      </c>
      <c r="GH67" s="200" t="s">
        <v>22</v>
      </c>
      <c r="GI67" s="200" t="s">
        <v>22</v>
      </c>
      <c r="GJ67" s="200" t="s">
        <v>22</v>
      </c>
      <c r="GK67" s="200" t="s">
        <v>22</v>
      </c>
      <c r="GL67" s="200" t="s">
        <v>22</v>
      </c>
      <c r="GM67" s="200" t="s">
        <v>22</v>
      </c>
      <c r="GN67" s="200" t="s">
        <v>22</v>
      </c>
      <c r="GO67" s="200" t="s">
        <v>22</v>
      </c>
      <c r="GP67" s="200" t="s">
        <v>22</v>
      </c>
      <c r="GQ67" s="200" t="s">
        <v>22</v>
      </c>
      <c r="GR67" s="200" t="s">
        <v>22</v>
      </c>
      <c r="GS67" s="200" t="s">
        <v>22</v>
      </c>
      <c r="GT67" s="200" t="s">
        <v>22</v>
      </c>
      <c r="GU67" s="200" t="s">
        <v>22</v>
      </c>
      <c r="GV67" s="200" t="s">
        <v>22</v>
      </c>
      <c r="GW67" s="200" t="s">
        <v>22</v>
      </c>
      <c r="GX67" s="200" t="s">
        <v>22</v>
      </c>
      <c r="GY67" s="200" t="s">
        <v>22</v>
      </c>
      <c r="GZ67" s="200" t="s">
        <v>22</v>
      </c>
      <c r="HA67" s="200" t="s">
        <v>22</v>
      </c>
      <c r="HB67" s="200" t="s">
        <v>22</v>
      </c>
      <c r="HC67" s="200" t="s">
        <v>22</v>
      </c>
      <c r="HD67" s="200" t="s">
        <v>22</v>
      </c>
      <c r="HE67" s="200" t="s">
        <v>22</v>
      </c>
      <c r="HF67" s="200" t="s">
        <v>22</v>
      </c>
      <c r="HG67" s="200" t="s">
        <v>22</v>
      </c>
      <c r="HH67" s="200" t="s">
        <v>22</v>
      </c>
      <c r="HI67" s="200" t="s">
        <v>22</v>
      </c>
      <c r="HJ67" s="200" t="s">
        <v>22</v>
      </c>
      <c r="HK67" s="200" t="s">
        <v>22</v>
      </c>
      <c r="HL67" s="200" t="s">
        <v>22</v>
      </c>
      <c r="HM67" s="200" t="s">
        <v>22</v>
      </c>
      <c r="HN67" s="200" t="s">
        <v>22</v>
      </c>
      <c r="HO67" s="200" t="s">
        <v>22</v>
      </c>
      <c r="HP67" s="200" t="s">
        <v>22</v>
      </c>
      <c r="HQ67" s="200" t="s">
        <v>22</v>
      </c>
      <c r="HR67" s="200" t="s">
        <v>22</v>
      </c>
      <c r="HS67" s="200" t="s">
        <v>22</v>
      </c>
    </row>
    <row r="68" customFormat="false" ht="12.75" hidden="false" customHeight="false" outlineLevel="0" collapsed="false">
      <c r="A68" s="184" t="s">
        <v>90</v>
      </c>
      <c r="B68" s="201"/>
      <c r="C68" s="201"/>
      <c r="D68" s="202"/>
      <c r="E68" s="202"/>
      <c r="F68" s="201"/>
      <c r="G68" s="201"/>
      <c r="H68" s="201"/>
      <c r="I68" s="201"/>
      <c r="J68" s="201"/>
      <c r="K68" s="201"/>
      <c r="L68" s="201"/>
      <c r="M68" s="201"/>
      <c r="N68" s="203"/>
      <c r="O68" s="203" t="s">
        <v>22</v>
      </c>
      <c r="P68" s="203" t="s">
        <v>22</v>
      </c>
      <c r="Q68" s="203" t="s">
        <v>22</v>
      </c>
      <c r="R68" s="203" t="s">
        <v>22</v>
      </c>
      <c r="S68" s="203" t="s">
        <v>22</v>
      </c>
      <c r="T68" s="203" t="s">
        <v>22</v>
      </c>
      <c r="U68" s="203" t="s">
        <v>22</v>
      </c>
      <c r="V68" s="203" t="s">
        <v>22</v>
      </c>
      <c r="W68" s="203" t="s">
        <v>22</v>
      </c>
      <c r="X68" s="203" t="s">
        <v>22</v>
      </c>
      <c r="Y68" s="203" t="s">
        <v>22</v>
      </c>
      <c r="Z68" s="203" t="s">
        <v>22</v>
      </c>
      <c r="AA68" s="203" t="s">
        <v>22</v>
      </c>
      <c r="AB68" s="203" t="s">
        <v>22</v>
      </c>
      <c r="AC68" s="203" t="s">
        <v>22</v>
      </c>
      <c r="AD68" s="203" t="s">
        <v>22</v>
      </c>
      <c r="AE68" s="203" t="s">
        <v>22</v>
      </c>
      <c r="AF68" s="203" t="s">
        <v>22</v>
      </c>
      <c r="AG68" s="203" t="s">
        <v>22</v>
      </c>
      <c r="AH68" s="203" t="s">
        <v>22</v>
      </c>
      <c r="AI68" s="203" t="s">
        <v>22</v>
      </c>
      <c r="AJ68" s="203" t="s">
        <v>22</v>
      </c>
      <c r="AK68" s="203" t="s">
        <v>22</v>
      </c>
      <c r="AL68" s="203" t="s">
        <v>22</v>
      </c>
      <c r="AM68" s="203" t="s">
        <v>22</v>
      </c>
      <c r="AN68" s="203" t="s">
        <v>22</v>
      </c>
      <c r="AO68" s="203" t="s">
        <v>22</v>
      </c>
      <c r="AP68" s="203" t="s">
        <v>22</v>
      </c>
      <c r="AQ68" s="203" t="s">
        <v>22</v>
      </c>
      <c r="AR68" s="203" t="s">
        <v>22</v>
      </c>
      <c r="AS68" s="203" t="s">
        <v>22</v>
      </c>
      <c r="AT68" s="203" t="s">
        <v>22</v>
      </c>
      <c r="AU68" s="203" t="s">
        <v>22</v>
      </c>
      <c r="AV68" s="203" t="s">
        <v>22</v>
      </c>
      <c r="AW68" s="203" t="s">
        <v>22</v>
      </c>
      <c r="AX68" s="203" t="s">
        <v>22</v>
      </c>
      <c r="AY68" s="203" t="s">
        <v>22</v>
      </c>
      <c r="AZ68" s="203" t="s">
        <v>22</v>
      </c>
      <c r="BA68" s="203" t="s">
        <v>22</v>
      </c>
      <c r="BB68" s="203" t="s">
        <v>22</v>
      </c>
      <c r="BC68" s="203" t="s">
        <v>22</v>
      </c>
      <c r="BD68" s="203" t="s">
        <v>22</v>
      </c>
      <c r="BE68" s="203" t="s">
        <v>22</v>
      </c>
      <c r="BF68" s="203" t="s">
        <v>22</v>
      </c>
      <c r="BG68" s="203" t="s">
        <v>22</v>
      </c>
      <c r="BH68" s="203" t="s">
        <v>22</v>
      </c>
      <c r="BI68" s="203" t="s">
        <v>22</v>
      </c>
      <c r="BJ68" s="203" t="s">
        <v>22</v>
      </c>
      <c r="BK68" s="203" t="s">
        <v>22</v>
      </c>
      <c r="BL68" s="203" t="s">
        <v>22</v>
      </c>
      <c r="BM68" s="203" t="s">
        <v>22</v>
      </c>
      <c r="BN68" s="203" t="s">
        <v>22</v>
      </c>
      <c r="BO68" s="203" t="s">
        <v>22</v>
      </c>
      <c r="BP68" s="203" t="s">
        <v>22</v>
      </c>
      <c r="BQ68" s="203" t="s">
        <v>22</v>
      </c>
      <c r="BR68" s="203" t="s">
        <v>22</v>
      </c>
      <c r="BS68" s="203" t="s">
        <v>22</v>
      </c>
      <c r="BT68" s="203" t="s">
        <v>22</v>
      </c>
      <c r="BU68" s="203" t="s">
        <v>22</v>
      </c>
      <c r="BV68" s="203" t="s">
        <v>22</v>
      </c>
      <c r="BW68" s="203" t="s">
        <v>22</v>
      </c>
      <c r="BX68" s="203" t="s">
        <v>22</v>
      </c>
      <c r="BY68" s="203" t="s">
        <v>22</v>
      </c>
      <c r="BZ68" s="203" t="s">
        <v>22</v>
      </c>
      <c r="CA68" s="203" t="s">
        <v>22</v>
      </c>
      <c r="CB68" s="203" t="s">
        <v>22</v>
      </c>
      <c r="CC68" s="203" t="s">
        <v>22</v>
      </c>
      <c r="CD68" s="203" t="s">
        <v>22</v>
      </c>
      <c r="CE68" s="203" t="s">
        <v>22</v>
      </c>
      <c r="CF68" s="203" t="s">
        <v>22</v>
      </c>
      <c r="CG68" s="203" t="s">
        <v>22</v>
      </c>
      <c r="CH68" s="203" t="s">
        <v>22</v>
      </c>
      <c r="CI68" s="203" t="s">
        <v>22</v>
      </c>
      <c r="CJ68" s="203" t="s">
        <v>22</v>
      </c>
      <c r="CK68" s="203" t="s">
        <v>22</v>
      </c>
      <c r="CL68" s="203" t="s">
        <v>22</v>
      </c>
      <c r="CM68" s="203" t="s">
        <v>22</v>
      </c>
      <c r="CN68" s="203" t="s">
        <v>22</v>
      </c>
      <c r="CO68" s="203" t="s">
        <v>22</v>
      </c>
      <c r="CP68" s="203" t="s">
        <v>22</v>
      </c>
      <c r="CQ68" s="203" t="s">
        <v>22</v>
      </c>
      <c r="CR68" s="203" t="s">
        <v>22</v>
      </c>
      <c r="CS68" s="203" t="s">
        <v>22</v>
      </c>
      <c r="CT68" s="203" t="s">
        <v>22</v>
      </c>
      <c r="CU68" s="203" t="s">
        <v>22</v>
      </c>
      <c r="CV68" s="203" t="s">
        <v>22</v>
      </c>
      <c r="CW68" s="203" t="s">
        <v>22</v>
      </c>
      <c r="CX68" s="203" t="s">
        <v>22</v>
      </c>
      <c r="CY68" s="203" t="s">
        <v>22</v>
      </c>
      <c r="CZ68" s="203" t="s">
        <v>22</v>
      </c>
      <c r="DA68" s="203" t="s">
        <v>22</v>
      </c>
      <c r="DB68" s="203" t="s">
        <v>22</v>
      </c>
      <c r="DC68" s="203" t="s">
        <v>22</v>
      </c>
      <c r="DD68" s="203" t="s">
        <v>22</v>
      </c>
      <c r="DE68" s="203" t="s">
        <v>22</v>
      </c>
      <c r="DF68" s="203" t="s">
        <v>22</v>
      </c>
      <c r="DG68" s="203" t="s">
        <v>22</v>
      </c>
      <c r="DH68" s="203" t="s">
        <v>22</v>
      </c>
      <c r="DI68" s="203" t="s">
        <v>22</v>
      </c>
      <c r="DJ68" s="203" t="s">
        <v>22</v>
      </c>
      <c r="DK68" s="203" t="s">
        <v>22</v>
      </c>
      <c r="DL68" s="203" t="s">
        <v>22</v>
      </c>
      <c r="DM68" s="203" t="s">
        <v>22</v>
      </c>
      <c r="DN68" s="203" t="s">
        <v>22</v>
      </c>
      <c r="DO68" s="203" t="s">
        <v>22</v>
      </c>
      <c r="DP68" s="203" t="s">
        <v>22</v>
      </c>
      <c r="DQ68" s="203" t="s">
        <v>22</v>
      </c>
      <c r="DR68" s="23"/>
      <c r="DS68" s="203" t="s">
        <v>22</v>
      </c>
      <c r="DT68" s="203" t="s">
        <v>22</v>
      </c>
      <c r="DU68" s="203" t="s">
        <v>22</v>
      </c>
      <c r="DV68" s="203" t="s">
        <v>22</v>
      </c>
      <c r="DW68" s="203" t="s">
        <v>22</v>
      </c>
      <c r="DX68" s="203" t="s">
        <v>22</v>
      </c>
      <c r="DY68" s="203" t="s">
        <v>22</v>
      </c>
      <c r="DZ68" s="203" t="s">
        <v>22</v>
      </c>
      <c r="EA68" s="203" t="s">
        <v>22</v>
      </c>
      <c r="EB68" s="203" t="s">
        <v>22</v>
      </c>
      <c r="EC68" s="203" t="s">
        <v>22</v>
      </c>
      <c r="ED68" s="203" t="s">
        <v>22</v>
      </c>
      <c r="EE68" s="203" t="s">
        <v>22</v>
      </c>
      <c r="EF68" s="203" t="s">
        <v>22</v>
      </c>
      <c r="EG68" s="203" t="s">
        <v>22</v>
      </c>
      <c r="EH68" s="203" t="s">
        <v>22</v>
      </c>
      <c r="EI68" s="203" t="s">
        <v>22</v>
      </c>
      <c r="EJ68" s="203" t="s">
        <v>22</v>
      </c>
      <c r="EK68" s="203" t="s">
        <v>22</v>
      </c>
      <c r="EL68" s="203" t="s">
        <v>22</v>
      </c>
      <c r="EM68" s="203" t="s">
        <v>22</v>
      </c>
      <c r="EN68" s="203" t="s">
        <v>22</v>
      </c>
      <c r="EO68" s="203" t="s">
        <v>22</v>
      </c>
      <c r="EP68" s="203" t="s">
        <v>22</v>
      </c>
      <c r="EQ68" s="203" t="s">
        <v>22</v>
      </c>
      <c r="ER68" s="203" t="s">
        <v>22</v>
      </c>
      <c r="ES68" s="203" t="s">
        <v>22</v>
      </c>
      <c r="ET68" s="203" t="s">
        <v>22</v>
      </c>
      <c r="EU68" s="203" t="s">
        <v>22</v>
      </c>
      <c r="EV68" s="203" t="s">
        <v>22</v>
      </c>
      <c r="EW68" s="203" t="s">
        <v>22</v>
      </c>
      <c r="EX68" s="203" t="s">
        <v>22</v>
      </c>
      <c r="EY68" s="203" t="s">
        <v>22</v>
      </c>
      <c r="EZ68" s="203" t="s">
        <v>22</v>
      </c>
      <c r="FA68" s="203" t="s">
        <v>22</v>
      </c>
      <c r="FB68" s="203" t="s">
        <v>22</v>
      </c>
      <c r="FC68" s="203" t="s">
        <v>22</v>
      </c>
      <c r="FD68" s="203" t="s">
        <v>22</v>
      </c>
      <c r="FE68" s="203" t="s">
        <v>22</v>
      </c>
      <c r="FF68" s="203" t="s">
        <v>22</v>
      </c>
      <c r="FG68" s="203" t="s">
        <v>22</v>
      </c>
      <c r="FH68" s="203" t="s">
        <v>22</v>
      </c>
      <c r="FI68" s="203" t="s">
        <v>22</v>
      </c>
      <c r="FJ68" s="203" t="s">
        <v>22</v>
      </c>
      <c r="FK68" s="203" t="s">
        <v>22</v>
      </c>
      <c r="FL68" s="203" t="s">
        <v>22</v>
      </c>
      <c r="FM68" s="203" t="s">
        <v>22</v>
      </c>
      <c r="FN68" s="203" t="s">
        <v>22</v>
      </c>
      <c r="FO68" s="203" t="s">
        <v>22</v>
      </c>
      <c r="FP68" s="203" t="s">
        <v>22</v>
      </c>
      <c r="FQ68" s="203" t="s">
        <v>22</v>
      </c>
      <c r="FR68" s="203" t="s">
        <v>22</v>
      </c>
      <c r="FS68" s="203" t="s">
        <v>22</v>
      </c>
      <c r="FT68" s="203" t="s">
        <v>22</v>
      </c>
      <c r="FU68" s="203" t="s">
        <v>22</v>
      </c>
      <c r="FV68" s="203" t="s">
        <v>22</v>
      </c>
      <c r="FW68" s="203" t="s">
        <v>22</v>
      </c>
      <c r="FX68" s="203" t="s">
        <v>22</v>
      </c>
      <c r="FY68" s="203" t="s">
        <v>22</v>
      </c>
      <c r="FZ68" s="203" t="s">
        <v>22</v>
      </c>
      <c r="GA68" s="203" t="s">
        <v>22</v>
      </c>
      <c r="GB68" s="203" t="s">
        <v>22</v>
      </c>
      <c r="GC68" s="203" t="s">
        <v>22</v>
      </c>
      <c r="GD68" s="203" t="s">
        <v>22</v>
      </c>
      <c r="GE68" s="203" t="s">
        <v>22</v>
      </c>
      <c r="GF68" s="203" t="s">
        <v>22</v>
      </c>
      <c r="GG68" s="203" t="s">
        <v>22</v>
      </c>
      <c r="GH68" s="203" t="s">
        <v>22</v>
      </c>
      <c r="GI68" s="203" t="s">
        <v>22</v>
      </c>
      <c r="GJ68" s="203" t="s">
        <v>22</v>
      </c>
      <c r="GK68" s="203" t="s">
        <v>22</v>
      </c>
      <c r="GL68" s="203" t="s">
        <v>22</v>
      </c>
      <c r="GM68" s="203" t="s">
        <v>22</v>
      </c>
      <c r="GN68" s="203" t="s">
        <v>22</v>
      </c>
      <c r="GO68" s="203" t="s">
        <v>22</v>
      </c>
      <c r="GP68" s="203" t="s">
        <v>22</v>
      </c>
      <c r="GQ68" s="203" t="s">
        <v>22</v>
      </c>
      <c r="GR68" s="203" t="s">
        <v>22</v>
      </c>
      <c r="GS68" s="203" t="s">
        <v>22</v>
      </c>
      <c r="GT68" s="203" t="s">
        <v>22</v>
      </c>
      <c r="GU68" s="203" t="s">
        <v>22</v>
      </c>
      <c r="GV68" s="203" t="s">
        <v>22</v>
      </c>
      <c r="GW68" s="203" t="s">
        <v>22</v>
      </c>
      <c r="GX68" s="203" t="s">
        <v>22</v>
      </c>
      <c r="GY68" s="203" t="s">
        <v>22</v>
      </c>
      <c r="GZ68" s="203" t="s">
        <v>22</v>
      </c>
      <c r="HA68" s="203" t="s">
        <v>22</v>
      </c>
      <c r="HB68" s="203" t="s">
        <v>22</v>
      </c>
      <c r="HC68" s="203" t="s">
        <v>22</v>
      </c>
      <c r="HD68" s="203" t="s">
        <v>22</v>
      </c>
      <c r="HE68" s="203" t="s">
        <v>22</v>
      </c>
      <c r="HF68" s="203" t="s">
        <v>22</v>
      </c>
      <c r="HG68" s="203" t="s">
        <v>22</v>
      </c>
      <c r="HH68" s="203" t="s">
        <v>22</v>
      </c>
      <c r="HI68" s="203" t="s">
        <v>22</v>
      </c>
      <c r="HJ68" s="203" t="s">
        <v>22</v>
      </c>
      <c r="HK68" s="203" t="s">
        <v>22</v>
      </c>
      <c r="HL68" s="203" t="s">
        <v>22</v>
      </c>
      <c r="HM68" s="203" t="s">
        <v>22</v>
      </c>
      <c r="HN68" s="203" t="s">
        <v>22</v>
      </c>
      <c r="HO68" s="203" t="s">
        <v>22</v>
      </c>
      <c r="HP68" s="203" t="s">
        <v>22</v>
      </c>
      <c r="HQ68" s="203" t="s">
        <v>22</v>
      </c>
      <c r="HR68" s="203" t="s">
        <v>22</v>
      </c>
      <c r="HS68" s="203" t="s">
        <v>22</v>
      </c>
      <c r="HT68" s="187"/>
      <c r="HU68" s="187"/>
      <c r="HV68" s="187"/>
      <c r="HW68" s="187"/>
      <c r="HX68" s="187"/>
      <c r="HY68" s="187"/>
      <c r="HZ68" s="187"/>
      <c r="IA68" s="187"/>
      <c r="IB68" s="187"/>
      <c r="IC68" s="187"/>
      <c r="ID68" s="187"/>
      <c r="IE68" s="187"/>
      <c r="IF68" s="187"/>
      <c r="IG68" s="187"/>
      <c r="IH68" s="187"/>
      <c r="II68" s="187"/>
      <c r="IJ68" s="187"/>
      <c r="IK68" s="187"/>
      <c r="IL68" s="187"/>
      <c r="IM68" s="187"/>
      <c r="IN68" s="187"/>
      <c r="IO68" s="187"/>
      <c r="IP68" s="187"/>
      <c r="IQ68" s="187"/>
      <c r="IR68" s="187"/>
      <c r="IS68" s="187"/>
      <c r="IT68" s="187"/>
      <c r="IU68" s="187"/>
      <c r="IV68" s="187"/>
      <c r="IW68" s="187"/>
    </row>
    <row r="69" customFormat="false" ht="12.75" hidden="false" customHeight="false" outlineLevel="0" collapsed="false">
      <c r="A69" s="190" t="s">
        <v>91</v>
      </c>
      <c r="B69" s="191" t="n">
        <v>0</v>
      </c>
      <c r="C69" s="191" t="n">
        <f aca="false">(('Retail Tariff'!$B$18+'Retail Tariff'!$B$19)*$B$12*$B$35/$B$36)/1000</f>
        <v>0</v>
      </c>
      <c r="D69" s="191" t="n">
        <f aca="false">(('Retail Tariff'!$B$18+'Retail Tariff'!$B$19)*$B$12*$B$35/$B$36)/1000</f>
        <v>0</v>
      </c>
      <c r="E69" s="191" t="n">
        <f aca="false">(('Retail Tariff'!$B$18+'Retail Tariff'!$B$19)*$B$12*$B$35/$B$36)/1000</f>
        <v>0</v>
      </c>
      <c r="F69" s="191" t="n">
        <f aca="false">(('Retail Tariff'!$B$18+'Retail Tariff'!$B$19)*$B$12*$B$35/$B$36)/1000</f>
        <v>0</v>
      </c>
      <c r="G69" s="191" t="n">
        <f aca="false">(('Retail Tariff'!$B$18+'Retail Tariff'!$B$19)*$B$12*$B$35/$B$36)/1000</f>
        <v>0</v>
      </c>
      <c r="H69" s="191" t="n">
        <f aca="false">(('Retail Tariff'!$B$18+'Retail Tariff'!$B$19)*$B$12*$B$35/$B$36)/1000</f>
        <v>0</v>
      </c>
      <c r="I69" s="191" t="n">
        <f aca="false">(('Retail Tariff'!$B$18+'Retail Tariff'!$B$19)*$B$12*$B$35/$B$36)/1000</f>
        <v>0</v>
      </c>
      <c r="J69" s="191" t="n">
        <f aca="false">(('Retail Tariff'!$B$18+'Retail Tariff'!$B$19)*$B$12*$B$35/$B$36)/1000</f>
        <v>0</v>
      </c>
      <c r="K69" s="191" t="n">
        <f aca="false">(('Retail Tariff'!$B$18+'Retail Tariff'!$B$19)*$B$12*$B$35/$B$36)/1000</f>
        <v>0</v>
      </c>
      <c r="L69" s="191" t="n">
        <f aca="false">(('Retail Tariff'!$B$18+'Retail Tariff'!$B$19)*$B$12*$B$35/$B$36)/1000</f>
        <v>0</v>
      </c>
      <c r="M69" s="191" t="n">
        <f aca="false">(('Retail Tariff'!$B$18+'Retail Tariff'!$B$19)*$B$12*$B$35/$B$36)/1000</f>
        <v>0</v>
      </c>
      <c r="N69" s="192" t="n">
        <f aca="false">(('Retail Tariff'!$B$18+'Retail Tariff'!$B$19)*$B$12*$B$35/$B$36)/1000</f>
        <v>0</v>
      </c>
      <c r="O69" s="192" t="n">
        <f aca="false">C69</f>
        <v>0</v>
      </c>
      <c r="P69" s="192" t="n">
        <f aca="false">D69</f>
        <v>0</v>
      </c>
      <c r="Q69" s="192" t="n">
        <f aca="false">E69</f>
        <v>0</v>
      </c>
      <c r="R69" s="192" t="n">
        <f aca="false">F69</f>
        <v>0</v>
      </c>
      <c r="S69" s="192" t="n">
        <f aca="false">G69</f>
        <v>0</v>
      </c>
      <c r="T69" s="192" t="n">
        <f aca="false">H69</f>
        <v>0</v>
      </c>
      <c r="U69" s="192" t="n">
        <f aca="false">I69</f>
        <v>0</v>
      </c>
      <c r="V69" s="192" t="n">
        <f aca="false">J69</f>
        <v>0</v>
      </c>
      <c r="W69" s="192" t="n">
        <f aca="false">K69</f>
        <v>0</v>
      </c>
      <c r="X69" s="192" t="n">
        <f aca="false">L69</f>
        <v>0</v>
      </c>
      <c r="Y69" s="192" t="n">
        <f aca="false">M69</f>
        <v>0</v>
      </c>
      <c r="Z69" s="192" t="n">
        <f aca="false">N69</f>
        <v>0</v>
      </c>
      <c r="AA69" s="192" t="n">
        <f aca="false">O69</f>
        <v>0</v>
      </c>
      <c r="AB69" s="192" t="n">
        <f aca="false">P69</f>
        <v>0</v>
      </c>
      <c r="AC69" s="192" t="n">
        <f aca="false">Q69</f>
        <v>0</v>
      </c>
      <c r="AD69" s="192" t="n">
        <f aca="false">R69</f>
        <v>0</v>
      </c>
      <c r="AE69" s="192" t="n">
        <f aca="false">S69</f>
        <v>0</v>
      </c>
      <c r="AF69" s="192" t="n">
        <f aca="false">T69</f>
        <v>0</v>
      </c>
      <c r="AG69" s="192" t="n">
        <f aca="false">U69</f>
        <v>0</v>
      </c>
      <c r="AH69" s="192" t="n">
        <f aca="false">V69</f>
        <v>0</v>
      </c>
      <c r="AI69" s="192" t="n">
        <f aca="false">W69</f>
        <v>0</v>
      </c>
      <c r="AJ69" s="192" t="n">
        <f aca="false">X69</f>
        <v>0</v>
      </c>
      <c r="AK69" s="192" t="n">
        <f aca="false">Y69</f>
        <v>0</v>
      </c>
      <c r="AL69" s="192" t="n">
        <f aca="false">Z69</f>
        <v>0</v>
      </c>
      <c r="AM69" s="192" t="n">
        <f aca="false">AA69</f>
        <v>0</v>
      </c>
      <c r="AN69" s="192" t="n">
        <f aca="false">AB69</f>
        <v>0</v>
      </c>
      <c r="AO69" s="192" t="n">
        <f aca="false">AC69</f>
        <v>0</v>
      </c>
      <c r="AP69" s="192" t="n">
        <f aca="false">AD69</f>
        <v>0</v>
      </c>
      <c r="AQ69" s="192" t="n">
        <f aca="false">AE69</f>
        <v>0</v>
      </c>
      <c r="AR69" s="192" t="n">
        <f aca="false">AF69</f>
        <v>0</v>
      </c>
      <c r="AS69" s="192" t="n">
        <f aca="false">AG69</f>
        <v>0</v>
      </c>
      <c r="AT69" s="192" t="n">
        <f aca="false">AH69</f>
        <v>0</v>
      </c>
      <c r="AU69" s="192" t="n">
        <f aca="false">AI69</f>
        <v>0</v>
      </c>
      <c r="AV69" s="192" t="n">
        <f aca="false">AJ69</f>
        <v>0</v>
      </c>
      <c r="AW69" s="192" t="n">
        <f aca="false">AK69</f>
        <v>0</v>
      </c>
      <c r="AX69" s="192" t="n">
        <f aca="false">AL69</f>
        <v>0</v>
      </c>
      <c r="AY69" s="192" t="n">
        <f aca="false">AM69</f>
        <v>0</v>
      </c>
      <c r="AZ69" s="192" t="n">
        <f aca="false">AN69</f>
        <v>0</v>
      </c>
      <c r="BA69" s="192" t="n">
        <f aca="false">AO69</f>
        <v>0</v>
      </c>
      <c r="BB69" s="192" t="n">
        <f aca="false">AP69</f>
        <v>0</v>
      </c>
      <c r="BC69" s="192" t="n">
        <f aca="false">AQ69</f>
        <v>0</v>
      </c>
      <c r="BD69" s="192" t="n">
        <f aca="false">AR69</f>
        <v>0</v>
      </c>
      <c r="BE69" s="192" t="n">
        <f aca="false">AS69</f>
        <v>0</v>
      </c>
      <c r="BF69" s="192" t="n">
        <f aca="false">AT69</f>
        <v>0</v>
      </c>
      <c r="BG69" s="192" t="n">
        <f aca="false">AU69</f>
        <v>0</v>
      </c>
      <c r="BH69" s="192" t="n">
        <f aca="false">AV69</f>
        <v>0</v>
      </c>
      <c r="BI69" s="192" t="n">
        <f aca="false">AW69</f>
        <v>0</v>
      </c>
      <c r="BJ69" s="192" t="n">
        <f aca="false">AX69</f>
        <v>0</v>
      </c>
      <c r="BK69" s="192" t="n">
        <f aca="false">AY69</f>
        <v>0</v>
      </c>
      <c r="BL69" s="192" t="n">
        <f aca="false">AZ69</f>
        <v>0</v>
      </c>
      <c r="BM69" s="192" t="n">
        <f aca="false">BA69</f>
        <v>0</v>
      </c>
      <c r="BN69" s="192" t="n">
        <f aca="false">BB69</f>
        <v>0</v>
      </c>
      <c r="BO69" s="192" t="n">
        <f aca="false">BC69</f>
        <v>0</v>
      </c>
      <c r="BP69" s="192" t="n">
        <f aca="false">BD69</f>
        <v>0</v>
      </c>
      <c r="BQ69" s="192" t="n">
        <f aca="false">BE69</f>
        <v>0</v>
      </c>
      <c r="BR69" s="192" t="n">
        <f aca="false">BF69</f>
        <v>0</v>
      </c>
      <c r="BS69" s="192" t="n">
        <f aca="false">BG69</f>
        <v>0</v>
      </c>
      <c r="BT69" s="192" t="n">
        <f aca="false">BH69</f>
        <v>0</v>
      </c>
      <c r="BU69" s="192" t="n">
        <f aca="false">BI69</f>
        <v>0</v>
      </c>
      <c r="BV69" s="192" t="n">
        <f aca="false">BJ69</f>
        <v>0</v>
      </c>
      <c r="BW69" s="192" t="n">
        <f aca="false">BK69</f>
        <v>0</v>
      </c>
      <c r="BX69" s="192" t="n">
        <f aca="false">BL69</f>
        <v>0</v>
      </c>
      <c r="BY69" s="192" t="n">
        <f aca="false">BM69</f>
        <v>0</v>
      </c>
      <c r="BZ69" s="192" t="n">
        <f aca="false">BN69</f>
        <v>0</v>
      </c>
      <c r="CA69" s="192" t="n">
        <f aca="false">BO69</f>
        <v>0</v>
      </c>
      <c r="CB69" s="192" t="n">
        <f aca="false">BP69</f>
        <v>0</v>
      </c>
      <c r="CC69" s="192" t="n">
        <f aca="false">BQ69</f>
        <v>0</v>
      </c>
      <c r="CD69" s="192" t="n">
        <f aca="false">BR69</f>
        <v>0</v>
      </c>
      <c r="CE69" s="192" t="n">
        <f aca="false">BS69</f>
        <v>0</v>
      </c>
      <c r="CF69" s="192" t="n">
        <f aca="false">BT69</f>
        <v>0</v>
      </c>
      <c r="CG69" s="192" t="n">
        <f aca="false">BU69</f>
        <v>0</v>
      </c>
      <c r="CH69" s="192" t="n">
        <f aca="false">BV69</f>
        <v>0</v>
      </c>
      <c r="CI69" s="192" t="n">
        <f aca="false">BW69</f>
        <v>0</v>
      </c>
      <c r="CJ69" s="192" t="n">
        <f aca="false">BX69</f>
        <v>0</v>
      </c>
      <c r="CK69" s="192" t="n">
        <f aca="false">BY69</f>
        <v>0</v>
      </c>
      <c r="CL69" s="192" t="n">
        <f aca="false">BZ69</f>
        <v>0</v>
      </c>
      <c r="CM69" s="192" t="n">
        <f aca="false">CA69</f>
        <v>0</v>
      </c>
      <c r="CN69" s="192" t="n">
        <f aca="false">CB69</f>
        <v>0</v>
      </c>
      <c r="CO69" s="192" t="n">
        <f aca="false">CC69</f>
        <v>0</v>
      </c>
      <c r="CP69" s="192" t="n">
        <f aca="false">CD69</f>
        <v>0</v>
      </c>
      <c r="CQ69" s="192" t="n">
        <f aca="false">CE69</f>
        <v>0</v>
      </c>
      <c r="CR69" s="192" t="n">
        <f aca="false">CF69</f>
        <v>0</v>
      </c>
      <c r="CS69" s="192" t="n">
        <f aca="false">CG69</f>
        <v>0</v>
      </c>
      <c r="CT69" s="192" t="n">
        <f aca="false">CH69</f>
        <v>0</v>
      </c>
      <c r="CU69" s="192" t="n">
        <f aca="false">CI69</f>
        <v>0</v>
      </c>
      <c r="CV69" s="192" t="n">
        <f aca="false">CJ69</f>
        <v>0</v>
      </c>
      <c r="CW69" s="192" t="n">
        <f aca="false">CK69</f>
        <v>0</v>
      </c>
      <c r="CX69" s="192" t="n">
        <f aca="false">CL69</f>
        <v>0</v>
      </c>
      <c r="CY69" s="192" t="n">
        <f aca="false">CM69</f>
        <v>0</v>
      </c>
      <c r="CZ69" s="192" t="n">
        <f aca="false">CN69</f>
        <v>0</v>
      </c>
      <c r="DA69" s="192" t="n">
        <f aca="false">CO69</f>
        <v>0</v>
      </c>
      <c r="DB69" s="192" t="n">
        <f aca="false">CP69</f>
        <v>0</v>
      </c>
      <c r="DC69" s="192" t="n">
        <f aca="false">CQ69</f>
        <v>0</v>
      </c>
      <c r="DD69" s="192" t="n">
        <f aca="false">CR69</f>
        <v>0</v>
      </c>
      <c r="DE69" s="192" t="n">
        <f aca="false">CS69</f>
        <v>0</v>
      </c>
      <c r="DF69" s="192" t="n">
        <f aca="false">CT69</f>
        <v>0</v>
      </c>
      <c r="DG69" s="192" t="n">
        <f aca="false">CU69</f>
        <v>0</v>
      </c>
      <c r="DH69" s="192" t="n">
        <f aca="false">CV69</f>
        <v>0</v>
      </c>
      <c r="DI69" s="192" t="n">
        <f aca="false">CW69</f>
        <v>0</v>
      </c>
      <c r="DJ69" s="192" t="n">
        <f aca="false">CX69</f>
        <v>0</v>
      </c>
      <c r="DK69" s="192" t="n">
        <f aca="false">CY69</f>
        <v>0</v>
      </c>
      <c r="DL69" s="192" t="n">
        <f aca="false">CZ69</f>
        <v>0</v>
      </c>
      <c r="DM69" s="192" t="n">
        <f aca="false">DA69</f>
        <v>0</v>
      </c>
      <c r="DN69" s="192" t="n">
        <f aca="false">DB69</f>
        <v>0</v>
      </c>
      <c r="DO69" s="192" t="n">
        <f aca="false">DC69</f>
        <v>0</v>
      </c>
      <c r="DP69" s="192" t="n">
        <f aca="false">DD69</f>
        <v>0</v>
      </c>
      <c r="DQ69" s="192" t="n">
        <f aca="false">DE69</f>
        <v>0</v>
      </c>
      <c r="DR69" s="23"/>
      <c r="DS69" s="192" t="n">
        <f aca="false">DF69</f>
        <v>0</v>
      </c>
      <c r="DT69" s="192" t="n">
        <f aca="false">DG69</f>
        <v>0</v>
      </c>
      <c r="DU69" s="192" t="n">
        <f aca="false">DH69</f>
        <v>0</v>
      </c>
      <c r="DV69" s="192" t="n">
        <f aca="false">DI69</f>
        <v>0</v>
      </c>
      <c r="DW69" s="192" t="n">
        <f aca="false">DJ69</f>
        <v>0</v>
      </c>
      <c r="DX69" s="192" t="n">
        <f aca="false">DK69</f>
        <v>0</v>
      </c>
      <c r="DY69" s="192" t="n">
        <f aca="false">DL69</f>
        <v>0</v>
      </c>
      <c r="DZ69" s="192" t="n">
        <f aca="false">DM69</f>
        <v>0</v>
      </c>
      <c r="EA69" s="192" t="n">
        <f aca="false">DN69</f>
        <v>0</v>
      </c>
      <c r="EB69" s="192" t="n">
        <f aca="false">DO69</f>
        <v>0</v>
      </c>
      <c r="EC69" s="192" t="n">
        <f aca="false">DP69</f>
        <v>0</v>
      </c>
      <c r="ED69" s="192" t="n">
        <f aca="false">DQ69</f>
        <v>0</v>
      </c>
      <c r="EE69" s="192" t="n">
        <f aca="false">DS69</f>
        <v>0</v>
      </c>
      <c r="EF69" s="192" t="n">
        <f aca="false">DT69</f>
        <v>0</v>
      </c>
      <c r="EG69" s="192" t="n">
        <f aca="false">DU69</f>
        <v>0</v>
      </c>
      <c r="EH69" s="192" t="n">
        <f aca="false">DV69</f>
        <v>0</v>
      </c>
      <c r="EI69" s="192" t="n">
        <f aca="false">DW69</f>
        <v>0</v>
      </c>
      <c r="EJ69" s="192" t="n">
        <f aca="false">DX69</f>
        <v>0</v>
      </c>
      <c r="EK69" s="192" t="n">
        <f aca="false">DY69</f>
        <v>0</v>
      </c>
      <c r="EL69" s="192" t="n">
        <f aca="false">DZ69</f>
        <v>0</v>
      </c>
      <c r="EM69" s="192" t="n">
        <f aca="false">EA69</f>
        <v>0</v>
      </c>
      <c r="EN69" s="192" t="n">
        <f aca="false">EB69</f>
        <v>0</v>
      </c>
      <c r="EO69" s="192" t="n">
        <f aca="false">EC69</f>
        <v>0</v>
      </c>
      <c r="EP69" s="192" t="n">
        <f aca="false">ED69</f>
        <v>0</v>
      </c>
      <c r="EQ69" s="192" t="n">
        <f aca="false">EE69</f>
        <v>0</v>
      </c>
      <c r="ER69" s="192" t="n">
        <f aca="false">EF69</f>
        <v>0</v>
      </c>
      <c r="ES69" s="192" t="n">
        <f aca="false">EG69</f>
        <v>0</v>
      </c>
      <c r="ET69" s="192" t="n">
        <f aca="false">EH69</f>
        <v>0</v>
      </c>
      <c r="EU69" s="192" t="n">
        <f aca="false">EI69</f>
        <v>0</v>
      </c>
      <c r="EV69" s="192" t="n">
        <f aca="false">EJ69</f>
        <v>0</v>
      </c>
      <c r="EW69" s="192" t="n">
        <f aca="false">EK69</f>
        <v>0</v>
      </c>
      <c r="EX69" s="192" t="n">
        <f aca="false">EL69</f>
        <v>0</v>
      </c>
      <c r="EY69" s="192" t="n">
        <f aca="false">EM69</f>
        <v>0</v>
      </c>
      <c r="EZ69" s="192" t="n">
        <f aca="false">EN69</f>
        <v>0</v>
      </c>
      <c r="FA69" s="192" t="n">
        <f aca="false">EO69</f>
        <v>0</v>
      </c>
      <c r="FB69" s="192" t="n">
        <f aca="false">EP69</f>
        <v>0</v>
      </c>
      <c r="FC69" s="192" t="n">
        <f aca="false">EQ69</f>
        <v>0</v>
      </c>
      <c r="FD69" s="192" t="n">
        <f aca="false">ER69</f>
        <v>0</v>
      </c>
      <c r="FE69" s="192" t="n">
        <f aca="false">ES69</f>
        <v>0</v>
      </c>
      <c r="FF69" s="192" t="n">
        <f aca="false">ET69</f>
        <v>0</v>
      </c>
      <c r="FG69" s="192" t="n">
        <f aca="false">EU69</f>
        <v>0</v>
      </c>
      <c r="FH69" s="192" t="n">
        <f aca="false">EV69</f>
        <v>0</v>
      </c>
      <c r="FI69" s="192" t="n">
        <f aca="false">EW69</f>
        <v>0</v>
      </c>
      <c r="FJ69" s="192" t="n">
        <f aca="false">EX69</f>
        <v>0</v>
      </c>
      <c r="FK69" s="192" t="n">
        <f aca="false">EY69</f>
        <v>0</v>
      </c>
      <c r="FL69" s="192" t="n">
        <f aca="false">EZ69</f>
        <v>0</v>
      </c>
      <c r="FM69" s="192" t="n">
        <f aca="false">FA69</f>
        <v>0</v>
      </c>
      <c r="FN69" s="192" t="n">
        <f aca="false">FB69</f>
        <v>0</v>
      </c>
      <c r="FO69" s="192" t="n">
        <f aca="false">FC69</f>
        <v>0</v>
      </c>
      <c r="FP69" s="192" t="n">
        <f aca="false">FD69</f>
        <v>0</v>
      </c>
      <c r="FQ69" s="192" t="n">
        <f aca="false">FE69</f>
        <v>0</v>
      </c>
      <c r="FR69" s="192" t="n">
        <f aca="false">FF69</f>
        <v>0</v>
      </c>
      <c r="FS69" s="192" t="n">
        <f aca="false">FG69</f>
        <v>0</v>
      </c>
      <c r="FT69" s="192" t="n">
        <f aca="false">FH69</f>
        <v>0</v>
      </c>
      <c r="FU69" s="192" t="n">
        <f aca="false">FI69</f>
        <v>0</v>
      </c>
      <c r="FV69" s="192" t="n">
        <f aca="false">FJ69</f>
        <v>0</v>
      </c>
      <c r="FW69" s="192" t="n">
        <f aca="false">FK69</f>
        <v>0</v>
      </c>
      <c r="FX69" s="192" t="n">
        <f aca="false">FL69</f>
        <v>0</v>
      </c>
      <c r="FY69" s="192" t="n">
        <f aca="false">FM69</f>
        <v>0</v>
      </c>
      <c r="FZ69" s="192" t="n">
        <f aca="false">FN69</f>
        <v>0</v>
      </c>
      <c r="GA69" s="192" t="n">
        <f aca="false">FO69</f>
        <v>0</v>
      </c>
      <c r="GB69" s="192" t="n">
        <f aca="false">FP69</f>
        <v>0</v>
      </c>
      <c r="GC69" s="192" t="n">
        <f aca="false">FQ69</f>
        <v>0</v>
      </c>
      <c r="GD69" s="192" t="n">
        <f aca="false">FR69</f>
        <v>0</v>
      </c>
      <c r="GE69" s="192" t="n">
        <f aca="false">FS69</f>
        <v>0</v>
      </c>
      <c r="GF69" s="192" t="n">
        <f aca="false">FT69</f>
        <v>0</v>
      </c>
      <c r="GG69" s="192" t="n">
        <f aca="false">FU69</f>
        <v>0</v>
      </c>
      <c r="GH69" s="192" t="n">
        <f aca="false">FV69</f>
        <v>0</v>
      </c>
      <c r="GI69" s="192" t="n">
        <f aca="false">FW69</f>
        <v>0</v>
      </c>
      <c r="GJ69" s="192" t="n">
        <f aca="false">FX69</f>
        <v>0</v>
      </c>
      <c r="GK69" s="192" t="n">
        <f aca="false">FY69</f>
        <v>0</v>
      </c>
      <c r="GL69" s="192" t="n">
        <f aca="false">FZ69</f>
        <v>0</v>
      </c>
      <c r="GM69" s="192" t="n">
        <f aca="false">GA69</f>
        <v>0</v>
      </c>
      <c r="GN69" s="192" t="n">
        <f aca="false">GB69</f>
        <v>0</v>
      </c>
      <c r="GO69" s="192" t="n">
        <f aca="false">GC69</f>
        <v>0</v>
      </c>
      <c r="GP69" s="192" t="n">
        <f aca="false">GD69</f>
        <v>0</v>
      </c>
      <c r="GQ69" s="192" t="n">
        <f aca="false">GE69</f>
        <v>0</v>
      </c>
      <c r="GR69" s="192" t="n">
        <f aca="false">GF69</f>
        <v>0</v>
      </c>
      <c r="GS69" s="192" t="n">
        <f aca="false">GG69</f>
        <v>0</v>
      </c>
      <c r="GT69" s="192" t="n">
        <f aca="false">GH69</f>
        <v>0</v>
      </c>
      <c r="GU69" s="192" t="n">
        <f aca="false">GI69</f>
        <v>0</v>
      </c>
      <c r="GV69" s="192" t="n">
        <f aca="false">GJ69</f>
        <v>0</v>
      </c>
      <c r="GW69" s="192" t="n">
        <f aca="false">GK69</f>
        <v>0</v>
      </c>
      <c r="GX69" s="192" t="n">
        <f aca="false">GL69</f>
        <v>0</v>
      </c>
      <c r="GY69" s="192" t="n">
        <f aca="false">GM69</f>
        <v>0</v>
      </c>
      <c r="GZ69" s="192" t="n">
        <f aca="false">GN69</f>
        <v>0</v>
      </c>
      <c r="HA69" s="192" t="n">
        <f aca="false">GO69</f>
        <v>0</v>
      </c>
      <c r="HB69" s="192" t="n">
        <f aca="false">GP69</f>
        <v>0</v>
      </c>
      <c r="HC69" s="192" t="n">
        <f aca="false">GQ69</f>
        <v>0</v>
      </c>
      <c r="HD69" s="192" t="n">
        <f aca="false">GR69</f>
        <v>0</v>
      </c>
      <c r="HE69" s="192" t="n">
        <f aca="false">GS69</f>
        <v>0</v>
      </c>
      <c r="HF69" s="192" t="n">
        <f aca="false">GT69</f>
        <v>0</v>
      </c>
      <c r="HG69" s="192" t="n">
        <f aca="false">GU69</f>
        <v>0</v>
      </c>
      <c r="HH69" s="192" t="n">
        <f aca="false">GV69</f>
        <v>0</v>
      </c>
      <c r="HI69" s="192" t="n">
        <f aca="false">GW69</f>
        <v>0</v>
      </c>
      <c r="HJ69" s="192" t="n">
        <f aca="false">GX69</f>
        <v>0</v>
      </c>
      <c r="HK69" s="192" t="n">
        <f aca="false">GY69</f>
        <v>0</v>
      </c>
      <c r="HL69" s="192" t="n">
        <f aca="false">GZ69</f>
        <v>0</v>
      </c>
      <c r="HM69" s="192" t="n">
        <f aca="false">HA69</f>
        <v>0</v>
      </c>
      <c r="HN69" s="192" t="n">
        <f aca="false">HB69</f>
        <v>0</v>
      </c>
      <c r="HO69" s="192" t="n">
        <f aca="false">HC69</f>
        <v>0</v>
      </c>
      <c r="HP69" s="192" t="n">
        <f aca="false">HD69</f>
        <v>0</v>
      </c>
      <c r="HQ69" s="192" t="n">
        <f aca="false">HE69</f>
        <v>0</v>
      </c>
      <c r="HR69" s="192" t="n">
        <f aca="false">HF69</f>
        <v>0</v>
      </c>
      <c r="HS69" s="192" t="n">
        <f aca="false">HG69</f>
        <v>0</v>
      </c>
      <c r="HT69" s="193"/>
      <c r="HU69" s="193"/>
      <c r="HV69" s="193"/>
      <c r="HW69" s="193"/>
      <c r="HX69" s="193"/>
      <c r="HY69" s="193"/>
      <c r="HZ69" s="193"/>
      <c r="IA69" s="193"/>
      <c r="IB69" s="193"/>
      <c r="IC69" s="193"/>
      <c r="ID69" s="193"/>
      <c r="IE69" s="193"/>
      <c r="IF69" s="193"/>
      <c r="IG69" s="193"/>
      <c r="IH69" s="193"/>
      <c r="II69" s="193"/>
      <c r="IJ69" s="193"/>
      <c r="IK69" s="193"/>
      <c r="IL69" s="193"/>
      <c r="IM69" s="193"/>
      <c r="IN69" s="193"/>
      <c r="IO69" s="193"/>
      <c r="IP69" s="193"/>
      <c r="IQ69" s="193"/>
      <c r="IR69" s="193"/>
      <c r="IS69" s="193"/>
      <c r="IT69" s="193"/>
      <c r="IU69" s="193"/>
      <c r="IV69" s="193"/>
      <c r="IW69" s="193"/>
    </row>
    <row r="70" customFormat="false" ht="12.75" hidden="false" customHeight="false" outlineLevel="0" collapsed="false">
      <c r="A70" s="190" t="s">
        <v>92</v>
      </c>
      <c r="B70" s="191" t="n">
        <v>0</v>
      </c>
      <c r="C70" s="191" t="n">
        <f aca="false">'Retail Tariff'!$B$15/1000</f>
        <v>1</v>
      </c>
      <c r="D70" s="191" t="n">
        <f aca="false">'Retail Tariff'!$B$15/1000</f>
        <v>1</v>
      </c>
      <c r="E70" s="191" t="n">
        <f aca="false">'Retail Tariff'!$B$15/1000</f>
        <v>1</v>
      </c>
      <c r="F70" s="191" t="n">
        <f aca="false">'Retail Tariff'!$B$15/1000</f>
        <v>1</v>
      </c>
      <c r="G70" s="191" t="n">
        <f aca="false">'Retail Tariff'!$B$15/1000</f>
        <v>1</v>
      </c>
      <c r="H70" s="191" t="n">
        <f aca="false">'Retail Tariff'!$B$15/1000</f>
        <v>1</v>
      </c>
      <c r="I70" s="191" t="n">
        <f aca="false">'Retail Tariff'!$B$15/1000</f>
        <v>1</v>
      </c>
      <c r="J70" s="191" t="n">
        <f aca="false">'Retail Tariff'!$B$15/1000</f>
        <v>1</v>
      </c>
      <c r="K70" s="191" t="n">
        <f aca="false">'Retail Tariff'!$B$15/1000</f>
        <v>1</v>
      </c>
      <c r="L70" s="191" t="n">
        <f aca="false">'Retail Tariff'!$B$15/1000</f>
        <v>1</v>
      </c>
      <c r="M70" s="191" t="n">
        <f aca="false">'Retail Tariff'!$B$15/1000</f>
        <v>1</v>
      </c>
      <c r="N70" s="192" t="n">
        <f aca="false">'Retail Tariff'!$B$15/1000</f>
        <v>1</v>
      </c>
      <c r="O70" s="192" t="n">
        <f aca="false">C70</f>
        <v>1</v>
      </c>
      <c r="P70" s="192" t="n">
        <f aca="false">D70</f>
        <v>1</v>
      </c>
      <c r="Q70" s="192" t="n">
        <f aca="false">E70</f>
        <v>1</v>
      </c>
      <c r="R70" s="192" t="n">
        <f aca="false">F70</f>
        <v>1</v>
      </c>
      <c r="S70" s="192" t="n">
        <f aca="false">G70</f>
        <v>1</v>
      </c>
      <c r="T70" s="192" t="n">
        <f aca="false">H70</f>
        <v>1</v>
      </c>
      <c r="U70" s="192" t="n">
        <f aca="false">I70</f>
        <v>1</v>
      </c>
      <c r="V70" s="192" t="n">
        <f aca="false">J70</f>
        <v>1</v>
      </c>
      <c r="W70" s="192" t="n">
        <f aca="false">K70</f>
        <v>1</v>
      </c>
      <c r="X70" s="192" t="n">
        <f aca="false">L70</f>
        <v>1</v>
      </c>
      <c r="Y70" s="192" t="n">
        <f aca="false">M70</f>
        <v>1</v>
      </c>
      <c r="Z70" s="192" t="n">
        <f aca="false">N70</f>
        <v>1</v>
      </c>
      <c r="AA70" s="192" t="n">
        <f aca="false">O70</f>
        <v>1</v>
      </c>
      <c r="AB70" s="192" t="n">
        <f aca="false">P70</f>
        <v>1</v>
      </c>
      <c r="AC70" s="192" t="n">
        <f aca="false">Q70</f>
        <v>1</v>
      </c>
      <c r="AD70" s="192" t="n">
        <f aca="false">R70</f>
        <v>1</v>
      </c>
      <c r="AE70" s="192" t="n">
        <f aca="false">S70</f>
        <v>1</v>
      </c>
      <c r="AF70" s="192" t="n">
        <f aca="false">T70</f>
        <v>1</v>
      </c>
      <c r="AG70" s="192" t="n">
        <f aca="false">U70</f>
        <v>1</v>
      </c>
      <c r="AH70" s="192" t="n">
        <f aca="false">V70</f>
        <v>1</v>
      </c>
      <c r="AI70" s="192" t="n">
        <f aca="false">W70</f>
        <v>1</v>
      </c>
      <c r="AJ70" s="192" t="n">
        <f aca="false">X70</f>
        <v>1</v>
      </c>
      <c r="AK70" s="192" t="n">
        <f aca="false">Y70</f>
        <v>1</v>
      </c>
      <c r="AL70" s="192" t="n">
        <f aca="false">Z70</f>
        <v>1</v>
      </c>
      <c r="AM70" s="192" t="n">
        <f aca="false">AA70</f>
        <v>1</v>
      </c>
      <c r="AN70" s="192" t="n">
        <f aca="false">AB70</f>
        <v>1</v>
      </c>
      <c r="AO70" s="192" t="n">
        <f aca="false">AC70</f>
        <v>1</v>
      </c>
      <c r="AP70" s="192" t="n">
        <f aca="false">AD70</f>
        <v>1</v>
      </c>
      <c r="AQ70" s="192" t="n">
        <f aca="false">AE70</f>
        <v>1</v>
      </c>
      <c r="AR70" s="192" t="n">
        <f aca="false">AF70</f>
        <v>1</v>
      </c>
      <c r="AS70" s="192" t="n">
        <f aca="false">AG70</f>
        <v>1</v>
      </c>
      <c r="AT70" s="192" t="n">
        <f aca="false">AH70</f>
        <v>1</v>
      </c>
      <c r="AU70" s="192" t="n">
        <f aca="false">AI70</f>
        <v>1</v>
      </c>
      <c r="AV70" s="192" t="n">
        <f aca="false">AJ70</f>
        <v>1</v>
      </c>
      <c r="AW70" s="192" t="n">
        <f aca="false">AK70</f>
        <v>1</v>
      </c>
      <c r="AX70" s="192" t="n">
        <f aca="false">AL70</f>
        <v>1</v>
      </c>
      <c r="AY70" s="192" t="n">
        <f aca="false">AM70</f>
        <v>1</v>
      </c>
      <c r="AZ70" s="192" t="n">
        <f aca="false">AN70</f>
        <v>1</v>
      </c>
      <c r="BA70" s="192" t="n">
        <f aca="false">AO70</f>
        <v>1</v>
      </c>
      <c r="BB70" s="192" t="n">
        <f aca="false">AP70</f>
        <v>1</v>
      </c>
      <c r="BC70" s="192" t="n">
        <f aca="false">AQ70</f>
        <v>1</v>
      </c>
      <c r="BD70" s="192" t="n">
        <f aca="false">AR70</f>
        <v>1</v>
      </c>
      <c r="BE70" s="192" t="n">
        <f aca="false">AS70</f>
        <v>1</v>
      </c>
      <c r="BF70" s="192" t="n">
        <f aca="false">AT70</f>
        <v>1</v>
      </c>
      <c r="BG70" s="192" t="n">
        <f aca="false">AU70</f>
        <v>1</v>
      </c>
      <c r="BH70" s="192" t="n">
        <f aca="false">AV70</f>
        <v>1</v>
      </c>
      <c r="BI70" s="192" t="n">
        <f aca="false">AW70</f>
        <v>1</v>
      </c>
      <c r="BJ70" s="192" t="n">
        <f aca="false">AX70</f>
        <v>1</v>
      </c>
      <c r="BK70" s="192" t="n">
        <f aca="false">AY70</f>
        <v>1</v>
      </c>
      <c r="BL70" s="192" t="n">
        <f aca="false">AZ70</f>
        <v>1</v>
      </c>
      <c r="BM70" s="192" t="n">
        <f aca="false">BA70</f>
        <v>1</v>
      </c>
      <c r="BN70" s="192" t="n">
        <f aca="false">BB70</f>
        <v>1</v>
      </c>
      <c r="BO70" s="192" t="n">
        <f aca="false">BC70</f>
        <v>1</v>
      </c>
      <c r="BP70" s="192" t="n">
        <f aca="false">BD70</f>
        <v>1</v>
      </c>
      <c r="BQ70" s="192" t="n">
        <f aca="false">BE70</f>
        <v>1</v>
      </c>
      <c r="BR70" s="192" t="n">
        <f aca="false">BF70</f>
        <v>1</v>
      </c>
      <c r="BS70" s="192" t="n">
        <f aca="false">BG70</f>
        <v>1</v>
      </c>
      <c r="BT70" s="192" t="n">
        <f aca="false">BH70</f>
        <v>1</v>
      </c>
      <c r="BU70" s="192" t="n">
        <f aca="false">BI70</f>
        <v>1</v>
      </c>
      <c r="BV70" s="192" t="n">
        <f aca="false">BJ70</f>
        <v>1</v>
      </c>
      <c r="BW70" s="192" t="n">
        <f aca="false">BK70</f>
        <v>1</v>
      </c>
      <c r="BX70" s="192" t="n">
        <f aca="false">BL70</f>
        <v>1</v>
      </c>
      <c r="BY70" s="192" t="n">
        <f aca="false">BM70</f>
        <v>1</v>
      </c>
      <c r="BZ70" s="192" t="n">
        <f aca="false">BN70</f>
        <v>1</v>
      </c>
      <c r="CA70" s="192" t="n">
        <f aca="false">BO70</f>
        <v>1</v>
      </c>
      <c r="CB70" s="192" t="n">
        <f aca="false">BP70</f>
        <v>1</v>
      </c>
      <c r="CC70" s="192" t="n">
        <f aca="false">BQ70</f>
        <v>1</v>
      </c>
      <c r="CD70" s="192" t="n">
        <f aca="false">BR70</f>
        <v>1</v>
      </c>
      <c r="CE70" s="192" t="n">
        <f aca="false">BS70</f>
        <v>1</v>
      </c>
      <c r="CF70" s="192" t="n">
        <f aca="false">BT70</f>
        <v>1</v>
      </c>
      <c r="CG70" s="192" t="n">
        <f aca="false">BU70</f>
        <v>1</v>
      </c>
      <c r="CH70" s="192" t="n">
        <f aca="false">BV70</f>
        <v>1</v>
      </c>
      <c r="CI70" s="192" t="n">
        <f aca="false">BW70</f>
        <v>1</v>
      </c>
      <c r="CJ70" s="192" t="n">
        <f aca="false">BX70</f>
        <v>1</v>
      </c>
      <c r="CK70" s="192" t="n">
        <f aca="false">BY70</f>
        <v>1</v>
      </c>
      <c r="CL70" s="192" t="n">
        <f aca="false">BZ70</f>
        <v>1</v>
      </c>
      <c r="CM70" s="192" t="n">
        <f aca="false">CA70</f>
        <v>1</v>
      </c>
      <c r="CN70" s="192" t="n">
        <f aca="false">CB70</f>
        <v>1</v>
      </c>
      <c r="CO70" s="192" t="n">
        <f aca="false">CC70</f>
        <v>1</v>
      </c>
      <c r="CP70" s="192" t="n">
        <f aca="false">CD70</f>
        <v>1</v>
      </c>
      <c r="CQ70" s="192" t="n">
        <f aca="false">CE70</f>
        <v>1</v>
      </c>
      <c r="CR70" s="192" t="n">
        <f aca="false">CF70</f>
        <v>1</v>
      </c>
      <c r="CS70" s="192" t="n">
        <f aca="false">CG70</f>
        <v>1</v>
      </c>
      <c r="CT70" s="192" t="n">
        <f aca="false">CH70</f>
        <v>1</v>
      </c>
      <c r="CU70" s="192" t="n">
        <f aca="false">CI70</f>
        <v>1</v>
      </c>
      <c r="CV70" s="192" t="n">
        <f aca="false">CJ70</f>
        <v>1</v>
      </c>
      <c r="CW70" s="192" t="n">
        <f aca="false">CK70</f>
        <v>1</v>
      </c>
      <c r="CX70" s="192" t="n">
        <f aca="false">CL70</f>
        <v>1</v>
      </c>
      <c r="CY70" s="192" t="n">
        <f aca="false">CM70</f>
        <v>1</v>
      </c>
      <c r="CZ70" s="192" t="n">
        <f aca="false">CN70</f>
        <v>1</v>
      </c>
      <c r="DA70" s="192" t="n">
        <f aca="false">CO70</f>
        <v>1</v>
      </c>
      <c r="DB70" s="192" t="n">
        <f aca="false">CP70</f>
        <v>1</v>
      </c>
      <c r="DC70" s="192" t="n">
        <f aca="false">CQ70</f>
        <v>1</v>
      </c>
      <c r="DD70" s="192" t="n">
        <f aca="false">CR70</f>
        <v>1</v>
      </c>
      <c r="DE70" s="192" t="n">
        <f aca="false">CS70</f>
        <v>1</v>
      </c>
      <c r="DF70" s="192" t="n">
        <f aca="false">CT70</f>
        <v>1</v>
      </c>
      <c r="DG70" s="192" t="n">
        <f aca="false">CU70</f>
        <v>1</v>
      </c>
      <c r="DH70" s="192" t="n">
        <f aca="false">CV70</f>
        <v>1</v>
      </c>
      <c r="DI70" s="192" t="n">
        <f aca="false">CW70</f>
        <v>1</v>
      </c>
      <c r="DJ70" s="192" t="n">
        <f aca="false">CX70</f>
        <v>1</v>
      </c>
      <c r="DK70" s="192" t="n">
        <f aca="false">CY70</f>
        <v>1</v>
      </c>
      <c r="DL70" s="192" t="n">
        <f aca="false">CZ70</f>
        <v>1</v>
      </c>
      <c r="DM70" s="192" t="n">
        <f aca="false">DA70</f>
        <v>1</v>
      </c>
      <c r="DN70" s="192" t="n">
        <f aca="false">DB70</f>
        <v>1</v>
      </c>
      <c r="DO70" s="192" t="n">
        <f aca="false">DC70</f>
        <v>1</v>
      </c>
      <c r="DP70" s="192" t="n">
        <f aca="false">DD70</f>
        <v>1</v>
      </c>
      <c r="DQ70" s="192" t="n">
        <f aca="false">DE70</f>
        <v>1</v>
      </c>
      <c r="DR70" s="23"/>
      <c r="DS70" s="192" t="n">
        <f aca="false">DF70</f>
        <v>1</v>
      </c>
      <c r="DT70" s="192" t="n">
        <f aca="false">DG70</f>
        <v>1</v>
      </c>
      <c r="DU70" s="192" t="n">
        <f aca="false">DH70</f>
        <v>1</v>
      </c>
      <c r="DV70" s="192" t="n">
        <f aca="false">DI70</f>
        <v>1</v>
      </c>
      <c r="DW70" s="192" t="n">
        <f aca="false">DJ70</f>
        <v>1</v>
      </c>
      <c r="DX70" s="192" t="n">
        <f aca="false">DK70</f>
        <v>1</v>
      </c>
      <c r="DY70" s="192" t="n">
        <f aca="false">DL70</f>
        <v>1</v>
      </c>
      <c r="DZ70" s="192" t="n">
        <f aca="false">DM70</f>
        <v>1</v>
      </c>
      <c r="EA70" s="192" t="n">
        <f aca="false">DN70</f>
        <v>1</v>
      </c>
      <c r="EB70" s="192" t="n">
        <f aca="false">DO70</f>
        <v>1</v>
      </c>
      <c r="EC70" s="192" t="n">
        <f aca="false">DP70</f>
        <v>1</v>
      </c>
      <c r="ED70" s="192" t="n">
        <f aca="false">DQ70</f>
        <v>1</v>
      </c>
      <c r="EE70" s="192" t="n">
        <f aca="false">DS70</f>
        <v>1</v>
      </c>
      <c r="EF70" s="192" t="n">
        <f aca="false">DT70</f>
        <v>1</v>
      </c>
      <c r="EG70" s="192" t="n">
        <f aca="false">DU70</f>
        <v>1</v>
      </c>
      <c r="EH70" s="192" t="n">
        <f aca="false">DV70</f>
        <v>1</v>
      </c>
      <c r="EI70" s="192" t="n">
        <f aca="false">DW70</f>
        <v>1</v>
      </c>
      <c r="EJ70" s="192" t="n">
        <f aca="false">DX70</f>
        <v>1</v>
      </c>
      <c r="EK70" s="192" t="n">
        <f aca="false">DY70</f>
        <v>1</v>
      </c>
      <c r="EL70" s="192" t="n">
        <f aca="false">DZ70</f>
        <v>1</v>
      </c>
      <c r="EM70" s="192" t="n">
        <f aca="false">EA70</f>
        <v>1</v>
      </c>
      <c r="EN70" s="192" t="n">
        <f aca="false">EB70</f>
        <v>1</v>
      </c>
      <c r="EO70" s="192" t="n">
        <f aca="false">EC70</f>
        <v>1</v>
      </c>
      <c r="EP70" s="192" t="n">
        <f aca="false">ED70</f>
        <v>1</v>
      </c>
      <c r="EQ70" s="192" t="n">
        <f aca="false">EE70</f>
        <v>1</v>
      </c>
      <c r="ER70" s="192" t="n">
        <f aca="false">EF70</f>
        <v>1</v>
      </c>
      <c r="ES70" s="192" t="n">
        <f aca="false">EG70</f>
        <v>1</v>
      </c>
      <c r="ET70" s="192" t="n">
        <f aca="false">EH70</f>
        <v>1</v>
      </c>
      <c r="EU70" s="192" t="n">
        <f aca="false">EI70</f>
        <v>1</v>
      </c>
      <c r="EV70" s="192" t="n">
        <f aca="false">EJ70</f>
        <v>1</v>
      </c>
      <c r="EW70" s="192" t="n">
        <f aca="false">EK70</f>
        <v>1</v>
      </c>
      <c r="EX70" s="192" t="n">
        <f aca="false">EL70</f>
        <v>1</v>
      </c>
      <c r="EY70" s="192" t="n">
        <f aca="false">EM70</f>
        <v>1</v>
      </c>
      <c r="EZ70" s="192" t="n">
        <f aca="false">EN70</f>
        <v>1</v>
      </c>
      <c r="FA70" s="192" t="n">
        <f aca="false">EO70</f>
        <v>1</v>
      </c>
      <c r="FB70" s="192" t="n">
        <f aca="false">EP70</f>
        <v>1</v>
      </c>
      <c r="FC70" s="192" t="n">
        <f aca="false">EQ70</f>
        <v>1</v>
      </c>
      <c r="FD70" s="192" t="n">
        <f aca="false">ER70</f>
        <v>1</v>
      </c>
      <c r="FE70" s="192" t="n">
        <f aca="false">ES70</f>
        <v>1</v>
      </c>
      <c r="FF70" s="192" t="n">
        <f aca="false">ET70</f>
        <v>1</v>
      </c>
      <c r="FG70" s="192" t="n">
        <f aca="false">EU70</f>
        <v>1</v>
      </c>
      <c r="FH70" s="192" t="n">
        <f aca="false">EV70</f>
        <v>1</v>
      </c>
      <c r="FI70" s="192" t="n">
        <f aca="false">EW70</f>
        <v>1</v>
      </c>
      <c r="FJ70" s="192" t="n">
        <f aca="false">EX70</f>
        <v>1</v>
      </c>
      <c r="FK70" s="192" t="n">
        <f aca="false">EY70</f>
        <v>1</v>
      </c>
      <c r="FL70" s="192" t="n">
        <f aca="false">EZ70</f>
        <v>1</v>
      </c>
      <c r="FM70" s="192" t="n">
        <f aca="false">FA70</f>
        <v>1</v>
      </c>
      <c r="FN70" s="192" t="n">
        <f aca="false">FB70</f>
        <v>1</v>
      </c>
      <c r="FO70" s="192" t="n">
        <f aca="false">FC70</f>
        <v>1</v>
      </c>
      <c r="FP70" s="192" t="n">
        <f aca="false">FD70</f>
        <v>1</v>
      </c>
      <c r="FQ70" s="192" t="n">
        <f aca="false">FE70</f>
        <v>1</v>
      </c>
      <c r="FR70" s="192" t="n">
        <f aca="false">FF70</f>
        <v>1</v>
      </c>
      <c r="FS70" s="192" t="n">
        <f aca="false">FG70</f>
        <v>1</v>
      </c>
      <c r="FT70" s="192" t="n">
        <f aca="false">FH70</f>
        <v>1</v>
      </c>
      <c r="FU70" s="192" t="n">
        <f aca="false">FI70</f>
        <v>1</v>
      </c>
      <c r="FV70" s="192" t="n">
        <f aca="false">FJ70</f>
        <v>1</v>
      </c>
      <c r="FW70" s="192" t="n">
        <f aca="false">FK70</f>
        <v>1</v>
      </c>
      <c r="FX70" s="192" t="n">
        <f aca="false">FL70</f>
        <v>1</v>
      </c>
      <c r="FY70" s="192" t="n">
        <f aca="false">FM70</f>
        <v>1</v>
      </c>
      <c r="FZ70" s="192" t="n">
        <f aca="false">FN70</f>
        <v>1</v>
      </c>
      <c r="GA70" s="192" t="n">
        <f aca="false">FO70</f>
        <v>1</v>
      </c>
      <c r="GB70" s="192" t="n">
        <f aca="false">FP70</f>
        <v>1</v>
      </c>
      <c r="GC70" s="192" t="n">
        <f aca="false">FQ70</f>
        <v>1</v>
      </c>
      <c r="GD70" s="192" t="n">
        <f aca="false">FR70</f>
        <v>1</v>
      </c>
      <c r="GE70" s="192" t="n">
        <f aca="false">FS70</f>
        <v>1</v>
      </c>
      <c r="GF70" s="192" t="n">
        <f aca="false">FT70</f>
        <v>1</v>
      </c>
      <c r="GG70" s="192" t="n">
        <f aca="false">FU70</f>
        <v>1</v>
      </c>
      <c r="GH70" s="192" t="n">
        <f aca="false">FV70</f>
        <v>1</v>
      </c>
      <c r="GI70" s="192" t="n">
        <f aca="false">FW70</f>
        <v>1</v>
      </c>
      <c r="GJ70" s="192" t="n">
        <f aca="false">FX70</f>
        <v>1</v>
      </c>
      <c r="GK70" s="192" t="n">
        <f aca="false">FY70</f>
        <v>1</v>
      </c>
      <c r="GL70" s="192" t="n">
        <f aca="false">FZ70</f>
        <v>1</v>
      </c>
      <c r="GM70" s="192" t="n">
        <f aca="false">GA70</f>
        <v>1</v>
      </c>
      <c r="GN70" s="192" t="n">
        <f aca="false">GB70</f>
        <v>1</v>
      </c>
      <c r="GO70" s="192" t="n">
        <f aca="false">GC70</f>
        <v>1</v>
      </c>
      <c r="GP70" s="192" t="n">
        <f aca="false">GD70</f>
        <v>1</v>
      </c>
      <c r="GQ70" s="192" t="n">
        <f aca="false">GE70</f>
        <v>1</v>
      </c>
      <c r="GR70" s="192" t="n">
        <f aca="false">GF70</f>
        <v>1</v>
      </c>
      <c r="GS70" s="192" t="n">
        <f aca="false">GG70</f>
        <v>1</v>
      </c>
      <c r="GT70" s="192" t="n">
        <f aca="false">GH70</f>
        <v>1</v>
      </c>
      <c r="GU70" s="192" t="n">
        <f aca="false">GI70</f>
        <v>1</v>
      </c>
      <c r="GV70" s="192" t="n">
        <f aca="false">GJ70</f>
        <v>1</v>
      </c>
      <c r="GW70" s="192" t="n">
        <f aca="false">GK70</f>
        <v>1</v>
      </c>
      <c r="GX70" s="192" t="n">
        <f aca="false">GL70</f>
        <v>1</v>
      </c>
      <c r="GY70" s="192" t="n">
        <f aca="false">GM70</f>
        <v>1</v>
      </c>
      <c r="GZ70" s="192" t="n">
        <f aca="false">GN70</f>
        <v>1</v>
      </c>
      <c r="HA70" s="192" t="n">
        <f aca="false">GO70</f>
        <v>1</v>
      </c>
      <c r="HB70" s="192" t="n">
        <f aca="false">GP70</f>
        <v>1</v>
      </c>
      <c r="HC70" s="192" t="n">
        <f aca="false">GQ70</f>
        <v>1</v>
      </c>
      <c r="HD70" s="192" t="n">
        <f aca="false">GR70</f>
        <v>1</v>
      </c>
      <c r="HE70" s="192" t="n">
        <f aca="false">GS70</f>
        <v>1</v>
      </c>
      <c r="HF70" s="192" t="n">
        <f aca="false">GT70</f>
        <v>1</v>
      </c>
      <c r="HG70" s="192" t="n">
        <f aca="false">GU70</f>
        <v>1</v>
      </c>
      <c r="HH70" s="192" t="n">
        <f aca="false">GV70</f>
        <v>1</v>
      </c>
      <c r="HI70" s="192" t="n">
        <f aca="false">GW70</f>
        <v>1</v>
      </c>
      <c r="HJ70" s="192" t="n">
        <f aca="false">GX70</f>
        <v>1</v>
      </c>
      <c r="HK70" s="192" t="n">
        <f aca="false">GY70</f>
        <v>1</v>
      </c>
      <c r="HL70" s="192" t="n">
        <f aca="false">GZ70</f>
        <v>1</v>
      </c>
      <c r="HM70" s="192" t="n">
        <f aca="false">HA70</f>
        <v>1</v>
      </c>
      <c r="HN70" s="192" t="n">
        <f aca="false">HB70</f>
        <v>1</v>
      </c>
      <c r="HO70" s="192" t="n">
        <f aca="false">HC70</f>
        <v>1</v>
      </c>
      <c r="HP70" s="192" t="n">
        <f aca="false">HD70</f>
        <v>1</v>
      </c>
      <c r="HQ70" s="192" t="n">
        <f aca="false">HE70</f>
        <v>1</v>
      </c>
      <c r="HR70" s="192" t="n">
        <f aca="false">HF70</f>
        <v>1</v>
      </c>
      <c r="HS70" s="192" t="n">
        <f aca="false">HG70</f>
        <v>1</v>
      </c>
      <c r="HT70" s="193"/>
      <c r="HU70" s="193"/>
      <c r="HV70" s="193"/>
      <c r="HW70" s="193"/>
      <c r="HX70" s="193"/>
      <c r="HY70" s="193"/>
      <c r="HZ70" s="193"/>
      <c r="IA70" s="193"/>
      <c r="IB70" s="193"/>
      <c r="IC70" s="193"/>
      <c r="ID70" s="193"/>
      <c r="IE70" s="193"/>
      <c r="IF70" s="193"/>
      <c r="IG70" s="193"/>
      <c r="IH70" s="193"/>
      <c r="II70" s="193"/>
      <c r="IJ70" s="193"/>
      <c r="IK70" s="193"/>
      <c r="IL70" s="193"/>
      <c r="IM70" s="193"/>
      <c r="IN70" s="193"/>
      <c r="IO70" s="193"/>
      <c r="IP70" s="193"/>
      <c r="IQ70" s="193"/>
      <c r="IR70" s="193"/>
      <c r="IS70" s="193"/>
      <c r="IT70" s="193"/>
      <c r="IU70" s="193"/>
      <c r="IV70" s="193"/>
      <c r="IW70" s="193"/>
    </row>
    <row r="71" customFormat="false" ht="12.75" hidden="false" customHeight="false" outlineLevel="0" collapsed="false">
      <c r="A71" s="190" t="s">
        <v>93</v>
      </c>
      <c r="B71" s="191" t="n">
        <v>0</v>
      </c>
      <c r="C71" s="191" t="n">
        <f aca="false">(B56*'Retail Tariff'!$B$23)/1000</f>
        <v>21.4111228907147</v>
      </c>
      <c r="D71" s="191" t="n">
        <f aca="false">(C56*'Retail Tariff'!$B$23)/1000</f>
        <v>22.4816790352505</v>
      </c>
      <c r="E71" s="191" t="n">
        <f aca="false">(D56*'Retail Tariff'!$B$23)/1000</f>
        <v>6.11746368306135</v>
      </c>
      <c r="F71" s="191" t="n">
        <f aca="false">(E56*'Retail Tariff'!$B$23)/1000</f>
        <v>6.42333686721442</v>
      </c>
      <c r="G71" s="191" t="n">
        <f aca="false">(F56*'Retail Tariff'!$B$23)/1000</f>
        <v>6.42333686721442</v>
      </c>
      <c r="H71" s="191" t="n">
        <f aca="false">(G56*'Retail Tariff'!$B$23)/1000</f>
        <v>6.11746368306135</v>
      </c>
      <c r="I71" s="191" t="n">
        <f aca="false">(H56*'Retail Tariff'!$B$23)/1000</f>
        <v>22.4816790352505</v>
      </c>
      <c r="J71" s="191" t="n">
        <f aca="false">(I56*'Retail Tariff'!$B$23)/1000</f>
        <v>21.4111228907147</v>
      </c>
      <c r="K71" s="191" t="n">
        <f aca="false">(J56*'Retail Tariff'!$B$23)/1000</f>
        <v>22.4816790352505</v>
      </c>
      <c r="L71" s="191" t="n">
        <f aca="false">(K56*'Retail Tariff'!$B$23)/1000</f>
        <v>22.4816790352505</v>
      </c>
      <c r="M71" s="191" t="n">
        <f aca="false">(L56*'Retail Tariff'!$B$23)/1000</f>
        <v>21.4111228907147</v>
      </c>
      <c r="N71" s="191" t="n">
        <f aca="false">(M56*'Retail Tariff'!$B$23)/1000</f>
        <v>22.4816790352505</v>
      </c>
      <c r="O71" s="191" t="n">
        <f aca="false">(N56*'Retail Tariff'!$B$23)/1000</f>
        <v>21.4111228907147</v>
      </c>
      <c r="P71" s="191" t="n">
        <f aca="false">(O56*'Retail Tariff'!$B$23)/1000</f>
        <v>22.4816790352505</v>
      </c>
      <c r="Q71" s="191" t="n">
        <f aca="false">(P56*'Retail Tariff'!$B$23)/1000</f>
        <v>6.11746368306135</v>
      </c>
      <c r="R71" s="191" t="n">
        <f aca="false">(Q56*'Retail Tariff'!$B$23)/1000</f>
        <v>6.42333686721442</v>
      </c>
      <c r="S71" s="191" t="n">
        <f aca="false">(R56*'Retail Tariff'!$B$23)/1000</f>
        <v>6.42333686721442</v>
      </c>
      <c r="T71" s="191" t="n">
        <f aca="false">(S56*'Retail Tariff'!$B$23)/1000</f>
        <v>6.11746368306135</v>
      </c>
      <c r="U71" s="191" t="n">
        <f aca="false">(T56*'Retail Tariff'!$B$23)/1000</f>
        <v>22.4816790352505</v>
      </c>
      <c r="V71" s="191" t="n">
        <f aca="false">(U56*'Retail Tariff'!$B$23)/1000</f>
        <v>21.4111228907147</v>
      </c>
      <c r="W71" s="191" t="n">
        <f aca="false">(V56*'Retail Tariff'!$B$23)/1000</f>
        <v>22.4816790352505</v>
      </c>
      <c r="X71" s="191" t="n">
        <f aca="false">(W56*'Retail Tariff'!$B$23)/1000</f>
        <v>22.4816790352505</v>
      </c>
      <c r="Y71" s="191" t="n">
        <f aca="false">(X56*'Retail Tariff'!$B$23)/1000</f>
        <v>21.4111228907147</v>
      </c>
      <c r="Z71" s="191" t="n">
        <f aca="false">(Y56*'Retail Tariff'!$B$23)/1000</f>
        <v>22.4816790352505</v>
      </c>
      <c r="AA71" s="191" t="n">
        <f aca="false">(Z56*'Retail Tariff'!$B$23)/1000</f>
        <v>21.4111228907147</v>
      </c>
      <c r="AB71" s="191" t="n">
        <f aca="false">(AA56*'Retail Tariff'!$B$23)/1000</f>
        <v>22.4816790352505</v>
      </c>
      <c r="AC71" s="191" t="n">
        <f aca="false">(AB56*'Retail Tariff'!$B$23)/1000</f>
        <v>6.11746368306135</v>
      </c>
      <c r="AD71" s="191" t="n">
        <f aca="false">(AC56*'Retail Tariff'!$B$23)/1000</f>
        <v>6.42333686721442</v>
      </c>
      <c r="AE71" s="191" t="n">
        <f aca="false">(AD56*'Retail Tariff'!$B$23)/1000</f>
        <v>6.42333686721442</v>
      </c>
      <c r="AF71" s="191" t="n">
        <f aca="false">(AE56*'Retail Tariff'!$B$23)/1000</f>
        <v>6.11746368306135</v>
      </c>
      <c r="AG71" s="191" t="n">
        <f aca="false">(AF56*'Retail Tariff'!$B$23)/1000</f>
        <v>22.4816790352505</v>
      </c>
      <c r="AH71" s="191" t="n">
        <f aca="false">(AG56*'Retail Tariff'!$B$23)/1000</f>
        <v>21.4111228907147</v>
      </c>
      <c r="AI71" s="191" t="n">
        <f aca="false">(AH56*'Retail Tariff'!$B$23)/1000</f>
        <v>22.4816790352505</v>
      </c>
      <c r="AJ71" s="191" t="n">
        <f aca="false">(AI56*'Retail Tariff'!$B$23)/1000</f>
        <v>22.4816790352505</v>
      </c>
      <c r="AK71" s="191" t="n">
        <f aca="false">(AJ56*'Retail Tariff'!$B$23)/1000</f>
        <v>21.4111228907147</v>
      </c>
      <c r="AL71" s="191" t="n">
        <f aca="false">(AK56*'Retail Tariff'!$B$23)/1000</f>
        <v>22.4816790352505</v>
      </c>
      <c r="AM71" s="191" t="n">
        <f aca="false">(AL56*'Retail Tariff'!$B$23)/1000</f>
        <v>21.4111228907147</v>
      </c>
      <c r="AN71" s="191" t="n">
        <f aca="false">(AM56*'Retail Tariff'!$B$23)/1000</f>
        <v>22.4816790352505</v>
      </c>
      <c r="AO71" s="191" t="n">
        <f aca="false">(AN56*'Retail Tariff'!$B$23)/1000</f>
        <v>6.11746368306135</v>
      </c>
      <c r="AP71" s="191" t="n">
        <f aca="false">(AO56*'Retail Tariff'!$B$23)/1000</f>
        <v>6.42333686721442</v>
      </c>
      <c r="AQ71" s="191" t="n">
        <f aca="false">(AP56*'Retail Tariff'!$B$23)/1000</f>
        <v>6.42333686721442</v>
      </c>
      <c r="AR71" s="191" t="n">
        <f aca="false">(AQ56*'Retail Tariff'!$B$23)/1000</f>
        <v>6.11746368306135</v>
      </c>
      <c r="AS71" s="191" t="n">
        <f aca="false">(AR56*'Retail Tariff'!$B$23)/1000</f>
        <v>22.4816790352505</v>
      </c>
      <c r="AT71" s="191" t="n">
        <f aca="false">(AS56*'Retail Tariff'!$B$23)/1000</f>
        <v>21.4111228907147</v>
      </c>
      <c r="AU71" s="191" t="n">
        <f aca="false">(AT56*'Retail Tariff'!$B$23)/1000</f>
        <v>22.4816790352505</v>
      </c>
      <c r="AV71" s="191" t="n">
        <f aca="false">(AU56*'Retail Tariff'!$B$23)/1000</f>
        <v>22.4816790352505</v>
      </c>
      <c r="AW71" s="191" t="n">
        <f aca="false">(AV56*'Retail Tariff'!$B$23)/1000</f>
        <v>21.4111228907147</v>
      </c>
      <c r="AX71" s="191" t="n">
        <f aca="false">(AW56*'Retail Tariff'!$B$23)/1000</f>
        <v>22.4816790352505</v>
      </c>
      <c r="AY71" s="191" t="n">
        <f aca="false">(AX56*'Retail Tariff'!$B$23)/1000</f>
        <v>21.4111228907147</v>
      </c>
      <c r="AZ71" s="191" t="n">
        <f aca="false">(AY56*'Retail Tariff'!$B$23)/1000</f>
        <v>22.4816790352505</v>
      </c>
      <c r="BA71" s="191" t="n">
        <f aca="false">(AZ56*'Retail Tariff'!$B$23)/1000</f>
        <v>6.11746368306135</v>
      </c>
      <c r="BB71" s="191" t="n">
        <f aca="false">(BA56*'Retail Tariff'!$B$23)/1000</f>
        <v>6.42333686721442</v>
      </c>
      <c r="BC71" s="191" t="n">
        <f aca="false">(BB56*'Retail Tariff'!$B$23)/1000</f>
        <v>6.42333686721442</v>
      </c>
      <c r="BD71" s="191" t="n">
        <f aca="false">(BC56*'Retail Tariff'!$B$23)/1000</f>
        <v>6.11746368306135</v>
      </c>
      <c r="BE71" s="191" t="n">
        <f aca="false">(BD56*'Retail Tariff'!$B$23)/1000</f>
        <v>22.4816790352505</v>
      </c>
      <c r="BF71" s="191" t="n">
        <f aca="false">(BE56*'Retail Tariff'!$B$23)/1000</f>
        <v>21.4111228907147</v>
      </c>
      <c r="BG71" s="191" t="n">
        <f aca="false">(BF56*'Retail Tariff'!$B$23)/1000</f>
        <v>22.4816790352505</v>
      </c>
      <c r="BH71" s="191" t="n">
        <f aca="false">(BG56*'Retail Tariff'!$B$23)/1000</f>
        <v>22.4816790352505</v>
      </c>
      <c r="BI71" s="191" t="n">
        <f aca="false">(BH56*'Retail Tariff'!$B$23)/1000</f>
        <v>21.4111228907147</v>
      </c>
      <c r="BJ71" s="191" t="n">
        <f aca="false">(BI56*'Retail Tariff'!$B$23)/1000</f>
        <v>22.4816790352505</v>
      </c>
      <c r="BK71" s="191" t="n">
        <f aca="false">(BJ56*'Retail Tariff'!$B$23)/1000</f>
        <v>21.4111228907147</v>
      </c>
      <c r="BL71" s="191" t="n">
        <f aca="false">(BK56*'Retail Tariff'!$B$23)/1000</f>
        <v>22.4816790352505</v>
      </c>
      <c r="BM71" s="191" t="n">
        <f aca="false">(BL56*'Retail Tariff'!$B$23)/1000</f>
        <v>6.11746368306135</v>
      </c>
      <c r="BN71" s="191" t="n">
        <f aca="false">(BM56*'Retail Tariff'!$B$23)/1000</f>
        <v>6.42333686721442</v>
      </c>
      <c r="BO71" s="191" t="n">
        <f aca="false">(BN56*'Retail Tariff'!$B$23)/1000</f>
        <v>6.42333686721442</v>
      </c>
      <c r="BP71" s="191" t="n">
        <f aca="false">(BO56*'Retail Tariff'!$B$23)/1000</f>
        <v>6.11746368306135</v>
      </c>
      <c r="BQ71" s="191" t="n">
        <f aca="false">(BP56*'Retail Tariff'!$B$23)/1000</f>
        <v>22.4816790352505</v>
      </c>
      <c r="BR71" s="191" t="n">
        <f aca="false">(BQ56*'Retail Tariff'!$B$23)/1000</f>
        <v>21.4111228907147</v>
      </c>
      <c r="BS71" s="191" t="n">
        <f aca="false">(BR56*'Retail Tariff'!$B$23)/1000</f>
        <v>22.4816790352505</v>
      </c>
      <c r="BT71" s="191" t="n">
        <f aca="false">(BS56*'Retail Tariff'!$B$23)/1000</f>
        <v>22.4816790352505</v>
      </c>
      <c r="BU71" s="191" t="n">
        <f aca="false">(BT56*'Retail Tariff'!$B$23)/1000</f>
        <v>21.4111228907147</v>
      </c>
      <c r="BV71" s="191" t="n">
        <f aca="false">(BU56*'Retail Tariff'!$B$23)/1000</f>
        <v>22.4816790352505</v>
      </c>
      <c r="BW71" s="191" t="n">
        <f aca="false">(BV56*'Retail Tariff'!$B$23)/1000</f>
        <v>21.4111228907147</v>
      </c>
      <c r="BX71" s="191" t="n">
        <f aca="false">(BW56*'Retail Tariff'!$B$23)/1000</f>
        <v>22.4816790352505</v>
      </c>
      <c r="BY71" s="191" t="n">
        <f aca="false">(BX56*'Retail Tariff'!$B$23)/1000</f>
        <v>6.11746368306135</v>
      </c>
      <c r="BZ71" s="191" t="n">
        <f aca="false">(BY56*'Retail Tariff'!$B$23)/1000</f>
        <v>6.42333686721442</v>
      </c>
      <c r="CA71" s="191" t="n">
        <f aca="false">(BZ56*'Retail Tariff'!$B$23)/1000</f>
        <v>6.42333686721442</v>
      </c>
      <c r="CB71" s="191" t="n">
        <f aca="false">(CA56*'Retail Tariff'!$B$23)/1000</f>
        <v>6.11746368306135</v>
      </c>
      <c r="CC71" s="191" t="n">
        <f aca="false">(CB56*'Retail Tariff'!$B$23)/1000</f>
        <v>22.4816790352505</v>
      </c>
      <c r="CD71" s="191" t="n">
        <f aca="false">(CC56*'Retail Tariff'!$B$23)/1000</f>
        <v>21.4111228907147</v>
      </c>
      <c r="CE71" s="191" t="n">
        <f aca="false">(CD56*'Retail Tariff'!$B$23)/1000</f>
        <v>22.4816790352505</v>
      </c>
      <c r="CF71" s="191" t="n">
        <f aca="false">(CE56*'Retail Tariff'!$B$23)/1000</f>
        <v>22.4816790352505</v>
      </c>
      <c r="CG71" s="191" t="n">
        <f aca="false">(CF56*'Retail Tariff'!$B$23)/1000</f>
        <v>21.4111228907147</v>
      </c>
      <c r="CH71" s="191" t="n">
        <f aca="false">(CG56*'Retail Tariff'!$B$23)/1000</f>
        <v>22.4816790352505</v>
      </c>
      <c r="CI71" s="191" t="n">
        <f aca="false">(CH56*'Retail Tariff'!$B$23)/1000</f>
        <v>21.4111228907147</v>
      </c>
      <c r="CJ71" s="191" t="n">
        <f aca="false">(CI56*'Retail Tariff'!$B$23)/1000</f>
        <v>22.4816790352505</v>
      </c>
      <c r="CK71" s="191" t="n">
        <f aca="false">(CJ56*'Retail Tariff'!$B$23)/1000</f>
        <v>6.11746368306135</v>
      </c>
      <c r="CL71" s="191" t="n">
        <f aca="false">(CK56*'Retail Tariff'!$B$23)/1000</f>
        <v>6.42333686721442</v>
      </c>
      <c r="CM71" s="191" t="n">
        <f aca="false">(CL56*'Retail Tariff'!$B$23)/1000</f>
        <v>6.42333686721442</v>
      </c>
      <c r="CN71" s="191" t="n">
        <f aca="false">(CM56*'Retail Tariff'!$B$23)/1000</f>
        <v>6.11746368306135</v>
      </c>
      <c r="CO71" s="191" t="n">
        <f aca="false">(CN56*'Retail Tariff'!$B$23)/1000</f>
        <v>22.4816790352505</v>
      </c>
      <c r="CP71" s="191" t="n">
        <f aca="false">(CO56*'Retail Tariff'!$B$23)/1000</f>
        <v>21.4111228907147</v>
      </c>
      <c r="CQ71" s="191" t="n">
        <f aca="false">(CP56*'Retail Tariff'!$B$23)/1000</f>
        <v>22.4816790352505</v>
      </c>
      <c r="CR71" s="191" t="n">
        <f aca="false">(CQ56*'Retail Tariff'!$B$23)/1000</f>
        <v>22.4816790352505</v>
      </c>
      <c r="CS71" s="191" t="n">
        <f aca="false">(CR56*'Retail Tariff'!$B$23)/1000</f>
        <v>21.4111228907147</v>
      </c>
      <c r="CT71" s="191" t="n">
        <f aca="false">(CS56*'Retail Tariff'!$B$23)/1000</f>
        <v>22.4816790352505</v>
      </c>
      <c r="CU71" s="191" t="n">
        <f aca="false">(CT56*'Retail Tariff'!$B$23)/1000</f>
        <v>21.4111228907147</v>
      </c>
      <c r="CV71" s="191" t="n">
        <f aca="false">(CU56*'Retail Tariff'!$B$23)/1000</f>
        <v>22.4816790352505</v>
      </c>
      <c r="CW71" s="191" t="n">
        <f aca="false">(CV56*'Retail Tariff'!$B$23)/1000</f>
        <v>6.11746368306135</v>
      </c>
      <c r="CX71" s="191" t="n">
        <f aca="false">(CW56*'Retail Tariff'!$B$23)/1000</f>
        <v>6.42333686721442</v>
      </c>
      <c r="CY71" s="191" t="n">
        <f aca="false">(CX56*'Retail Tariff'!$B$23)/1000</f>
        <v>6.42333686721442</v>
      </c>
      <c r="CZ71" s="191" t="n">
        <f aca="false">(CY56*'Retail Tariff'!$B$23)/1000</f>
        <v>6.11746368306135</v>
      </c>
      <c r="DA71" s="191" t="n">
        <f aca="false">(CZ56*'Retail Tariff'!$B$23)/1000</f>
        <v>22.4816790352505</v>
      </c>
      <c r="DB71" s="191" t="n">
        <f aca="false">(DA56*'Retail Tariff'!$B$23)/1000</f>
        <v>21.4111228907147</v>
      </c>
      <c r="DC71" s="191" t="n">
        <f aca="false">(DB56*'Retail Tariff'!$B$23)/1000</f>
        <v>22.4816790352505</v>
      </c>
      <c r="DD71" s="191" t="n">
        <f aca="false">(DC56*'Retail Tariff'!$B$23)/1000</f>
        <v>22.4816790352505</v>
      </c>
      <c r="DE71" s="191" t="n">
        <f aca="false">(DD56*'Retail Tariff'!$B$23)/1000</f>
        <v>21.4111228907147</v>
      </c>
      <c r="DF71" s="191" t="n">
        <f aca="false">(DE56*'Retail Tariff'!$B$23)/1000</f>
        <v>22.4816790352505</v>
      </c>
      <c r="DG71" s="191" t="n">
        <f aca="false">(DF56*'Retail Tariff'!$B$23)/1000</f>
        <v>21.4111228907147</v>
      </c>
      <c r="DH71" s="191" t="n">
        <f aca="false">(DG56*'Retail Tariff'!$B$23)/1000</f>
        <v>22.4816790352505</v>
      </c>
      <c r="DI71" s="191" t="n">
        <f aca="false">(DH56*'Retail Tariff'!$B$23)/1000</f>
        <v>6.11746368306135</v>
      </c>
      <c r="DJ71" s="191" t="n">
        <f aca="false">(DI56*'Retail Tariff'!$B$23)/1000</f>
        <v>6.42333686721442</v>
      </c>
      <c r="DK71" s="191" t="n">
        <f aca="false">(DJ56*'Retail Tariff'!$B$23)/1000</f>
        <v>6.42333686721442</v>
      </c>
      <c r="DL71" s="191" t="n">
        <f aca="false">(DK56*'Retail Tariff'!$B$23)/1000</f>
        <v>6.11746368306135</v>
      </c>
      <c r="DM71" s="191" t="n">
        <f aca="false">(DL56*'Retail Tariff'!$B$23)/1000</f>
        <v>22.4816790352505</v>
      </c>
      <c r="DN71" s="191" t="n">
        <f aca="false">(DM56*'Retail Tariff'!$B$23)/1000</f>
        <v>21.4111228907147</v>
      </c>
      <c r="DO71" s="191" t="n">
        <f aca="false">(DN56*'Retail Tariff'!$B$23)/1000</f>
        <v>22.4816790352505</v>
      </c>
      <c r="DP71" s="191" t="n">
        <f aca="false">(DO56*'Retail Tariff'!$B$23)/1000</f>
        <v>22.4816790352505</v>
      </c>
      <c r="DQ71" s="191" t="n">
        <f aca="false">(DP56*'Retail Tariff'!$B$23)/1000</f>
        <v>21.4111228907147</v>
      </c>
      <c r="DR71" s="191" t="n">
        <f aca="false">(DQ56*'Retail Tariff'!$B$23)/1000</f>
        <v>22.4816790352505</v>
      </c>
      <c r="DS71" s="191" t="n">
        <f aca="false">(DR56*'Retail Tariff'!$B$23)/1000</f>
        <v>0</v>
      </c>
      <c r="DT71" s="191" t="n">
        <f aca="false">(DS56*'Retail Tariff'!$B$23)/1000</f>
        <v>21.4111228907147</v>
      </c>
      <c r="DU71" s="191" t="n">
        <f aca="false">(DT56*'Retail Tariff'!$B$23)/1000</f>
        <v>22.4816790352505</v>
      </c>
      <c r="DV71" s="191" t="n">
        <f aca="false">(DU56*'Retail Tariff'!$B$23)/1000</f>
        <v>6.11746368306135</v>
      </c>
      <c r="DW71" s="191" t="n">
        <f aca="false">(DV56*'Retail Tariff'!$B$23)/1000</f>
        <v>6.42333686721442</v>
      </c>
      <c r="DX71" s="191" t="n">
        <f aca="false">(DW56*'Retail Tariff'!$B$23)/1000</f>
        <v>6.42333686721442</v>
      </c>
      <c r="DY71" s="191" t="n">
        <f aca="false">(DX56*'Retail Tariff'!$B$23)/1000</f>
        <v>6.11746368306135</v>
      </c>
      <c r="DZ71" s="191" t="n">
        <f aca="false">(DY56*'Retail Tariff'!$B$23)/1000</f>
        <v>22.4816790352505</v>
      </c>
      <c r="EA71" s="191" t="n">
        <f aca="false">(DZ56*'Retail Tariff'!$B$23)/1000</f>
        <v>21.4111228907147</v>
      </c>
      <c r="EB71" s="191" t="n">
        <f aca="false">(EA56*'Retail Tariff'!$B$23)/1000</f>
        <v>22.4816790352505</v>
      </c>
      <c r="EC71" s="191" t="n">
        <f aca="false">(EB56*'Retail Tariff'!$B$23)/1000</f>
        <v>22.4816790352505</v>
      </c>
      <c r="ED71" s="191" t="n">
        <f aca="false">(EC56*'Retail Tariff'!$B$23)/1000</f>
        <v>21.4111228907147</v>
      </c>
      <c r="EE71" s="191" t="n">
        <f aca="false">(ED56*'Retail Tariff'!$B$23)/1000</f>
        <v>22.4816790352505</v>
      </c>
      <c r="EF71" s="191" t="n">
        <f aca="false">(EE56*'Retail Tariff'!$B$23)/1000</f>
        <v>21.4111228907147</v>
      </c>
      <c r="EG71" s="191" t="n">
        <f aca="false">(EF56*'Retail Tariff'!$B$23)/1000</f>
        <v>22.4816790352505</v>
      </c>
      <c r="EH71" s="191" t="n">
        <f aca="false">(EG56*'Retail Tariff'!$B$23)/1000</f>
        <v>6.11746368306135</v>
      </c>
      <c r="EI71" s="191" t="n">
        <f aca="false">(EH56*'Retail Tariff'!$B$23)/1000</f>
        <v>6.42333686721442</v>
      </c>
      <c r="EJ71" s="191" t="n">
        <f aca="false">(EI56*'Retail Tariff'!$B$23)/1000</f>
        <v>6.42333686721442</v>
      </c>
      <c r="EK71" s="191" t="n">
        <f aca="false">(EJ56*'Retail Tariff'!$B$23)/1000</f>
        <v>6.11746368306135</v>
      </c>
      <c r="EL71" s="191" t="n">
        <f aca="false">(EK56*'Retail Tariff'!$B$23)/1000</f>
        <v>22.4816790352505</v>
      </c>
      <c r="EM71" s="191" t="n">
        <f aca="false">(EL56*'Retail Tariff'!$B$23)/1000</f>
        <v>21.4111228907147</v>
      </c>
      <c r="EN71" s="191" t="n">
        <f aca="false">(EM56*'Retail Tariff'!$B$23)/1000</f>
        <v>22.4816790352505</v>
      </c>
      <c r="EO71" s="191" t="n">
        <f aca="false">(EN56*'Retail Tariff'!$B$23)/1000</f>
        <v>22.4816790352505</v>
      </c>
      <c r="EP71" s="191" t="n">
        <f aca="false">(EO56*'Retail Tariff'!$B$23)/1000</f>
        <v>21.4111228907147</v>
      </c>
      <c r="EQ71" s="191" t="n">
        <f aca="false">(EP56*'Retail Tariff'!$B$23)/1000</f>
        <v>22.4816790352505</v>
      </c>
      <c r="ER71" s="191" t="n">
        <f aca="false">(EQ56*'Retail Tariff'!$B$23)/1000</f>
        <v>21.4111228907147</v>
      </c>
      <c r="ES71" s="191" t="n">
        <f aca="false">(ER56*'Retail Tariff'!$B$23)/1000</f>
        <v>22.4816790352505</v>
      </c>
      <c r="ET71" s="191" t="n">
        <f aca="false">(ES56*'Retail Tariff'!$B$23)/1000</f>
        <v>6.11746368306135</v>
      </c>
      <c r="EU71" s="191" t="n">
        <f aca="false">(ET56*'Retail Tariff'!$B$23)/1000</f>
        <v>6.42333686721442</v>
      </c>
      <c r="EV71" s="191" t="n">
        <f aca="false">(EU56*'Retail Tariff'!$B$23)/1000</f>
        <v>6.42333686721442</v>
      </c>
      <c r="EW71" s="191" t="n">
        <f aca="false">(EV56*'Retail Tariff'!$B$23)/1000</f>
        <v>6.11746368306135</v>
      </c>
      <c r="EX71" s="191" t="n">
        <f aca="false">(EW56*'Retail Tariff'!$B$23)/1000</f>
        <v>22.4816790352505</v>
      </c>
      <c r="EY71" s="191" t="n">
        <f aca="false">(EX56*'Retail Tariff'!$B$23)/1000</f>
        <v>21.4111228907147</v>
      </c>
      <c r="EZ71" s="191" t="n">
        <f aca="false">(EY56*'Retail Tariff'!$B$23)/1000</f>
        <v>22.4816790352505</v>
      </c>
      <c r="FA71" s="191" t="n">
        <f aca="false">(EZ56*'Retail Tariff'!$B$23)/1000</f>
        <v>22.4816790352505</v>
      </c>
      <c r="FB71" s="191" t="n">
        <f aca="false">(FA56*'Retail Tariff'!$B$23)/1000</f>
        <v>21.4111228907147</v>
      </c>
      <c r="FC71" s="191" t="n">
        <f aca="false">(FB56*'Retail Tariff'!$B$23)/1000</f>
        <v>22.4816790352505</v>
      </c>
      <c r="FD71" s="191" t="n">
        <f aca="false">(FC56*'Retail Tariff'!$B$23)/1000</f>
        <v>21.4111228907147</v>
      </c>
      <c r="FE71" s="191" t="n">
        <f aca="false">(FD56*'Retail Tariff'!$B$23)/1000</f>
        <v>22.4816790352505</v>
      </c>
      <c r="FF71" s="191" t="n">
        <f aca="false">(FE56*'Retail Tariff'!$B$23)/1000</f>
        <v>6.11746368306135</v>
      </c>
      <c r="FG71" s="191" t="n">
        <f aca="false">(FF56*'Retail Tariff'!$B$23)/1000</f>
        <v>6.42333686721442</v>
      </c>
      <c r="FH71" s="191" t="n">
        <f aca="false">(FG56*'Retail Tariff'!$B$23)/1000</f>
        <v>6.42333686721442</v>
      </c>
      <c r="FI71" s="191" t="n">
        <f aca="false">(FH56*'Retail Tariff'!$B$23)/1000</f>
        <v>6.11746368306135</v>
      </c>
      <c r="FJ71" s="191" t="n">
        <f aca="false">(FI56*'Retail Tariff'!$B$23)/1000</f>
        <v>22.4816790352505</v>
      </c>
      <c r="FK71" s="191" t="n">
        <f aca="false">(FJ56*'Retail Tariff'!$B$23)/1000</f>
        <v>21.4111228907147</v>
      </c>
      <c r="FL71" s="191" t="n">
        <f aca="false">(FK56*'Retail Tariff'!$B$23)/1000</f>
        <v>22.4816790352505</v>
      </c>
      <c r="FM71" s="191" t="n">
        <f aca="false">(FL56*'Retail Tariff'!$B$23)/1000</f>
        <v>22.4816790352505</v>
      </c>
      <c r="FN71" s="191" t="n">
        <f aca="false">(FM56*'Retail Tariff'!$B$23)/1000</f>
        <v>21.4111228907147</v>
      </c>
      <c r="FO71" s="191" t="n">
        <f aca="false">(FN56*'Retail Tariff'!$B$23)/1000</f>
        <v>22.4816790352505</v>
      </c>
      <c r="FP71" s="191" t="n">
        <f aca="false">(FO56*'Retail Tariff'!$B$23)/1000</f>
        <v>21.4111228907147</v>
      </c>
      <c r="FQ71" s="191" t="n">
        <f aca="false">(FP56*'Retail Tariff'!$B$23)/1000</f>
        <v>22.4816790352505</v>
      </c>
      <c r="FR71" s="191" t="n">
        <f aca="false">(FQ56*'Retail Tariff'!$B$23)/1000</f>
        <v>6.11746368306135</v>
      </c>
      <c r="FS71" s="191" t="n">
        <f aca="false">(FR56*'Retail Tariff'!$B$23)/1000</f>
        <v>6.42333686721442</v>
      </c>
      <c r="FT71" s="191" t="n">
        <f aca="false">(FS56*'Retail Tariff'!$B$23)/1000</f>
        <v>6.42333686721442</v>
      </c>
      <c r="FU71" s="191" t="n">
        <f aca="false">(FT56*'Retail Tariff'!$B$23)/1000</f>
        <v>6.11746368306135</v>
      </c>
      <c r="FV71" s="191" t="n">
        <f aca="false">(FU56*'Retail Tariff'!$B$23)/1000</f>
        <v>22.4816790352505</v>
      </c>
      <c r="FW71" s="191" t="n">
        <f aca="false">(FV56*'Retail Tariff'!$B$23)/1000</f>
        <v>21.4111228907147</v>
      </c>
      <c r="FX71" s="191" t="n">
        <f aca="false">(FW56*'Retail Tariff'!$B$23)/1000</f>
        <v>22.4816790352505</v>
      </c>
      <c r="FY71" s="191" t="n">
        <f aca="false">(FX56*'Retail Tariff'!$B$23)/1000</f>
        <v>22.4816790352505</v>
      </c>
      <c r="FZ71" s="191" t="n">
        <f aca="false">(FY56*'Retail Tariff'!$B$23)/1000</f>
        <v>21.4111228907147</v>
      </c>
      <c r="GA71" s="191" t="n">
        <f aca="false">(FZ56*'Retail Tariff'!$B$23)/1000</f>
        <v>22.4816790352505</v>
      </c>
      <c r="GB71" s="191" t="n">
        <f aca="false">(GA56*'Retail Tariff'!$B$23)/1000</f>
        <v>21.4111228907147</v>
      </c>
      <c r="GC71" s="191" t="n">
        <f aca="false">(GB56*'Retail Tariff'!$B$23)/1000</f>
        <v>22.4816790352505</v>
      </c>
      <c r="GD71" s="191" t="n">
        <f aca="false">(GC56*'Retail Tariff'!$B$23)/1000</f>
        <v>6.11746368306135</v>
      </c>
      <c r="GE71" s="191" t="n">
        <f aca="false">(GD56*'Retail Tariff'!$B$23)/1000</f>
        <v>6.42333686721442</v>
      </c>
      <c r="GF71" s="191" t="n">
        <f aca="false">(GE56*'Retail Tariff'!$B$23)/1000</f>
        <v>6.42333686721442</v>
      </c>
      <c r="GG71" s="191" t="n">
        <f aca="false">(GF56*'Retail Tariff'!$B$23)/1000</f>
        <v>6.11746368306135</v>
      </c>
      <c r="GH71" s="191" t="n">
        <f aca="false">(GG56*'Retail Tariff'!$B$23)/1000</f>
        <v>22.4816790352505</v>
      </c>
      <c r="GI71" s="191" t="n">
        <f aca="false">(GH56*'Retail Tariff'!$B$23)/1000</f>
        <v>21.4111228907147</v>
      </c>
      <c r="GJ71" s="191" t="n">
        <f aca="false">(GI56*'Retail Tariff'!$B$23)/1000</f>
        <v>22.4816790352505</v>
      </c>
      <c r="GK71" s="191" t="n">
        <f aca="false">(GJ56*'Retail Tariff'!$B$23)/1000</f>
        <v>22.4816790352505</v>
      </c>
      <c r="GL71" s="191" t="n">
        <f aca="false">(GK56*'Retail Tariff'!$B$23)/1000</f>
        <v>21.4111228907147</v>
      </c>
      <c r="GM71" s="191" t="n">
        <f aca="false">(GL56*'Retail Tariff'!$B$23)/1000</f>
        <v>22.4816790352505</v>
      </c>
      <c r="GN71" s="191" t="n">
        <f aca="false">(GM56*'Retail Tariff'!$B$23)/1000</f>
        <v>21.4111228907147</v>
      </c>
      <c r="GO71" s="191" t="n">
        <f aca="false">(GN56*'Retail Tariff'!$B$23)/1000</f>
        <v>22.4816790352505</v>
      </c>
      <c r="GP71" s="191" t="n">
        <f aca="false">(GO56*'Retail Tariff'!$B$23)/1000</f>
        <v>6.11746368306135</v>
      </c>
      <c r="GQ71" s="191" t="n">
        <f aca="false">(GP56*'Retail Tariff'!$B$23)/1000</f>
        <v>6.42333686721442</v>
      </c>
      <c r="GR71" s="191" t="n">
        <f aca="false">(GQ56*'Retail Tariff'!$B$23)/1000</f>
        <v>6.42333686721442</v>
      </c>
      <c r="GS71" s="191" t="n">
        <f aca="false">(GR56*'Retail Tariff'!$B$23)/1000</f>
        <v>6.11746368306135</v>
      </c>
      <c r="GT71" s="191" t="n">
        <f aca="false">(GS56*'Retail Tariff'!$B$23)/1000</f>
        <v>22.4816790352505</v>
      </c>
      <c r="GU71" s="191" t="n">
        <f aca="false">(GT56*'Retail Tariff'!$B$23)/1000</f>
        <v>21.4111228907147</v>
      </c>
      <c r="GV71" s="191" t="n">
        <f aca="false">(GU56*'Retail Tariff'!$B$23)/1000</f>
        <v>22.4816790352505</v>
      </c>
      <c r="GW71" s="191" t="n">
        <f aca="false">(GV56*'Retail Tariff'!$B$23)/1000</f>
        <v>22.4816790352505</v>
      </c>
      <c r="GX71" s="191" t="n">
        <f aca="false">(GW56*'Retail Tariff'!$B$23)/1000</f>
        <v>21.4111228907147</v>
      </c>
      <c r="GY71" s="191" t="n">
        <f aca="false">(GX56*'Retail Tariff'!$B$23)/1000</f>
        <v>22.4816790352505</v>
      </c>
      <c r="GZ71" s="191" t="n">
        <f aca="false">(GY56*'Retail Tariff'!$B$23)/1000</f>
        <v>21.4111228907147</v>
      </c>
      <c r="HA71" s="191" t="n">
        <f aca="false">(GZ56*'Retail Tariff'!$B$23)/1000</f>
        <v>22.4816790352505</v>
      </c>
      <c r="HB71" s="191" t="n">
        <f aca="false">(HA56*'Retail Tariff'!$B$23)/1000</f>
        <v>6.11746368306135</v>
      </c>
      <c r="HC71" s="191" t="n">
        <f aca="false">(HB56*'Retail Tariff'!$B$23)/1000</f>
        <v>6.42333686721442</v>
      </c>
      <c r="HD71" s="191" t="n">
        <f aca="false">(HC56*'Retail Tariff'!$B$23)/1000</f>
        <v>6.42333686721442</v>
      </c>
      <c r="HE71" s="191" t="n">
        <f aca="false">(HD56*'Retail Tariff'!$B$23)/1000</f>
        <v>6.11746368306135</v>
      </c>
      <c r="HF71" s="191" t="n">
        <f aca="false">(HE56*'Retail Tariff'!$B$23)/1000</f>
        <v>22.4816790352505</v>
      </c>
      <c r="HG71" s="191" t="n">
        <f aca="false">(HF56*'Retail Tariff'!$B$23)/1000</f>
        <v>21.4111228907147</v>
      </c>
      <c r="HH71" s="191" t="n">
        <f aca="false">(HG56*'Retail Tariff'!$B$23)/1000</f>
        <v>22.4816790352505</v>
      </c>
      <c r="HI71" s="191" t="n">
        <f aca="false">(HH56*'Retail Tariff'!$B$23)/1000</f>
        <v>22.4816790352505</v>
      </c>
      <c r="HJ71" s="191" t="n">
        <f aca="false">(HI56*'Retail Tariff'!$B$23)/1000</f>
        <v>21.4111228907147</v>
      </c>
      <c r="HK71" s="191" t="n">
        <f aca="false">(HJ56*'Retail Tariff'!$B$23)/1000</f>
        <v>22.4816790352505</v>
      </c>
      <c r="HL71" s="191" t="n">
        <f aca="false">(HK56*'Retail Tariff'!$B$23)/1000</f>
        <v>21.4111228907147</v>
      </c>
      <c r="HM71" s="191" t="n">
        <f aca="false">(HL56*'Retail Tariff'!$B$23)/1000</f>
        <v>22.4816790352505</v>
      </c>
      <c r="HN71" s="191" t="n">
        <f aca="false">(HM56*'Retail Tariff'!$B$23)/1000</f>
        <v>6.11746368306135</v>
      </c>
      <c r="HO71" s="191" t="n">
        <f aca="false">(HN56*'Retail Tariff'!$B$23)/1000</f>
        <v>6.42333686721442</v>
      </c>
      <c r="HP71" s="191" t="n">
        <f aca="false">(HO56*'Retail Tariff'!$B$23)/1000</f>
        <v>6.42333686721442</v>
      </c>
      <c r="HQ71" s="191" t="n">
        <f aca="false">(HP56*'Retail Tariff'!$B$23)/1000</f>
        <v>6.11746368306135</v>
      </c>
      <c r="HR71" s="191" t="n">
        <f aca="false">(HQ56*'Retail Tariff'!$B$23)/1000</f>
        <v>22.4816790352505</v>
      </c>
      <c r="HS71" s="191" t="n">
        <f aca="false">(HR56*'Retail Tariff'!$B$23)/1000</f>
        <v>21.4111228907147</v>
      </c>
      <c r="HT71" s="193"/>
      <c r="HU71" s="193"/>
      <c r="HV71" s="193"/>
      <c r="HW71" s="193"/>
      <c r="HX71" s="193"/>
      <c r="HY71" s="193"/>
      <c r="HZ71" s="193"/>
      <c r="IA71" s="193"/>
      <c r="IB71" s="193"/>
      <c r="IC71" s="193"/>
      <c r="ID71" s="193"/>
      <c r="IE71" s="193"/>
      <c r="IF71" s="193"/>
      <c r="IG71" s="193"/>
      <c r="IH71" s="193"/>
      <c r="II71" s="193"/>
      <c r="IJ71" s="193"/>
      <c r="IK71" s="193"/>
      <c r="IL71" s="193"/>
      <c r="IM71" s="193"/>
      <c r="IN71" s="193"/>
      <c r="IO71" s="193"/>
      <c r="IP71" s="193"/>
      <c r="IQ71" s="193"/>
      <c r="IR71" s="193"/>
      <c r="IS71" s="193"/>
      <c r="IT71" s="193"/>
      <c r="IU71" s="193"/>
      <c r="IV71" s="193"/>
      <c r="IW71" s="193"/>
    </row>
    <row r="72" customFormat="false" ht="12.75" hidden="false" customHeight="false" outlineLevel="0" collapsed="false">
      <c r="A72" s="190" t="s">
        <v>94</v>
      </c>
      <c r="B72" s="191" t="n">
        <v>0</v>
      </c>
      <c r="C72" s="191" t="n">
        <f aca="false">(B57*'Retail Tariff'!$B$25)/1000</f>
        <v>9.77978527465408</v>
      </c>
      <c r="D72" s="191" t="n">
        <f aca="false">(C57*'Retail Tariff'!$B$25)/1000</f>
        <v>10.0020531218053</v>
      </c>
      <c r="E72" s="191" t="n">
        <f aca="false">(D57*'Retail Tariff'!$B$25)/1000</f>
        <v>14.2251422176787</v>
      </c>
      <c r="F72" s="191" t="n">
        <f aca="false">(E57*'Retail Tariff'!$B$25)/1000</f>
        <v>14.6696779119811</v>
      </c>
      <c r="G72" s="191" t="n">
        <f aca="false">(F57*'Retail Tariff'!$B$25)/1000</f>
        <v>14.6696779119811</v>
      </c>
      <c r="H72" s="191" t="n">
        <f aca="false">(G57*'Retail Tariff'!$B$25)/1000</f>
        <v>14.2251422176787</v>
      </c>
      <c r="I72" s="191" t="n">
        <f aca="false">(H57*'Retail Tariff'!$B$25)/1000</f>
        <v>10.0020531218053</v>
      </c>
      <c r="J72" s="191" t="n">
        <f aca="false">(I57*'Retail Tariff'!$B$25)/1000</f>
        <v>9.77978527465408</v>
      </c>
      <c r="K72" s="191" t="n">
        <f aca="false">(J57*'Retail Tariff'!$B$25)/1000</f>
        <v>10.0020531218053</v>
      </c>
      <c r="L72" s="191" t="n">
        <f aca="false">(K57*'Retail Tariff'!$B$25)/1000</f>
        <v>10.0020531218053</v>
      </c>
      <c r="M72" s="191" t="n">
        <f aca="false">(L57*'Retail Tariff'!$B$25)/1000</f>
        <v>8.71289960832818</v>
      </c>
      <c r="N72" s="192" t="n">
        <f aca="false">(M57*'Retail Tariff'!$B$25)/1000</f>
        <v>10.0020531218053</v>
      </c>
      <c r="O72" s="192" t="n">
        <f aca="false">C72</f>
        <v>9.77978527465408</v>
      </c>
      <c r="P72" s="192" t="n">
        <f aca="false">D72</f>
        <v>10.0020531218053</v>
      </c>
      <c r="Q72" s="192" t="n">
        <f aca="false">E72</f>
        <v>14.2251422176787</v>
      </c>
      <c r="R72" s="192" t="n">
        <f aca="false">F72</f>
        <v>14.6696779119811</v>
      </c>
      <c r="S72" s="192" t="n">
        <f aca="false">G72</f>
        <v>14.6696779119811</v>
      </c>
      <c r="T72" s="192" t="n">
        <f aca="false">H72</f>
        <v>14.2251422176787</v>
      </c>
      <c r="U72" s="192" t="n">
        <f aca="false">I72</f>
        <v>10.0020531218053</v>
      </c>
      <c r="V72" s="192" t="n">
        <f aca="false">J72</f>
        <v>9.77978527465408</v>
      </c>
      <c r="W72" s="192" t="n">
        <f aca="false">K72</f>
        <v>10.0020531218053</v>
      </c>
      <c r="X72" s="192" t="n">
        <f aca="false">L72</f>
        <v>10.0020531218053</v>
      </c>
      <c r="Y72" s="192" t="n">
        <f aca="false">M72</f>
        <v>8.71289960832818</v>
      </c>
      <c r="Z72" s="192" t="n">
        <f aca="false">N72</f>
        <v>10.0020531218053</v>
      </c>
      <c r="AA72" s="192" t="n">
        <f aca="false">O72</f>
        <v>9.77978527465408</v>
      </c>
      <c r="AB72" s="192" t="n">
        <f aca="false">P72</f>
        <v>10.0020531218053</v>
      </c>
      <c r="AC72" s="192" t="n">
        <f aca="false">Q72</f>
        <v>14.2251422176787</v>
      </c>
      <c r="AD72" s="192" t="n">
        <f aca="false">R72</f>
        <v>14.6696779119811</v>
      </c>
      <c r="AE72" s="192" t="n">
        <f aca="false">S72</f>
        <v>14.6696779119811</v>
      </c>
      <c r="AF72" s="192" t="n">
        <f aca="false">T72</f>
        <v>14.2251422176787</v>
      </c>
      <c r="AG72" s="192" t="n">
        <f aca="false">U72</f>
        <v>10.0020531218053</v>
      </c>
      <c r="AH72" s="192" t="n">
        <f aca="false">V72</f>
        <v>9.77978527465408</v>
      </c>
      <c r="AI72" s="192" t="n">
        <f aca="false">W72</f>
        <v>10.0020531218053</v>
      </c>
      <c r="AJ72" s="192" t="n">
        <f aca="false">X72</f>
        <v>10.0020531218053</v>
      </c>
      <c r="AK72" s="192" t="n">
        <f aca="false">Y72</f>
        <v>8.71289960832818</v>
      </c>
      <c r="AL72" s="192" t="n">
        <f aca="false">Z72</f>
        <v>10.0020531218053</v>
      </c>
      <c r="AM72" s="192" t="n">
        <f aca="false">AA72</f>
        <v>9.77978527465408</v>
      </c>
      <c r="AN72" s="192" t="n">
        <f aca="false">AB72</f>
        <v>10.0020531218053</v>
      </c>
      <c r="AO72" s="192" t="n">
        <f aca="false">AC72</f>
        <v>14.2251422176787</v>
      </c>
      <c r="AP72" s="192" t="n">
        <f aca="false">AD72</f>
        <v>14.6696779119811</v>
      </c>
      <c r="AQ72" s="192" t="n">
        <f aca="false">AE72</f>
        <v>14.6696779119811</v>
      </c>
      <c r="AR72" s="192" t="n">
        <f aca="false">AF72</f>
        <v>14.2251422176787</v>
      </c>
      <c r="AS72" s="192" t="n">
        <f aca="false">AG72</f>
        <v>10.0020531218053</v>
      </c>
      <c r="AT72" s="192" t="n">
        <f aca="false">AH72</f>
        <v>9.77978527465408</v>
      </c>
      <c r="AU72" s="192" t="n">
        <f aca="false">AI72</f>
        <v>10.0020531218053</v>
      </c>
      <c r="AV72" s="192" t="n">
        <f aca="false">AJ72</f>
        <v>10.0020531218053</v>
      </c>
      <c r="AW72" s="192" t="n">
        <f aca="false">AK72</f>
        <v>8.71289960832818</v>
      </c>
      <c r="AX72" s="192" t="n">
        <f aca="false">AL72</f>
        <v>10.0020531218053</v>
      </c>
      <c r="AY72" s="192" t="n">
        <f aca="false">AM72</f>
        <v>9.77978527465408</v>
      </c>
      <c r="AZ72" s="192" t="n">
        <f aca="false">AN72</f>
        <v>10.0020531218053</v>
      </c>
      <c r="BA72" s="192" t="n">
        <f aca="false">AO72</f>
        <v>14.2251422176787</v>
      </c>
      <c r="BB72" s="192" t="n">
        <f aca="false">AP72</f>
        <v>14.6696779119811</v>
      </c>
      <c r="BC72" s="192" t="n">
        <f aca="false">AQ72</f>
        <v>14.6696779119811</v>
      </c>
      <c r="BD72" s="192" t="n">
        <f aca="false">AR72</f>
        <v>14.2251422176787</v>
      </c>
      <c r="BE72" s="192" t="n">
        <f aca="false">AS72</f>
        <v>10.0020531218053</v>
      </c>
      <c r="BF72" s="192" t="n">
        <f aca="false">AT72</f>
        <v>9.77978527465408</v>
      </c>
      <c r="BG72" s="192" t="n">
        <f aca="false">AU72</f>
        <v>10.0020531218053</v>
      </c>
      <c r="BH72" s="192" t="n">
        <f aca="false">AV72</f>
        <v>10.0020531218053</v>
      </c>
      <c r="BI72" s="192" t="n">
        <f aca="false">AW72</f>
        <v>8.71289960832818</v>
      </c>
      <c r="BJ72" s="192" t="n">
        <f aca="false">AX72</f>
        <v>10.0020531218053</v>
      </c>
      <c r="BK72" s="192" t="n">
        <f aca="false">AY72</f>
        <v>9.77978527465408</v>
      </c>
      <c r="BL72" s="192" t="n">
        <f aca="false">AZ72</f>
        <v>10.0020531218053</v>
      </c>
      <c r="BM72" s="192" t="n">
        <f aca="false">BA72</f>
        <v>14.2251422176787</v>
      </c>
      <c r="BN72" s="192" t="n">
        <f aca="false">BB72</f>
        <v>14.6696779119811</v>
      </c>
      <c r="BO72" s="192" t="n">
        <f aca="false">BC72</f>
        <v>14.6696779119811</v>
      </c>
      <c r="BP72" s="192" t="n">
        <f aca="false">BD72</f>
        <v>14.2251422176787</v>
      </c>
      <c r="BQ72" s="192" t="n">
        <f aca="false">BE72</f>
        <v>10.0020531218053</v>
      </c>
      <c r="BR72" s="192" t="n">
        <f aca="false">BF72</f>
        <v>9.77978527465408</v>
      </c>
      <c r="BS72" s="192" t="n">
        <f aca="false">BG72</f>
        <v>10.0020531218053</v>
      </c>
      <c r="BT72" s="192" t="n">
        <f aca="false">BH72</f>
        <v>10.0020531218053</v>
      </c>
      <c r="BU72" s="192" t="n">
        <f aca="false">BI72</f>
        <v>8.71289960832818</v>
      </c>
      <c r="BV72" s="192" t="n">
        <f aca="false">BJ72</f>
        <v>10.0020531218053</v>
      </c>
      <c r="BW72" s="192" t="n">
        <f aca="false">BK72</f>
        <v>9.77978527465408</v>
      </c>
      <c r="BX72" s="192" t="n">
        <f aca="false">BL72</f>
        <v>10.0020531218053</v>
      </c>
      <c r="BY72" s="192" t="n">
        <f aca="false">BM72</f>
        <v>14.2251422176787</v>
      </c>
      <c r="BZ72" s="192" t="n">
        <f aca="false">BN72</f>
        <v>14.6696779119811</v>
      </c>
      <c r="CA72" s="192" t="n">
        <f aca="false">BO72</f>
        <v>14.6696779119811</v>
      </c>
      <c r="CB72" s="192" t="n">
        <f aca="false">BP72</f>
        <v>14.2251422176787</v>
      </c>
      <c r="CC72" s="192" t="n">
        <f aca="false">BQ72</f>
        <v>10.0020531218053</v>
      </c>
      <c r="CD72" s="192" t="n">
        <f aca="false">BR72</f>
        <v>9.77978527465408</v>
      </c>
      <c r="CE72" s="192" t="n">
        <f aca="false">BS72</f>
        <v>10.0020531218053</v>
      </c>
      <c r="CF72" s="192" t="n">
        <f aca="false">BT72</f>
        <v>10.0020531218053</v>
      </c>
      <c r="CG72" s="192" t="n">
        <f aca="false">BU72</f>
        <v>8.71289960832818</v>
      </c>
      <c r="CH72" s="192" t="n">
        <f aca="false">BV72</f>
        <v>10.0020531218053</v>
      </c>
      <c r="CI72" s="192" t="n">
        <f aca="false">BW72</f>
        <v>9.77978527465408</v>
      </c>
      <c r="CJ72" s="192" t="n">
        <f aca="false">BX72</f>
        <v>10.0020531218053</v>
      </c>
      <c r="CK72" s="192" t="n">
        <f aca="false">BY72</f>
        <v>14.2251422176787</v>
      </c>
      <c r="CL72" s="192" t="n">
        <f aca="false">BZ72</f>
        <v>14.6696779119811</v>
      </c>
      <c r="CM72" s="192" t="n">
        <f aca="false">CA72</f>
        <v>14.6696779119811</v>
      </c>
      <c r="CN72" s="192" t="n">
        <f aca="false">CB72</f>
        <v>14.2251422176787</v>
      </c>
      <c r="CO72" s="192" t="n">
        <f aca="false">CC72</f>
        <v>10.0020531218053</v>
      </c>
      <c r="CP72" s="192" t="n">
        <f aca="false">CD72</f>
        <v>9.77978527465408</v>
      </c>
      <c r="CQ72" s="192" t="n">
        <f aca="false">CE72</f>
        <v>10.0020531218053</v>
      </c>
      <c r="CR72" s="192" t="n">
        <f aca="false">CF72</f>
        <v>10.0020531218053</v>
      </c>
      <c r="CS72" s="192" t="n">
        <f aca="false">CG72</f>
        <v>8.71289960832818</v>
      </c>
      <c r="CT72" s="192" t="n">
        <f aca="false">CH72</f>
        <v>10.0020531218053</v>
      </c>
      <c r="CU72" s="192" t="n">
        <f aca="false">CI72</f>
        <v>9.77978527465408</v>
      </c>
      <c r="CV72" s="192" t="n">
        <f aca="false">CJ72</f>
        <v>10.0020531218053</v>
      </c>
      <c r="CW72" s="192" t="n">
        <f aca="false">CK72</f>
        <v>14.2251422176787</v>
      </c>
      <c r="CX72" s="192" t="n">
        <f aca="false">CL72</f>
        <v>14.6696779119811</v>
      </c>
      <c r="CY72" s="192" t="n">
        <f aca="false">CM72</f>
        <v>14.6696779119811</v>
      </c>
      <c r="CZ72" s="192" t="n">
        <f aca="false">CN72</f>
        <v>14.2251422176787</v>
      </c>
      <c r="DA72" s="192" t="n">
        <f aca="false">CO72</f>
        <v>10.0020531218053</v>
      </c>
      <c r="DB72" s="192" t="n">
        <f aca="false">CP72</f>
        <v>9.77978527465408</v>
      </c>
      <c r="DC72" s="192" t="n">
        <f aca="false">CQ72</f>
        <v>10.0020531218053</v>
      </c>
      <c r="DD72" s="192" t="n">
        <f aca="false">CR72</f>
        <v>10.0020531218053</v>
      </c>
      <c r="DE72" s="192" t="n">
        <f aca="false">CS72</f>
        <v>8.71289960832818</v>
      </c>
      <c r="DF72" s="192" t="n">
        <f aca="false">CT72</f>
        <v>10.0020531218053</v>
      </c>
      <c r="DG72" s="192" t="n">
        <f aca="false">CU72</f>
        <v>9.77978527465408</v>
      </c>
      <c r="DH72" s="192" t="n">
        <f aca="false">CV72</f>
        <v>10.0020531218053</v>
      </c>
      <c r="DI72" s="192" t="n">
        <f aca="false">CW72</f>
        <v>14.2251422176787</v>
      </c>
      <c r="DJ72" s="192" t="n">
        <f aca="false">CX72</f>
        <v>14.6696779119811</v>
      </c>
      <c r="DK72" s="192" t="n">
        <f aca="false">CY72</f>
        <v>14.6696779119811</v>
      </c>
      <c r="DL72" s="192" t="n">
        <f aca="false">CZ72</f>
        <v>14.2251422176787</v>
      </c>
      <c r="DM72" s="192" t="n">
        <f aca="false">DA72</f>
        <v>10.0020531218053</v>
      </c>
      <c r="DN72" s="192" t="n">
        <f aca="false">DB72</f>
        <v>9.77978527465408</v>
      </c>
      <c r="DO72" s="192" t="n">
        <f aca="false">DC72</f>
        <v>10.0020531218053</v>
      </c>
      <c r="DP72" s="192" t="n">
        <f aca="false">DD72</f>
        <v>10.0020531218053</v>
      </c>
      <c r="DQ72" s="192" t="n">
        <f aca="false">DE72</f>
        <v>8.71289960832818</v>
      </c>
      <c r="DR72" s="23"/>
      <c r="DS72" s="192" t="n">
        <f aca="false">DF72</f>
        <v>10.0020531218053</v>
      </c>
      <c r="DT72" s="192" t="n">
        <f aca="false">DG72</f>
        <v>9.77978527465408</v>
      </c>
      <c r="DU72" s="192" t="n">
        <f aca="false">DH72</f>
        <v>10.0020531218053</v>
      </c>
      <c r="DV72" s="192" t="n">
        <f aca="false">DI72</f>
        <v>14.2251422176787</v>
      </c>
      <c r="DW72" s="192" t="n">
        <f aca="false">DJ72</f>
        <v>14.6696779119811</v>
      </c>
      <c r="DX72" s="192" t="n">
        <f aca="false">DK72</f>
        <v>14.6696779119811</v>
      </c>
      <c r="DY72" s="192" t="n">
        <f aca="false">DL72</f>
        <v>14.2251422176787</v>
      </c>
      <c r="DZ72" s="192" t="n">
        <f aca="false">DM72</f>
        <v>10.0020531218053</v>
      </c>
      <c r="EA72" s="192" t="n">
        <f aca="false">DN72</f>
        <v>9.77978527465408</v>
      </c>
      <c r="EB72" s="192" t="n">
        <f aca="false">DO72</f>
        <v>10.0020531218053</v>
      </c>
      <c r="EC72" s="192" t="n">
        <f aca="false">DP72</f>
        <v>10.0020531218053</v>
      </c>
      <c r="ED72" s="192" t="n">
        <f aca="false">DQ72</f>
        <v>8.71289960832818</v>
      </c>
      <c r="EE72" s="192" t="n">
        <f aca="false">DS72</f>
        <v>10.0020531218053</v>
      </c>
      <c r="EF72" s="192" t="n">
        <f aca="false">DT72</f>
        <v>9.77978527465408</v>
      </c>
      <c r="EG72" s="192" t="n">
        <f aca="false">DU72</f>
        <v>10.0020531218053</v>
      </c>
      <c r="EH72" s="192" t="n">
        <f aca="false">DV72</f>
        <v>14.2251422176787</v>
      </c>
      <c r="EI72" s="192" t="n">
        <f aca="false">DW72</f>
        <v>14.6696779119811</v>
      </c>
      <c r="EJ72" s="192" t="n">
        <f aca="false">DX72</f>
        <v>14.6696779119811</v>
      </c>
      <c r="EK72" s="192" t="n">
        <f aca="false">DY72</f>
        <v>14.2251422176787</v>
      </c>
      <c r="EL72" s="192" t="n">
        <f aca="false">DZ72</f>
        <v>10.0020531218053</v>
      </c>
      <c r="EM72" s="192" t="n">
        <f aca="false">EA72</f>
        <v>9.77978527465408</v>
      </c>
      <c r="EN72" s="192" t="n">
        <f aca="false">EB72</f>
        <v>10.0020531218053</v>
      </c>
      <c r="EO72" s="192" t="n">
        <f aca="false">EC72</f>
        <v>10.0020531218053</v>
      </c>
      <c r="EP72" s="192" t="n">
        <f aca="false">ED72</f>
        <v>8.71289960832818</v>
      </c>
      <c r="EQ72" s="192" t="n">
        <f aca="false">EE72</f>
        <v>10.0020531218053</v>
      </c>
      <c r="ER72" s="192" t="n">
        <f aca="false">EF72</f>
        <v>9.77978527465408</v>
      </c>
      <c r="ES72" s="192" t="n">
        <f aca="false">EG72</f>
        <v>10.0020531218053</v>
      </c>
      <c r="ET72" s="192" t="n">
        <f aca="false">EH72</f>
        <v>14.2251422176787</v>
      </c>
      <c r="EU72" s="192" t="n">
        <f aca="false">EI72</f>
        <v>14.6696779119811</v>
      </c>
      <c r="EV72" s="192" t="n">
        <f aca="false">EJ72</f>
        <v>14.6696779119811</v>
      </c>
      <c r="EW72" s="192" t="n">
        <f aca="false">EK72</f>
        <v>14.2251422176787</v>
      </c>
      <c r="EX72" s="192" t="n">
        <f aca="false">EL72</f>
        <v>10.0020531218053</v>
      </c>
      <c r="EY72" s="192" t="n">
        <f aca="false">EM72</f>
        <v>9.77978527465408</v>
      </c>
      <c r="EZ72" s="192" t="n">
        <f aca="false">EN72</f>
        <v>10.0020531218053</v>
      </c>
      <c r="FA72" s="192" t="n">
        <f aca="false">EO72</f>
        <v>10.0020531218053</v>
      </c>
      <c r="FB72" s="192" t="n">
        <f aca="false">EP72</f>
        <v>8.71289960832818</v>
      </c>
      <c r="FC72" s="192" t="n">
        <f aca="false">EQ72</f>
        <v>10.0020531218053</v>
      </c>
      <c r="FD72" s="192" t="n">
        <f aca="false">ER72</f>
        <v>9.77978527465408</v>
      </c>
      <c r="FE72" s="192" t="n">
        <f aca="false">ES72</f>
        <v>10.0020531218053</v>
      </c>
      <c r="FF72" s="192" t="n">
        <f aca="false">ET72</f>
        <v>14.2251422176787</v>
      </c>
      <c r="FG72" s="192" t="n">
        <f aca="false">EU72</f>
        <v>14.6696779119811</v>
      </c>
      <c r="FH72" s="192" t="n">
        <f aca="false">EV72</f>
        <v>14.6696779119811</v>
      </c>
      <c r="FI72" s="192" t="n">
        <f aca="false">EW72</f>
        <v>14.2251422176787</v>
      </c>
      <c r="FJ72" s="192" t="n">
        <f aca="false">EX72</f>
        <v>10.0020531218053</v>
      </c>
      <c r="FK72" s="192" t="n">
        <f aca="false">EY72</f>
        <v>9.77978527465408</v>
      </c>
      <c r="FL72" s="192" t="n">
        <f aca="false">EZ72</f>
        <v>10.0020531218053</v>
      </c>
      <c r="FM72" s="192" t="n">
        <f aca="false">FA72</f>
        <v>10.0020531218053</v>
      </c>
      <c r="FN72" s="192" t="n">
        <f aca="false">FB72</f>
        <v>8.71289960832818</v>
      </c>
      <c r="FO72" s="192" t="n">
        <f aca="false">FC72</f>
        <v>10.0020531218053</v>
      </c>
      <c r="FP72" s="192" t="n">
        <f aca="false">FD72</f>
        <v>9.77978527465408</v>
      </c>
      <c r="FQ72" s="192" t="n">
        <f aca="false">FE72</f>
        <v>10.0020531218053</v>
      </c>
      <c r="FR72" s="192" t="n">
        <f aca="false">FF72</f>
        <v>14.2251422176787</v>
      </c>
      <c r="FS72" s="192" t="n">
        <f aca="false">FG72</f>
        <v>14.6696779119811</v>
      </c>
      <c r="FT72" s="192" t="n">
        <f aca="false">FH72</f>
        <v>14.6696779119811</v>
      </c>
      <c r="FU72" s="192" t="n">
        <f aca="false">FI72</f>
        <v>14.2251422176787</v>
      </c>
      <c r="FV72" s="192" t="n">
        <f aca="false">FJ72</f>
        <v>10.0020531218053</v>
      </c>
      <c r="FW72" s="192" t="n">
        <f aca="false">FK72</f>
        <v>9.77978527465408</v>
      </c>
      <c r="FX72" s="192" t="n">
        <f aca="false">FL72</f>
        <v>10.0020531218053</v>
      </c>
      <c r="FY72" s="192" t="n">
        <f aca="false">FM72</f>
        <v>10.0020531218053</v>
      </c>
      <c r="FZ72" s="192" t="n">
        <f aca="false">FN72</f>
        <v>8.71289960832818</v>
      </c>
      <c r="GA72" s="192" t="n">
        <f aca="false">FO72</f>
        <v>10.0020531218053</v>
      </c>
      <c r="GB72" s="192" t="n">
        <f aca="false">FP72</f>
        <v>9.77978527465408</v>
      </c>
      <c r="GC72" s="192" t="n">
        <f aca="false">FQ72</f>
        <v>10.0020531218053</v>
      </c>
      <c r="GD72" s="192" t="n">
        <f aca="false">FR72</f>
        <v>14.2251422176787</v>
      </c>
      <c r="GE72" s="192" t="n">
        <f aca="false">FS72</f>
        <v>14.6696779119811</v>
      </c>
      <c r="GF72" s="192" t="n">
        <f aca="false">FT72</f>
        <v>14.6696779119811</v>
      </c>
      <c r="GG72" s="192" t="n">
        <f aca="false">FU72</f>
        <v>14.2251422176787</v>
      </c>
      <c r="GH72" s="192" t="n">
        <f aca="false">FV72</f>
        <v>10.0020531218053</v>
      </c>
      <c r="GI72" s="192" t="n">
        <f aca="false">FW72</f>
        <v>9.77978527465408</v>
      </c>
      <c r="GJ72" s="192" t="n">
        <f aca="false">FX72</f>
        <v>10.0020531218053</v>
      </c>
      <c r="GK72" s="192" t="n">
        <f aca="false">FY72</f>
        <v>10.0020531218053</v>
      </c>
      <c r="GL72" s="192" t="n">
        <f aca="false">FZ72</f>
        <v>8.71289960832818</v>
      </c>
      <c r="GM72" s="192" t="n">
        <f aca="false">GA72</f>
        <v>10.0020531218053</v>
      </c>
      <c r="GN72" s="192" t="n">
        <f aca="false">GB72</f>
        <v>9.77978527465408</v>
      </c>
      <c r="GO72" s="192" t="n">
        <f aca="false">GC72</f>
        <v>10.0020531218053</v>
      </c>
      <c r="GP72" s="192" t="n">
        <f aca="false">GD72</f>
        <v>14.2251422176787</v>
      </c>
      <c r="GQ72" s="192" t="n">
        <f aca="false">GE72</f>
        <v>14.6696779119811</v>
      </c>
      <c r="GR72" s="192" t="n">
        <f aca="false">GF72</f>
        <v>14.6696779119811</v>
      </c>
      <c r="GS72" s="192" t="n">
        <f aca="false">GG72</f>
        <v>14.2251422176787</v>
      </c>
      <c r="GT72" s="192" t="n">
        <f aca="false">GH72</f>
        <v>10.0020531218053</v>
      </c>
      <c r="GU72" s="192" t="n">
        <f aca="false">GI72</f>
        <v>9.77978527465408</v>
      </c>
      <c r="GV72" s="192" t="n">
        <f aca="false">GJ72</f>
        <v>10.0020531218053</v>
      </c>
      <c r="GW72" s="192" t="n">
        <f aca="false">GK72</f>
        <v>10.0020531218053</v>
      </c>
      <c r="GX72" s="192" t="n">
        <f aca="false">GL72</f>
        <v>8.71289960832818</v>
      </c>
      <c r="GY72" s="192" t="n">
        <f aca="false">GM72</f>
        <v>10.0020531218053</v>
      </c>
      <c r="GZ72" s="192" t="n">
        <f aca="false">GN72</f>
        <v>9.77978527465408</v>
      </c>
      <c r="HA72" s="192" t="n">
        <f aca="false">GO72</f>
        <v>10.0020531218053</v>
      </c>
      <c r="HB72" s="192" t="n">
        <f aca="false">GP72</f>
        <v>14.2251422176787</v>
      </c>
      <c r="HC72" s="192" t="n">
        <f aca="false">GQ72</f>
        <v>14.6696779119811</v>
      </c>
      <c r="HD72" s="192" t="n">
        <f aca="false">GR72</f>
        <v>14.6696779119811</v>
      </c>
      <c r="HE72" s="192" t="n">
        <f aca="false">GS72</f>
        <v>14.2251422176787</v>
      </c>
      <c r="HF72" s="192" t="n">
        <f aca="false">GT72</f>
        <v>10.0020531218053</v>
      </c>
      <c r="HG72" s="192" t="n">
        <f aca="false">GU72</f>
        <v>9.77978527465408</v>
      </c>
      <c r="HH72" s="192" t="n">
        <f aca="false">GV72</f>
        <v>10.0020531218053</v>
      </c>
      <c r="HI72" s="192" t="n">
        <f aca="false">GW72</f>
        <v>10.0020531218053</v>
      </c>
      <c r="HJ72" s="192" t="n">
        <f aca="false">GX72</f>
        <v>8.71289960832818</v>
      </c>
      <c r="HK72" s="192" t="n">
        <f aca="false">GY72</f>
        <v>10.0020531218053</v>
      </c>
      <c r="HL72" s="192" t="n">
        <f aca="false">GZ72</f>
        <v>9.77978527465408</v>
      </c>
      <c r="HM72" s="192" t="n">
        <f aca="false">HA72</f>
        <v>10.0020531218053</v>
      </c>
      <c r="HN72" s="192" t="n">
        <f aca="false">HB72</f>
        <v>14.2251422176787</v>
      </c>
      <c r="HO72" s="192" t="n">
        <f aca="false">HC72</f>
        <v>14.6696779119811</v>
      </c>
      <c r="HP72" s="192" t="n">
        <f aca="false">HD72</f>
        <v>14.6696779119811</v>
      </c>
      <c r="HQ72" s="192" t="n">
        <f aca="false">HE72</f>
        <v>14.2251422176787</v>
      </c>
      <c r="HR72" s="192" t="n">
        <f aca="false">HF72</f>
        <v>10.0020531218053</v>
      </c>
      <c r="HS72" s="192" t="n">
        <f aca="false">HG72</f>
        <v>9.77978527465408</v>
      </c>
      <c r="HT72" s="193"/>
      <c r="HU72" s="193"/>
      <c r="HV72" s="193"/>
      <c r="HW72" s="193"/>
      <c r="HX72" s="193"/>
      <c r="HY72" s="193"/>
      <c r="HZ72" s="193"/>
      <c r="IA72" s="193"/>
      <c r="IB72" s="193"/>
      <c r="IC72" s="193"/>
      <c r="ID72" s="193"/>
      <c r="IE72" s="193"/>
      <c r="IF72" s="193"/>
      <c r="IG72" s="193"/>
      <c r="IH72" s="193"/>
      <c r="II72" s="193"/>
      <c r="IJ72" s="193"/>
      <c r="IK72" s="193"/>
      <c r="IL72" s="193"/>
      <c r="IM72" s="193"/>
      <c r="IN72" s="193"/>
      <c r="IO72" s="193"/>
      <c r="IP72" s="193"/>
      <c r="IQ72" s="193"/>
      <c r="IR72" s="193"/>
      <c r="IS72" s="193"/>
      <c r="IT72" s="193"/>
      <c r="IU72" s="193"/>
      <c r="IV72" s="193"/>
      <c r="IW72" s="193"/>
    </row>
    <row r="73" customFormat="false" ht="15" hidden="false" customHeight="true" outlineLevel="0" collapsed="false">
      <c r="A73" s="190" t="s">
        <v>95</v>
      </c>
      <c r="B73" s="191" t="n">
        <v>0</v>
      </c>
      <c r="C73" s="191" t="n">
        <f aca="false">(B56*'Retail Tariff'!$B$29)/1000</f>
        <v>8.35262178048709</v>
      </c>
      <c r="D73" s="191" t="n">
        <f aca="false">(C56*'Retail Tariff'!$B$29)/1000</f>
        <v>8.77025286951144</v>
      </c>
      <c r="E73" s="191" t="n">
        <f aca="false">(D56*'Retail Tariff'!$B$29)/1000</f>
        <v>2.38646336585345</v>
      </c>
      <c r="F73" s="191" t="n">
        <f aca="false">(E56*'Retail Tariff'!$B$29)/1000</f>
        <v>2.50578653414613</v>
      </c>
      <c r="G73" s="191" t="n">
        <f aca="false">(F56*'Retail Tariff'!$B$29)/1000</f>
        <v>2.50578653414613</v>
      </c>
      <c r="H73" s="191" t="n">
        <f aca="false">(G56*'Retail Tariff'!$B$29)/1000</f>
        <v>2.38646336585345</v>
      </c>
      <c r="I73" s="191" t="n">
        <f aca="false">(H56*'Retail Tariff'!$B$29)/1000</f>
        <v>8.77025286951144</v>
      </c>
      <c r="J73" s="191" t="n">
        <f aca="false">(I56*'Retail Tariff'!$B$29)/1000</f>
        <v>8.35262178048709</v>
      </c>
      <c r="K73" s="191" t="n">
        <f aca="false">(J56*'Retail Tariff'!$B$29)/1000</f>
        <v>8.77025286951144</v>
      </c>
      <c r="L73" s="191" t="n">
        <f aca="false">(K56*'Retail Tariff'!$B$29)/1000</f>
        <v>8.77025286951144</v>
      </c>
      <c r="M73" s="191" t="n">
        <f aca="false">(L56*'Retail Tariff'!$B$29)/1000</f>
        <v>8.35262178048709</v>
      </c>
      <c r="N73" s="191" t="n">
        <f aca="false">(M56*'Retail Tariff'!$B$29)/1000</f>
        <v>8.77025286951144</v>
      </c>
      <c r="O73" s="191" t="n">
        <f aca="false">(N56*'Retail Tariff'!$B$29)/1000</f>
        <v>8.35262178048709</v>
      </c>
      <c r="P73" s="191" t="n">
        <f aca="false">(O56*'Retail Tariff'!$B$29)/1000</f>
        <v>8.77025286951144</v>
      </c>
      <c r="Q73" s="191" t="n">
        <f aca="false">(P56*'Retail Tariff'!$B$29)/1000</f>
        <v>2.38646336585345</v>
      </c>
      <c r="R73" s="191" t="n">
        <f aca="false">(Q56*'Retail Tariff'!$B$29)/1000</f>
        <v>2.50578653414613</v>
      </c>
      <c r="S73" s="191" t="n">
        <f aca="false">(R56*'Retail Tariff'!$B$29)/1000</f>
        <v>2.50578653414613</v>
      </c>
      <c r="T73" s="191" t="n">
        <f aca="false">(S56*'Retail Tariff'!$B$29)/1000</f>
        <v>2.38646336585345</v>
      </c>
      <c r="U73" s="191" t="n">
        <f aca="false">(T56*'Retail Tariff'!$B$29)/1000</f>
        <v>8.77025286951144</v>
      </c>
      <c r="V73" s="191" t="n">
        <f aca="false">(U56*'Retail Tariff'!$B$29)/1000</f>
        <v>8.35262178048709</v>
      </c>
      <c r="W73" s="191" t="n">
        <f aca="false">(V56*'Retail Tariff'!$B$29)/1000</f>
        <v>8.77025286951144</v>
      </c>
      <c r="X73" s="191" t="n">
        <f aca="false">(W56*'Retail Tariff'!$B$29)/1000</f>
        <v>8.77025286951144</v>
      </c>
      <c r="Y73" s="191" t="n">
        <f aca="false">(X56*'Retail Tariff'!$B$29)/1000</f>
        <v>8.35262178048709</v>
      </c>
      <c r="Z73" s="191" t="n">
        <f aca="false">(Y56*'Retail Tariff'!$B$29)/1000</f>
        <v>8.77025286951144</v>
      </c>
      <c r="AA73" s="191" t="n">
        <f aca="false">(Z56*'Retail Tariff'!$B$29)/1000</f>
        <v>8.35262178048709</v>
      </c>
      <c r="AB73" s="191" t="n">
        <f aca="false">(AA56*'Retail Tariff'!$B$29)/1000</f>
        <v>8.77025286951144</v>
      </c>
      <c r="AC73" s="191" t="n">
        <f aca="false">(AB56*'Retail Tariff'!$B$29)/1000</f>
        <v>2.38646336585345</v>
      </c>
      <c r="AD73" s="191" t="n">
        <f aca="false">(AC56*'Retail Tariff'!$B$29)/1000</f>
        <v>2.50578653414613</v>
      </c>
      <c r="AE73" s="191" t="n">
        <f aca="false">(AD56*'Retail Tariff'!$B$29)/1000</f>
        <v>2.50578653414613</v>
      </c>
      <c r="AF73" s="191" t="n">
        <f aca="false">(AE56*'Retail Tariff'!$B$29)/1000</f>
        <v>2.38646336585345</v>
      </c>
      <c r="AG73" s="191" t="n">
        <f aca="false">(AF56*'Retail Tariff'!$B$29)/1000</f>
        <v>8.77025286951144</v>
      </c>
      <c r="AH73" s="191" t="n">
        <f aca="false">(AG56*'Retail Tariff'!$B$29)/1000</f>
        <v>8.35262178048709</v>
      </c>
      <c r="AI73" s="191" t="n">
        <f aca="false">(AH56*'Retail Tariff'!$B$29)/1000</f>
        <v>8.77025286951144</v>
      </c>
      <c r="AJ73" s="191" t="n">
        <f aca="false">(AI56*'Retail Tariff'!$B$29)/1000</f>
        <v>8.77025286951144</v>
      </c>
      <c r="AK73" s="191" t="n">
        <f aca="false">(AJ56*'Retail Tariff'!$B$29)/1000</f>
        <v>8.35262178048709</v>
      </c>
      <c r="AL73" s="191" t="n">
        <f aca="false">(AK56*'Retail Tariff'!$B$29)/1000</f>
        <v>8.77025286951144</v>
      </c>
      <c r="AM73" s="191" t="n">
        <f aca="false">(AL56*'Retail Tariff'!$B$29)/1000</f>
        <v>8.35262178048709</v>
      </c>
      <c r="AN73" s="191" t="n">
        <f aca="false">(AM56*'Retail Tariff'!$B$29)/1000</f>
        <v>8.77025286951144</v>
      </c>
      <c r="AO73" s="191" t="n">
        <f aca="false">(AN56*'Retail Tariff'!$B$29)/1000</f>
        <v>2.38646336585345</v>
      </c>
      <c r="AP73" s="191" t="n">
        <f aca="false">(AO56*'Retail Tariff'!$B$29)/1000</f>
        <v>2.50578653414613</v>
      </c>
      <c r="AQ73" s="191" t="n">
        <f aca="false">(AP56*'Retail Tariff'!$B$29)/1000</f>
        <v>2.50578653414613</v>
      </c>
      <c r="AR73" s="191" t="n">
        <f aca="false">(AQ56*'Retail Tariff'!$B$29)/1000</f>
        <v>2.38646336585345</v>
      </c>
      <c r="AS73" s="191" t="n">
        <f aca="false">(AR56*'Retail Tariff'!$B$29)/1000</f>
        <v>8.77025286951144</v>
      </c>
      <c r="AT73" s="191" t="n">
        <f aca="false">(AS56*'Retail Tariff'!$B$29)/1000</f>
        <v>8.35262178048709</v>
      </c>
      <c r="AU73" s="191" t="n">
        <f aca="false">(AT56*'Retail Tariff'!$B$29)/1000</f>
        <v>8.77025286951144</v>
      </c>
      <c r="AV73" s="191" t="n">
        <f aca="false">(AU56*'Retail Tariff'!$B$29)/1000</f>
        <v>8.77025286951144</v>
      </c>
      <c r="AW73" s="191" t="n">
        <f aca="false">(AV56*'Retail Tariff'!$B$29)/1000</f>
        <v>8.35262178048709</v>
      </c>
      <c r="AX73" s="191" t="n">
        <f aca="false">(AW56*'Retail Tariff'!$B$29)/1000</f>
        <v>8.77025286951144</v>
      </c>
      <c r="AY73" s="191" t="n">
        <f aca="false">(AX56*'Retail Tariff'!$B$29)/1000</f>
        <v>8.35262178048709</v>
      </c>
      <c r="AZ73" s="191" t="n">
        <f aca="false">(AY56*'Retail Tariff'!$B$29)/1000</f>
        <v>8.77025286951144</v>
      </c>
      <c r="BA73" s="191" t="n">
        <f aca="false">(AZ56*'Retail Tariff'!$B$29)/1000</f>
        <v>2.38646336585345</v>
      </c>
      <c r="BB73" s="191" t="n">
        <f aca="false">(BA56*'Retail Tariff'!$B$29)/1000</f>
        <v>2.50578653414613</v>
      </c>
      <c r="BC73" s="191" t="n">
        <f aca="false">(BB56*'Retail Tariff'!$B$29)/1000</f>
        <v>2.50578653414613</v>
      </c>
      <c r="BD73" s="191" t="n">
        <f aca="false">(BC56*'Retail Tariff'!$B$29)/1000</f>
        <v>2.38646336585345</v>
      </c>
      <c r="BE73" s="191" t="n">
        <f aca="false">(BD56*'Retail Tariff'!$B$29)/1000</f>
        <v>8.77025286951144</v>
      </c>
      <c r="BF73" s="191" t="n">
        <f aca="false">(BE56*'Retail Tariff'!$B$29)/1000</f>
        <v>8.35262178048709</v>
      </c>
      <c r="BG73" s="191" t="n">
        <f aca="false">(BF56*'Retail Tariff'!$B$29)/1000</f>
        <v>8.77025286951144</v>
      </c>
      <c r="BH73" s="191" t="n">
        <f aca="false">(BG56*'Retail Tariff'!$B$29)/1000</f>
        <v>8.77025286951144</v>
      </c>
      <c r="BI73" s="191" t="n">
        <f aca="false">(BH56*'Retail Tariff'!$B$29)/1000</f>
        <v>8.35262178048709</v>
      </c>
      <c r="BJ73" s="191" t="n">
        <f aca="false">(BI56*'Retail Tariff'!$B$29)/1000</f>
        <v>8.77025286951144</v>
      </c>
      <c r="BK73" s="191" t="n">
        <f aca="false">(BJ56*'Retail Tariff'!$B$29)/1000</f>
        <v>8.35262178048709</v>
      </c>
      <c r="BL73" s="191" t="n">
        <f aca="false">(BK56*'Retail Tariff'!$B$29)/1000</f>
        <v>8.77025286951144</v>
      </c>
      <c r="BM73" s="191" t="n">
        <f aca="false">(BL56*'Retail Tariff'!$B$29)/1000</f>
        <v>2.38646336585345</v>
      </c>
      <c r="BN73" s="191" t="n">
        <f aca="false">(BM56*'Retail Tariff'!$B$29)/1000</f>
        <v>2.50578653414613</v>
      </c>
      <c r="BO73" s="191" t="n">
        <f aca="false">(BN56*'Retail Tariff'!$B$29)/1000</f>
        <v>2.50578653414613</v>
      </c>
      <c r="BP73" s="191" t="n">
        <f aca="false">(BO56*'Retail Tariff'!$B$29)/1000</f>
        <v>2.38646336585345</v>
      </c>
      <c r="BQ73" s="191" t="n">
        <f aca="false">(BP56*'Retail Tariff'!$B$29)/1000</f>
        <v>8.77025286951144</v>
      </c>
      <c r="BR73" s="191" t="n">
        <f aca="false">(BQ56*'Retail Tariff'!$B$29)/1000</f>
        <v>8.35262178048709</v>
      </c>
      <c r="BS73" s="191" t="n">
        <f aca="false">(BR56*'Retail Tariff'!$B$29)/1000</f>
        <v>8.77025286951144</v>
      </c>
      <c r="BT73" s="191" t="n">
        <f aca="false">(BS56*'Retail Tariff'!$B$29)/1000</f>
        <v>8.77025286951144</v>
      </c>
      <c r="BU73" s="191" t="n">
        <f aca="false">(BT56*'Retail Tariff'!$B$29)/1000</f>
        <v>8.35262178048709</v>
      </c>
      <c r="BV73" s="191" t="n">
        <f aca="false">(BU56*'Retail Tariff'!$B$29)/1000</f>
        <v>8.77025286951144</v>
      </c>
      <c r="BW73" s="191" t="n">
        <f aca="false">(BV56*'Retail Tariff'!$B$29)/1000</f>
        <v>8.35262178048709</v>
      </c>
      <c r="BX73" s="191" t="n">
        <f aca="false">(BW56*'Retail Tariff'!$B$29)/1000</f>
        <v>8.77025286951144</v>
      </c>
      <c r="BY73" s="191" t="n">
        <f aca="false">(BX56*'Retail Tariff'!$B$29)/1000</f>
        <v>2.38646336585345</v>
      </c>
      <c r="BZ73" s="191" t="n">
        <f aca="false">(BY56*'Retail Tariff'!$B$29)/1000</f>
        <v>2.50578653414613</v>
      </c>
      <c r="CA73" s="191" t="n">
        <f aca="false">(BZ56*'Retail Tariff'!$B$29)/1000</f>
        <v>2.50578653414613</v>
      </c>
      <c r="CB73" s="191" t="n">
        <f aca="false">(CA56*'Retail Tariff'!$B$29)/1000</f>
        <v>2.38646336585345</v>
      </c>
      <c r="CC73" s="191" t="n">
        <f aca="false">(CB56*'Retail Tariff'!$B$29)/1000</f>
        <v>8.77025286951144</v>
      </c>
      <c r="CD73" s="191" t="n">
        <f aca="false">(CC56*'Retail Tariff'!$B$29)/1000</f>
        <v>8.35262178048709</v>
      </c>
      <c r="CE73" s="191" t="n">
        <f aca="false">(CD56*'Retail Tariff'!$B$29)/1000</f>
        <v>8.77025286951144</v>
      </c>
      <c r="CF73" s="191" t="n">
        <f aca="false">(CE56*'Retail Tariff'!$B$29)/1000</f>
        <v>8.77025286951144</v>
      </c>
      <c r="CG73" s="191" t="n">
        <f aca="false">(CF56*'Retail Tariff'!$B$29)/1000</f>
        <v>8.35262178048709</v>
      </c>
      <c r="CH73" s="191" t="n">
        <f aca="false">(CG56*'Retail Tariff'!$B$29)/1000</f>
        <v>8.77025286951144</v>
      </c>
      <c r="CI73" s="191" t="n">
        <f aca="false">(CH56*'Retail Tariff'!$B$29)/1000</f>
        <v>8.35262178048709</v>
      </c>
      <c r="CJ73" s="191" t="n">
        <f aca="false">(CI56*'Retail Tariff'!$B$29)/1000</f>
        <v>8.77025286951144</v>
      </c>
      <c r="CK73" s="191" t="n">
        <f aca="false">(CJ56*'Retail Tariff'!$B$29)/1000</f>
        <v>2.38646336585345</v>
      </c>
      <c r="CL73" s="191" t="n">
        <f aca="false">(CK56*'Retail Tariff'!$B$29)/1000</f>
        <v>2.50578653414613</v>
      </c>
      <c r="CM73" s="191" t="n">
        <f aca="false">(CL56*'Retail Tariff'!$B$29)/1000</f>
        <v>2.50578653414613</v>
      </c>
      <c r="CN73" s="191" t="n">
        <f aca="false">(CM56*'Retail Tariff'!$B$29)/1000</f>
        <v>2.38646336585345</v>
      </c>
      <c r="CO73" s="191" t="n">
        <f aca="false">(CN56*'Retail Tariff'!$B$29)/1000</f>
        <v>8.77025286951144</v>
      </c>
      <c r="CP73" s="191" t="n">
        <f aca="false">(CO56*'Retail Tariff'!$B$29)/1000</f>
        <v>8.35262178048709</v>
      </c>
      <c r="CQ73" s="191" t="n">
        <f aca="false">(CP56*'Retail Tariff'!$B$29)/1000</f>
        <v>8.77025286951144</v>
      </c>
      <c r="CR73" s="191" t="n">
        <f aca="false">(CQ56*'Retail Tariff'!$B$29)/1000</f>
        <v>8.77025286951144</v>
      </c>
      <c r="CS73" s="191" t="n">
        <f aca="false">(CR56*'Retail Tariff'!$B$29)/1000</f>
        <v>8.35262178048709</v>
      </c>
      <c r="CT73" s="191" t="n">
        <f aca="false">(CS56*'Retail Tariff'!$B$29)/1000</f>
        <v>8.77025286951144</v>
      </c>
      <c r="CU73" s="191" t="n">
        <f aca="false">(CT56*'Retail Tariff'!$B$29)/1000</f>
        <v>8.35262178048709</v>
      </c>
      <c r="CV73" s="191" t="n">
        <f aca="false">(CU56*'Retail Tariff'!$B$29)/1000</f>
        <v>8.77025286951144</v>
      </c>
      <c r="CW73" s="191" t="n">
        <f aca="false">(CV56*'Retail Tariff'!$B$29)/1000</f>
        <v>2.38646336585345</v>
      </c>
      <c r="CX73" s="191" t="n">
        <f aca="false">(CW56*'Retail Tariff'!$B$29)/1000</f>
        <v>2.50578653414613</v>
      </c>
      <c r="CY73" s="191" t="n">
        <f aca="false">(CX56*'Retail Tariff'!$B$29)/1000</f>
        <v>2.50578653414613</v>
      </c>
      <c r="CZ73" s="191" t="n">
        <f aca="false">(CY56*'Retail Tariff'!$B$29)/1000</f>
        <v>2.38646336585345</v>
      </c>
      <c r="DA73" s="191" t="n">
        <f aca="false">(CZ56*'Retail Tariff'!$B$29)/1000</f>
        <v>8.77025286951144</v>
      </c>
      <c r="DB73" s="191" t="n">
        <f aca="false">(DA56*'Retail Tariff'!$B$29)/1000</f>
        <v>8.35262178048709</v>
      </c>
      <c r="DC73" s="191" t="n">
        <f aca="false">(DB56*'Retail Tariff'!$B$29)/1000</f>
        <v>8.77025286951144</v>
      </c>
      <c r="DD73" s="191" t="n">
        <f aca="false">(DC56*'Retail Tariff'!$B$29)/1000</f>
        <v>8.77025286951144</v>
      </c>
      <c r="DE73" s="191" t="n">
        <f aca="false">(DD56*'Retail Tariff'!$B$29)/1000</f>
        <v>8.35262178048709</v>
      </c>
      <c r="DF73" s="191" t="n">
        <f aca="false">(DE56*'Retail Tariff'!$B$29)/1000</f>
        <v>8.77025286951144</v>
      </c>
      <c r="DG73" s="191" t="n">
        <f aca="false">(DF56*'Retail Tariff'!$B$29)/1000</f>
        <v>8.35262178048709</v>
      </c>
      <c r="DH73" s="191" t="n">
        <f aca="false">(DG56*'Retail Tariff'!$B$29)/1000</f>
        <v>8.77025286951144</v>
      </c>
      <c r="DI73" s="191" t="n">
        <f aca="false">(DH56*'Retail Tariff'!$B$29)/1000</f>
        <v>2.38646336585345</v>
      </c>
      <c r="DJ73" s="191" t="n">
        <f aca="false">(DI56*'Retail Tariff'!$B$29)/1000</f>
        <v>2.50578653414613</v>
      </c>
      <c r="DK73" s="191" t="n">
        <f aca="false">(DJ56*'Retail Tariff'!$B$29)/1000</f>
        <v>2.50578653414613</v>
      </c>
      <c r="DL73" s="191" t="n">
        <f aca="false">(DK56*'Retail Tariff'!$B$29)/1000</f>
        <v>2.38646336585345</v>
      </c>
      <c r="DM73" s="191" t="n">
        <f aca="false">(DL56*'Retail Tariff'!$B$29)/1000</f>
        <v>8.77025286951144</v>
      </c>
      <c r="DN73" s="191" t="n">
        <f aca="false">(DM56*'Retail Tariff'!$B$29)/1000</f>
        <v>8.35262178048709</v>
      </c>
      <c r="DO73" s="191" t="n">
        <f aca="false">(DN56*'Retail Tariff'!$B$29)/1000</f>
        <v>8.77025286951144</v>
      </c>
      <c r="DP73" s="191" t="n">
        <f aca="false">(DO56*'Retail Tariff'!$B$29)/1000</f>
        <v>8.77025286951144</v>
      </c>
      <c r="DQ73" s="191" t="n">
        <f aca="false">(DP56*'Retail Tariff'!$B$29)/1000</f>
        <v>8.35262178048709</v>
      </c>
      <c r="DR73" s="23"/>
      <c r="DS73" s="192" t="n">
        <f aca="false">DF73</f>
        <v>8.77025286951144</v>
      </c>
      <c r="DT73" s="192" t="n">
        <f aca="false">DG73</f>
        <v>8.35262178048709</v>
      </c>
      <c r="DU73" s="192" t="n">
        <f aca="false">DH73</f>
        <v>8.77025286951144</v>
      </c>
      <c r="DV73" s="192" t="n">
        <f aca="false">DI73</f>
        <v>2.38646336585345</v>
      </c>
      <c r="DW73" s="192" t="n">
        <f aca="false">DJ73</f>
        <v>2.50578653414613</v>
      </c>
      <c r="DX73" s="192" t="n">
        <f aca="false">DK73</f>
        <v>2.50578653414613</v>
      </c>
      <c r="DY73" s="192" t="n">
        <f aca="false">DL73</f>
        <v>2.38646336585345</v>
      </c>
      <c r="DZ73" s="192" t="n">
        <f aca="false">DM73</f>
        <v>8.77025286951144</v>
      </c>
      <c r="EA73" s="192" t="n">
        <f aca="false">DN73</f>
        <v>8.35262178048709</v>
      </c>
      <c r="EB73" s="192" t="n">
        <f aca="false">DO73</f>
        <v>8.77025286951144</v>
      </c>
      <c r="EC73" s="192" t="n">
        <f aca="false">DP73</f>
        <v>8.77025286951144</v>
      </c>
      <c r="ED73" s="192" t="n">
        <f aca="false">DQ73</f>
        <v>8.35262178048709</v>
      </c>
      <c r="EE73" s="192" t="n">
        <f aca="false">DS73</f>
        <v>8.77025286951144</v>
      </c>
      <c r="EF73" s="192" t="n">
        <f aca="false">DT73</f>
        <v>8.35262178048709</v>
      </c>
      <c r="EG73" s="192" t="n">
        <f aca="false">DU73</f>
        <v>8.77025286951144</v>
      </c>
      <c r="EH73" s="192" t="n">
        <f aca="false">DV73</f>
        <v>2.38646336585345</v>
      </c>
      <c r="EI73" s="192" t="n">
        <f aca="false">DW73</f>
        <v>2.50578653414613</v>
      </c>
      <c r="EJ73" s="192" t="n">
        <f aca="false">DX73</f>
        <v>2.50578653414613</v>
      </c>
      <c r="EK73" s="192" t="n">
        <f aca="false">DY73</f>
        <v>2.38646336585345</v>
      </c>
      <c r="EL73" s="192" t="n">
        <f aca="false">DZ73</f>
        <v>8.77025286951144</v>
      </c>
      <c r="EM73" s="192" t="n">
        <f aca="false">EA73</f>
        <v>8.35262178048709</v>
      </c>
      <c r="EN73" s="192" t="n">
        <f aca="false">EB73</f>
        <v>8.77025286951144</v>
      </c>
      <c r="EO73" s="192" t="n">
        <f aca="false">EC73</f>
        <v>8.77025286951144</v>
      </c>
      <c r="EP73" s="192" t="n">
        <f aca="false">ED73</f>
        <v>8.35262178048709</v>
      </c>
      <c r="EQ73" s="192" t="n">
        <f aca="false">EE73</f>
        <v>8.77025286951144</v>
      </c>
      <c r="ER73" s="192" t="n">
        <f aca="false">EF73</f>
        <v>8.35262178048709</v>
      </c>
      <c r="ES73" s="192" t="n">
        <f aca="false">EG73</f>
        <v>8.77025286951144</v>
      </c>
      <c r="ET73" s="192" t="n">
        <f aca="false">EH73</f>
        <v>2.38646336585345</v>
      </c>
      <c r="EU73" s="192" t="n">
        <f aca="false">EI73</f>
        <v>2.50578653414613</v>
      </c>
      <c r="EV73" s="192" t="n">
        <f aca="false">EJ73</f>
        <v>2.50578653414613</v>
      </c>
      <c r="EW73" s="192" t="n">
        <f aca="false">EK73</f>
        <v>2.38646336585345</v>
      </c>
      <c r="EX73" s="192" t="n">
        <f aca="false">EL73</f>
        <v>8.77025286951144</v>
      </c>
      <c r="EY73" s="192" t="n">
        <f aca="false">EM73</f>
        <v>8.35262178048709</v>
      </c>
      <c r="EZ73" s="192" t="n">
        <f aca="false">EN73</f>
        <v>8.77025286951144</v>
      </c>
      <c r="FA73" s="192" t="n">
        <f aca="false">EO73</f>
        <v>8.77025286951144</v>
      </c>
      <c r="FB73" s="192" t="n">
        <f aca="false">EP73</f>
        <v>8.35262178048709</v>
      </c>
      <c r="FC73" s="192" t="n">
        <f aca="false">EQ73</f>
        <v>8.77025286951144</v>
      </c>
      <c r="FD73" s="192" t="n">
        <f aca="false">ER73</f>
        <v>8.35262178048709</v>
      </c>
      <c r="FE73" s="192" t="n">
        <f aca="false">ES73</f>
        <v>8.77025286951144</v>
      </c>
      <c r="FF73" s="192" t="n">
        <f aca="false">ET73</f>
        <v>2.38646336585345</v>
      </c>
      <c r="FG73" s="192" t="n">
        <f aca="false">EU73</f>
        <v>2.50578653414613</v>
      </c>
      <c r="FH73" s="192" t="n">
        <f aca="false">EV73</f>
        <v>2.50578653414613</v>
      </c>
      <c r="FI73" s="192" t="n">
        <f aca="false">EW73</f>
        <v>2.38646336585345</v>
      </c>
      <c r="FJ73" s="192" t="n">
        <f aca="false">EX73</f>
        <v>8.77025286951144</v>
      </c>
      <c r="FK73" s="192" t="n">
        <f aca="false">EY73</f>
        <v>8.35262178048709</v>
      </c>
      <c r="FL73" s="192" t="n">
        <f aca="false">EZ73</f>
        <v>8.77025286951144</v>
      </c>
      <c r="FM73" s="192" t="n">
        <f aca="false">FA73</f>
        <v>8.77025286951144</v>
      </c>
      <c r="FN73" s="192" t="n">
        <f aca="false">FB73</f>
        <v>8.35262178048709</v>
      </c>
      <c r="FO73" s="192" t="n">
        <f aca="false">FC73</f>
        <v>8.77025286951144</v>
      </c>
      <c r="FP73" s="192" t="n">
        <f aca="false">FD73</f>
        <v>8.35262178048709</v>
      </c>
      <c r="FQ73" s="192" t="n">
        <f aca="false">FE73</f>
        <v>8.77025286951144</v>
      </c>
      <c r="FR73" s="192" t="n">
        <f aca="false">FF73</f>
        <v>2.38646336585345</v>
      </c>
      <c r="FS73" s="192" t="n">
        <f aca="false">FG73</f>
        <v>2.50578653414613</v>
      </c>
      <c r="FT73" s="192" t="n">
        <f aca="false">FH73</f>
        <v>2.50578653414613</v>
      </c>
      <c r="FU73" s="192" t="n">
        <f aca="false">FI73</f>
        <v>2.38646336585345</v>
      </c>
      <c r="FV73" s="192" t="n">
        <f aca="false">FJ73</f>
        <v>8.77025286951144</v>
      </c>
      <c r="FW73" s="192" t="n">
        <f aca="false">FK73</f>
        <v>8.35262178048709</v>
      </c>
      <c r="FX73" s="192" t="n">
        <f aca="false">FL73</f>
        <v>8.77025286951144</v>
      </c>
      <c r="FY73" s="192" t="n">
        <f aca="false">FM73</f>
        <v>8.77025286951144</v>
      </c>
      <c r="FZ73" s="192" t="n">
        <f aca="false">FN73</f>
        <v>8.35262178048709</v>
      </c>
      <c r="GA73" s="192" t="n">
        <f aca="false">FO73</f>
        <v>8.77025286951144</v>
      </c>
      <c r="GB73" s="192" t="n">
        <f aca="false">FP73</f>
        <v>8.35262178048709</v>
      </c>
      <c r="GC73" s="192" t="n">
        <f aca="false">FQ73</f>
        <v>8.77025286951144</v>
      </c>
      <c r="GD73" s="192" t="n">
        <f aca="false">FR73</f>
        <v>2.38646336585345</v>
      </c>
      <c r="GE73" s="192" t="n">
        <f aca="false">FS73</f>
        <v>2.50578653414613</v>
      </c>
      <c r="GF73" s="192" t="n">
        <f aca="false">FT73</f>
        <v>2.50578653414613</v>
      </c>
      <c r="GG73" s="192" t="n">
        <f aca="false">FU73</f>
        <v>2.38646336585345</v>
      </c>
      <c r="GH73" s="192" t="n">
        <f aca="false">FV73</f>
        <v>8.77025286951144</v>
      </c>
      <c r="GI73" s="192" t="n">
        <f aca="false">FW73</f>
        <v>8.35262178048709</v>
      </c>
      <c r="GJ73" s="192" t="n">
        <f aca="false">FX73</f>
        <v>8.77025286951144</v>
      </c>
      <c r="GK73" s="192" t="n">
        <f aca="false">FY73</f>
        <v>8.77025286951144</v>
      </c>
      <c r="GL73" s="192" t="n">
        <f aca="false">FZ73</f>
        <v>8.35262178048709</v>
      </c>
      <c r="GM73" s="192" t="n">
        <f aca="false">GA73</f>
        <v>8.77025286951144</v>
      </c>
      <c r="GN73" s="192" t="n">
        <f aca="false">GB73</f>
        <v>8.35262178048709</v>
      </c>
      <c r="GO73" s="192" t="n">
        <f aca="false">GC73</f>
        <v>8.77025286951144</v>
      </c>
      <c r="GP73" s="192" t="n">
        <f aca="false">GD73</f>
        <v>2.38646336585345</v>
      </c>
      <c r="GQ73" s="192" t="n">
        <f aca="false">GE73</f>
        <v>2.50578653414613</v>
      </c>
      <c r="GR73" s="192" t="n">
        <f aca="false">GF73</f>
        <v>2.50578653414613</v>
      </c>
      <c r="GS73" s="192" t="n">
        <f aca="false">GG73</f>
        <v>2.38646336585345</v>
      </c>
      <c r="GT73" s="192" t="n">
        <f aca="false">GH73</f>
        <v>8.77025286951144</v>
      </c>
      <c r="GU73" s="192" t="n">
        <f aca="false">GI73</f>
        <v>8.35262178048709</v>
      </c>
      <c r="GV73" s="192" t="n">
        <f aca="false">GJ73</f>
        <v>8.77025286951144</v>
      </c>
      <c r="GW73" s="192" t="n">
        <f aca="false">GK73</f>
        <v>8.77025286951144</v>
      </c>
      <c r="GX73" s="192" t="n">
        <f aca="false">GL73</f>
        <v>8.35262178048709</v>
      </c>
      <c r="GY73" s="192" t="n">
        <f aca="false">GM73</f>
        <v>8.77025286951144</v>
      </c>
      <c r="GZ73" s="192" t="n">
        <f aca="false">GN73</f>
        <v>8.35262178048709</v>
      </c>
      <c r="HA73" s="192" t="n">
        <f aca="false">GO73</f>
        <v>8.77025286951144</v>
      </c>
      <c r="HB73" s="192" t="n">
        <f aca="false">GP73</f>
        <v>2.38646336585345</v>
      </c>
      <c r="HC73" s="192" t="n">
        <f aca="false">GQ73</f>
        <v>2.50578653414613</v>
      </c>
      <c r="HD73" s="192" t="n">
        <f aca="false">GR73</f>
        <v>2.50578653414613</v>
      </c>
      <c r="HE73" s="192" t="n">
        <f aca="false">GS73</f>
        <v>2.38646336585345</v>
      </c>
      <c r="HF73" s="192" t="n">
        <f aca="false">GT73</f>
        <v>8.77025286951144</v>
      </c>
      <c r="HG73" s="192" t="n">
        <f aca="false">GU73</f>
        <v>8.35262178048709</v>
      </c>
      <c r="HH73" s="192" t="n">
        <f aca="false">GV73</f>
        <v>8.77025286951144</v>
      </c>
      <c r="HI73" s="192" t="n">
        <f aca="false">GW73</f>
        <v>8.77025286951144</v>
      </c>
      <c r="HJ73" s="192" t="n">
        <f aca="false">GX73</f>
        <v>8.35262178048709</v>
      </c>
      <c r="HK73" s="192" t="n">
        <f aca="false">GY73</f>
        <v>8.77025286951144</v>
      </c>
      <c r="HL73" s="192" t="n">
        <f aca="false">GZ73</f>
        <v>8.35262178048709</v>
      </c>
      <c r="HM73" s="192" t="n">
        <f aca="false">HA73</f>
        <v>8.77025286951144</v>
      </c>
      <c r="HN73" s="192" t="n">
        <f aca="false">HB73</f>
        <v>2.38646336585345</v>
      </c>
      <c r="HO73" s="192" t="n">
        <f aca="false">HC73</f>
        <v>2.50578653414613</v>
      </c>
      <c r="HP73" s="192" t="n">
        <f aca="false">HD73</f>
        <v>2.50578653414613</v>
      </c>
      <c r="HQ73" s="192" t="n">
        <f aca="false">HE73</f>
        <v>2.38646336585345</v>
      </c>
      <c r="HR73" s="192" t="n">
        <f aca="false">HF73</f>
        <v>8.77025286951144</v>
      </c>
      <c r="HS73" s="192" t="n">
        <f aca="false">HG73</f>
        <v>8.35262178048709</v>
      </c>
      <c r="HT73" s="193"/>
      <c r="HU73" s="193"/>
      <c r="HV73" s="193"/>
      <c r="HW73" s="193"/>
      <c r="HX73" s="193"/>
      <c r="HY73" s="193"/>
      <c r="HZ73" s="193"/>
      <c r="IA73" s="193"/>
      <c r="IB73" s="193"/>
      <c r="IC73" s="193"/>
      <c r="ID73" s="193"/>
      <c r="IE73" s="193"/>
      <c r="IF73" s="193"/>
      <c r="IG73" s="193"/>
      <c r="IH73" s="193"/>
      <c r="II73" s="193"/>
      <c r="IJ73" s="193"/>
      <c r="IK73" s="193"/>
      <c r="IL73" s="193"/>
      <c r="IM73" s="193"/>
      <c r="IN73" s="193"/>
      <c r="IO73" s="193"/>
      <c r="IP73" s="193"/>
      <c r="IQ73" s="193"/>
      <c r="IR73" s="193"/>
      <c r="IS73" s="193"/>
      <c r="IT73" s="193"/>
      <c r="IU73" s="193"/>
      <c r="IV73" s="193"/>
      <c r="IW73" s="193"/>
    </row>
    <row r="74" customFormat="false" ht="12.75" hidden="false" customHeight="false" outlineLevel="0" collapsed="false">
      <c r="A74" s="190" t="s">
        <v>96</v>
      </c>
      <c r="B74" s="191" t="n">
        <v>0</v>
      </c>
      <c r="C74" s="191" t="n">
        <f aca="false">(B57*'Retail Tariff'!$B$31)/1000</f>
        <v>13.125548512194</v>
      </c>
      <c r="D74" s="191" t="n">
        <f aca="false">(C57*'Retail Tariff'!$B$31)/1000</f>
        <v>13.4238564329257</v>
      </c>
      <c r="E74" s="191" t="n">
        <f aca="false">(D57*'Retail Tariff'!$B$31)/1000</f>
        <v>19.0917069268276</v>
      </c>
      <c r="F74" s="191" t="n">
        <f aca="false">(E57*'Retail Tariff'!$B$31)/1000</f>
        <v>19.688322768291</v>
      </c>
      <c r="G74" s="191" t="n">
        <f aca="false">(F57*'Retail Tariff'!$B$31)/1000</f>
        <v>19.688322768291</v>
      </c>
      <c r="H74" s="191" t="n">
        <f aca="false">(G57*'Retail Tariff'!$B$31)/1000</f>
        <v>19.0917069268276</v>
      </c>
      <c r="I74" s="191" t="n">
        <f aca="false">(H57*'Retail Tariff'!$B$31)/1000</f>
        <v>13.4238564329257</v>
      </c>
      <c r="J74" s="191" t="n">
        <f aca="false">(I57*'Retail Tariff'!$B$31)/1000</f>
        <v>13.125548512194</v>
      </c>
      <c r="K74" s="191" t="n">
        <f aca="false">(J57*'Retail Tariff'!$B$31)/1000</f>
        <v>13.4238564329257</v>
      </c>
      <c r="L74" s="191" t="n">
        <f aca="false">(K57*'Retail Tariff'!$B$31)/1000</f>
        <v>13.4238564329257</v>
      </c>
      <c r="M74" s="191" t="n">
        <f aca="false">(L57*'Retail Tariff'!$B$31)/1000</f>
        <v>11.6936704926819</v>
      </c>
      <c r="N74" s="192" t="n">
        <f aca="false">(M57*'Retail Tariff'!$B$31)/1000</f>
        <v>13.4238564329257</v>
      </c>
      <c r="O74" s="192" t="n">
        <f aca="false">C74</f>
        <v>13.125548512194</v>
      </c>
      <c r="P74" s="192" t="n">
        <f aca="false">D74</f>
        <v>13.4238564329257</v>
      </c>
      <c r="Q74" s="192" t="n">
        <f aca="false">E74</f>
        <v>19.0917069268276</v>
      </c>
      <c r="R74" s="192" t="n">
        <f aca="false">F74</f>
        <v>19.688322768291</v>
      </c>
      <c r="S74" s="192" t="n">
        <f aca="false">G74</f>
        <v>19.688322768291</v>
      </c>
      <c r="T74" s="192" t="n">
        <f aca="false">H74</f>
        <v>19.0917069268276</v>
      </c>
      <c r="U74" s="192" t="n">
        <f aca="false">I74</f>
        <v>13.4238564329257</v>
      </c>
      <c r="V74" s="192" t="n">
        <f aca="false">J74</f>
        <v>13.125548512194</v>
      </c>
      <c r="W74" s="192" t="n">
        <f aca="false">K74</f>
        <v>13.4238564329257</v>
      </c>
      <c r="X74" s="192" t="n">
        <f aca="false">L74</f>
        <v>13.4238564329257</v>
      </c>
      <c r="Y74" s="192" t="n">
        <f aca="false">M74</f>
        <v>11.6936704926819</v>
      </c>
      <c r="Z74" s="192" t="n">
        <f aca="false">N74</f>
        <v>13.4238564329257</v>
      </c>
      <c r="AA74" s="192" t="n">
        <f aca="false">O74</f>
        <v>13.125548512194</v>
      </c>
      <c r="AB74" s="192" t="n">
        <f aca="false">P74</f>
        <v>13.4238564329257</v>
      </c>
      <c r="AC74" s="192" t="n">
        <f aca="false">Q74</f>
        <v>19.0917069268276</v>
      </c>
      <c r="AD74" s="192" t="n">
        <f aca="false">R74</f>
        <v>19.688322768291</v>
      </c>
      <c r="AE74" s="192" t="n">
        <f aca="false">S74</f>
        <v>19.688322768291</v>
      </c>
      <c r="AF74" s="192" t="n">
        <f aca="false">T74</f>
        <v>19.0917069268276</v>
      </c>
      <c r="AG74" s="192" t="n">
        <f aca="false">U74</f>
        <v>13.4238564329257</v>
      </c>
      <c r="AH74" s="192" t="n">
        <f aca="false">V74</f>
        <v>13.125548512194</v>
      </c>
      <c r="AI74" s="192" t="n">
        <f aca="false">W74</f>
        <v>13.4238564329257</v>
      </c>
      <c r="AJ74" s="192" t="n">
        <f aca="false">X74</f>
        <v>13.4238564329257</v>
      </c>
      <c r="AK74" s="192" t="n">
        <f aca="false">Y74</f>
        <v>11.6936704926819</v>
      </c>
      <c r="AL74" s="192" t="n">
        <f aca="false">Z74</f>
        <v>13.4238564329257</v>
      </c>
      <c r="AM74" s="192" t="n">
        <f aca="false">AA74</f>
        <v>13.125548512194</v>
      </c>
      <c r="AN74" s="192" t="n">
        <f aca="false">AB74</f>
        <v>13.4238564329257</v>
      </c>
      <c r="AO74" s="192" t="n">
        <f aca="false">AC74</f>
        <v>19.0917069268276</v>
      </c>
      <c r="AP74" s="192" t="n">
        <f aca="false">AD74</f>
        <v>19.688322768291</v>
      </c>
      <c r="AQ74" s="192" t="n">
        <f aca="false">AE74</f>
        <v>19.688322768291</v>
      </c>
      <c r="AR74" s="192" t="n">
        <f aca="false">AF74</f>
        <v>19.0917069268276</v>
      </c>
      <c r="AS74" s="192" t="n">
        <f aca="false">AG74</f>
        <v>13.4238564329257</v>
      </c>
      <c r="AT74" s="192" t="n">
        <f aca="false">AH74</f>
        <v>13.125548512194</v>
      </c>
      <c r="AU74" s="192" t="n">
        <f aca="false">AI74</f>
        <v>13.4238564329257</v>
      </c>
      <c r="AV74" s="192" t="n">
        <f aca="false">AJ74</f>
        <v>13.4238564329257</v>
      </c>
      <c r="AW74" s="192" t="n">
        <f aca="false">AK74</f>
        <v>11.6936704926819</v>
      </c>
      <c r="AX74" s="192" t="n">
        <f aca="false">AL74</f>
        <v>13.4238564329257</v>
      </c>
      <c r="AY74" s="192" t="n">
        <f aca="false">AM74</f>
        <v>13.125548512194</v>
      </c>
      <c r="AZ74" s="192" t="n">
        <f aca="false">AN74</f>
        <v>13.4238564329257</v>
      </c>
      <c r="BA74" s="192" t="n">
        <f aca="false">AO74</f>
        <v>19.0917069268276</v>
      </c>
      <c r="BB74" s="192" t="n">
        <f aca="false">AP74</f>
        <v>19.688322768291</v>
      </c>
      <c r="BC74" s="192" t="n">
        <f aca="false">AQ74</f>
        <v>19.688322768291</v>
      </c>
      <c r="BD74" s="192" t="n">
        <f aca="false">AR74</f>
        <v>19.0917069268276</v>
      </c>
      <c r="BE74" s="192" t="n">
        <f aca="false">AS74</f>
        <v>13.4238564329257</v>
      </c>
      <c r="BF74" s="192" t="n">
        <f aca="false">AT74</f>
        <v>13.125548512194</v>
      </c>
      <c r="BG74" s="192" t="n">
        <f aca="false">AU74</f>
        <v>13.4238564329257</v>
      </c>
      <c r="BH74" s="192" t="n">
        <f aca="false">AV74</f>
        <v>13.4238564329257</v>
      </c>
      <c r="BI74" s="192" t="n">
        <f aca="false">AW74</f>
        <v>11.6936704926819</v>
      </c>
      <c r="BJ74" s="192" t="n">
        <f aca="false">AX74</f>
        <v>13.4238564329257</v>
      </c>
      <c r="BK74" s="192" t="n">
        <f aca="false">AY74</f>
        <v>13.125548512194</v>
      </c>
      <c r="BL74" s="192" t="n">
        <f aca="false">AZ74</f>
        <v>13.4238564329257</v>
      </c>
      <c r="BM74" s="192" t="n">
        <f aca="false">BA74</f>
        <v>19.0917069268276</v>
      </c>
      <c r="BN74" s="192" t="n">
        <f aca="false">BB74</f>
        <v>19.688322768291</v>
      </c>
      <c r="BO74" s="192" t="n">
        <f aca="false">BC74</f>
        <v>19.688322768291</v>
      </c>
      <c r="BP74" s="192" t="n">
        <f aca="false">BD74</f>
        <v>19.0917069268276</v>
      </c>
      <c r="BQ74" s="192" t="n">
        <f aca="false">BE74</f>
        <v>13.4238564329257</v>
      </c>
      <c r="BR74" s="192" t="n">
        <f aca="false">BF74</f>
        <v>13.125548512194</v>
      </c>
      <c r="BS74" s="192" t="n">
        <f aca="false">BG74</f>
        <v>13.4238564329257</v>
      </c>
      <c r="BT74" s="192" t="n">
        <f aca="false">BH74</f>
        <v>13.4238564329257</v>
      </c>
      <c r="BU74" s="192" t="n">
        <f aca="false">BI74</f>
        <v>11.6936704926819</v>
      </c>
      <c r="BV74" s="192" t="n">
        <f aca="false">BJ74</f>
        <v>13.4238564329257</v>
      </c>
      <c r="BW74" s="192" t="n">
        <f aca="false">BK74</f>
        <v>13.125548512194</v>
      </c>
      <c r="BX74" s="192" t="n">
        <f aca="false">BL74</f>
        <v>13.4238564329257</v>
      </c>
      <c r="BY74" s="192" t="n">
        <f aca="false">BM74</f>
        <v>19.0917069268276</v>
      </c>
      <c r="BZ74" s="192" t="n">
        <f aca="false">BN74</f>
        <v>19.688322768291</v>
      </c>
      <c r="CA74" s="192" t="n">
        <f aca="false">BO74</f>
        <v>19.688322768291</v>
      </c>
      <c r="CB74" s="192" t="n">
        <f aca="false">BP74</f>
        <v>19.0917069268276</v>
      </c>
      <c r="CC74" s="192" t="n">
        <f aca="false">BQ74</f>
        <v>13.4238564329257</v>
      </c>
      <c r="CD74" s="192" t="n">
        <f aca="false">BR74</f>
        <v>13.125548512194</v>
      </c>
      <c r="CE74" s="192" t="n">
        <f aca="false">BS74</f>
        <v>13.4238564329257</v>
      </c>
      <c r="CF74" s="192" t="n">
        <f aca="false">BT74</f>
        <v>13.4238564329257</v>
      </c>
      <c r="CG74" s="192" t="n">
        <f aca="false">BU74</f>
        <v>11.6936704926819</v>
      </c>
      <c r="CH74" s="192" t="n">
        <f aca="false">BV74</f>
        <v>13.4238564329257</v>
      </c>
      <c r="CI74" s="192" t="n">
        <f aca="false">BW74</f>
        <v>13.125548512194</v>
      </c>
      <c r="CJ74" s="192" t="n">
        <f aca="false">BX74</f>
        <v>13.4238564329257</v>
      </c>
      <c r="CK74" s="192" t="n">
        <f aca="false">BY74</f>
        <v>19.0917069268276</v>
      </c>
      <c r="CL74" s="192" t="n">
        <f aca="false">BZ74</f>
        <v>19.688322768291</v>
      </c>
      <c r="CM74" s="192" t="n">
        <f aca="false">CA74</f>
        <v>19.688322768291</v>
      </c>
      <c r="CN74" s="192" t="n">
        <f aca="false">CB74</f>
        <v>19.0917069268276</v>
      </c>
      <c r="CO74" s="192" t="n">
        <f aca="false">CC74</f>
        <v>13.4238564329257</v>
      </c>
      <c r="CP74" s="192" t="n">
        <f aca="false">CD74</f>
        <v>13.125548512194</v>
      </c>
      <c r="CQ74" s="192" t="n">
        <f aca="false">CE74</f>
        <v>13.4238564329257</v>
      </c>
      <c r="CR74" s="192" t="n">
        <f aca="false">CF74</f>
        <v>13.4238564329257</v>
      </c>
      <c r="CS74" s="192" t="n">
        <f aca="false">CG74</f>
        <v>11.6936704926819</v>
      </c>
      <c r="CT74" s="192" t="n">
        <f aca="false">CH74</f>
        <v>13.4238564329257</v>
      </c>
      <c r="CU74" s="192" t="n">
        <f aca="false">CI74</f>
        <v>13.125548512194</v>
      </c>
      <c r="CV74" s="192" t="n">
        <f aca="false">CJ74</f>
        <v>13.4238564329257</v>
      </c>
      <c r="CW74" s="192" t="n">
        <f aca="false">CK74</f>
        <v>19.0917069268276</v>
      </c>
      <c r="CX74" s="192" t="n">
        <f aca="false">CL74</f>
        <v>19.688322768291</v>
      </c>
      <c r="CY74" s="192" t="n">
        <f aca="false">CM74</f>
        <v>19.688322768291</v>
      </c>
      <c r="CZ74" s="192" t="n">
        <f aca="false">CN74</f>
        <v>19.0917069268276</v>
      </c>
      <c r="DA74" s="192" t="n">
        <f aca="false">CO74</f>
        <v>13.4238564329257</v>
      </c>
      <c r="DB74" s="192" t="n">
        <f aca="false">CP74</f>
        <v>13.125548512194</v>
      </c>
      <c r="DC74" s="192" t="n">
        <f aca="false">CQ74</f>
        <v>13.4238564329257</v>
      </c>
      <c r="DD74" s="192" t="n">
        <f aca="false">CR74</f>
        <v>13.4238564329257</v>
      </c>
      <c r="DE74" s="192" t="n">
        <f aca="false">CS74</f>
        <v>11.6936704926819</v>
      </c>
      <c r="DF74" s="192" t="n">
        <f aca="false">CT74</f>
        <v>13.4238564329257</v>
      </c>
      <c r="DG74" s="192" t="n">
        <f aca="false">CU74</f>
        <v>13.125548512194</v>
      </c>
      <c r="DH74" s="192" t="n">
        <f aca="false">CV74</f>
        <v>13.4238564329257</v>
      </c>
      <c r="DI74" s="192" t="n">
        <f aca="false">CW74</f>
        <v>19.0917069268276</v>
      </c>
      <c r="DJ74" s="192" t="n">
        <f aca="false">CX74</f>
        <v>19.688322768291</v>
      </c>
      <c r="DK74" s="192" t="n">
        <f aca="false">CY74</f>
        <v>19.688322768291</v>
      </c>
      <c r="DL74" s="192" t="n">
        <f aca="false">CZ74</f>
        <v>19.0917069268276</v>
      </c>
      <c r="DM74" s="192" t="n">
        <f aca="false">DA74</f>
        <v>13.4238564329257</v>
      </c>
      <c r="DN74" s="192" t="n">
        <f aca="false">DB74</f>
        <v>13.125548512194</v>
      </c>
      <c r="DO74" s="192" t="n">
        <f aca="false">DC74</f>
        <v>13.4238564329257</v>
      </c>
      <c r="DP74" s="192" t="n">
        <f aca="false">DD74</f>
        <v>13.4238564329257</v>
      </c>
      <c r="DQ74" s="192" t="n">
        <f aca="false">DE74</f>
        <v>11.6936704926819</v>
      </c>
      <c r="DR74" s="23"/>
      <c r="DS74" s="192" t="n">
        <f aca="false">DF74</f>
        <v>13.4238564329257</v>
      </c>
      <c r="DT74" s="192" t="n">
        <f aca="false">DG74</f>
        <v>13.125548512194</v>
      </c>
      <c r="DU74" s="192" t="n">
        <f aca="false">DH74</f>
        <v>13.4238564329257</v>
      </c>
      <c r="DV74" s="192" t="n">
        <f aca="false">DI74</f>
        <v>19.0917069268276</v>
      </c>
      <c r="DW74" s="192" t="n">
        <f aca="false">DJ74</f>
        <v>19.688322768291</v>
      </c>
      <c r="DX74" s="192" t="n">
        <f aca="false">DK74</f>
        <v>19.688322768291</v>
      </c>
      <c r="DY74" s="192" t="n">
        <f aca="false">DL74</f>
        <v>19.0917069268276</v>
      </c>
      <c r="DZ74" s="192" t="n">
        <f aca="false">DM74</f>
        <v>13.4238564329257</v>
      </c>
      <c r="EA74" s="192" t="n">
        <f aca="false">DN74</f>
        <v>13.125548512194</v>
      </c>
      <c r="EB74" s="192" t="n">
        <f aca="false">DO74</f>
        <v>13.4238564329257</v>
      </c>
      <c r="EC74" s="192" t="n">
        <f aca="false">DP74</f>
        <v>13.4238564329257</v>
      </c>
      <c r="ED74" s="192" t="n">
        <f aca="false">DQ74</f>
        <v>11.6936704926819</v>
      </c>
      <c r="EE74" s="192" t="n">
        <f aca="false">DS74</f>
        <v>13.4238564329257</v>
      </c>
      <c r="EF74" s="192" t="n">
        <f aca="false">DT74</f>
        <v>13.125548512194</v>
      </c>
      <c r="EG74" s="192" t="n">
        <f aca="false">DU74</f>
        <v>13.4238564329257</v>
      </c>
      <c r="EH74" s="192" t="n">
        <f aca="false">DV74</f>
        <v>19.0917069268276</v>
      </c>
      <c r="EI74" s="192" t="n">
        <f aca="false">DW74</f>
        <v>19.688322768291</v>
      </c>
      <c r="EJ74" s="192" t="n">
        <f aca="false">DX74</f>
        <v>19.688322768291</v>
      </c>
      <c r="EK74" s="192" t="n">
        <f aca="false">DY74</f>
        <v>19.0917069268276</v>
      </c>
      <c r="EL74" s="192" t="n">
        <f aca="false">DZ74</f>
        <v>13.4238564329257</v>
      </c>
      <c r="EM74" s="192" t="n">
        <f aca="false">EA74</f>
        <v>13.125548512194</v>
      </c>
      <c r="EN74" s="192" t="n">
        <f aca="false">EB74</f>
        <v>13.4238564329257</v>
      </c>
      <c r="EO74" s="192" t="n">
        <f aca="false">EC74</f>
        <v>13.4238564329257</v>
      </c>
      <c r="EP74" s="192" t="n">
        <f aca="false">ED74</f>
        <v>11.6936704926819</v>
      </c>
      <c r="EQ74" s="192" t="n">
        <f aca="false">EE74</f>
        <v>13.4238564329257</v>
      </c>
      <c r="ER74" s="192" t="n">
        <f aca="false">EF74</f>
        <v>13.125548512194</v>
      </c>
      <c r="ES74" s="192" t="n">
        <f aca="false">EG74</f>
        <v>13.4238564329257</v>
      </c>
      <c r="ET74" s="192" t="n">
        <f aca="false">EH74</f>
        <v>19.0917069268276</v>
      </c>
      <c r="EU74" s="192" t="n">
        <f aca="false">EI74</f>
        <v>19.688322768291</v>
      </c>
      <c r="EV74" s="192" t="n">
        <f aca="false">EJ74</f>
        <v>19.688322768291</v>
      </c>
      <c r="EW74" s="192" t="n">
        <f aca="false">EK74</f>
        <v>19.0917069268276</v>
      </c>
      <c r="EX74" s="192" t="n">
        <f aca="false">EL74</f>
        <v>13.4238564329257</v>
      </c>
      <c r="EY74" s="192" t="n">
        <f aca="false">EM74</f>
        <v>13.125548512194</v>
      </c>
      <c r="EZ74" s="192" t="n">
        <f aca="false">EN74</f>
        <v>13.4238564329257</v>
      </c>
      <c r="FA74" s="192" t="n">
        <f aca="false">EO74</f>
        <v>13.4238564329257</v>
      </c>
      <c r="FB74" s="192" t="n">
        <f aca="false">EP74</f>
        <v>11.6936704926819</v>
      </c>
      <c r="FC74" s="192" t="n">
        <f aca="false">EQ74</f>
        <v>13.4238564329257</v>
      </c>
      <c r="FD74" s="192" t="n">
        <f aca="false">ER74</f>
        <v>13.125548512194</v>
      </c>
      <c r="FE74" s="192" t="n">
        <f aca="false">ES74</f>
        <v>13.4238564329257</v>
      </c>
      <c r="FF74" s="192" t="n">
        <f aca="false">ET74</f>
        <v>19.0917069268276</v>
      </c>
      <c r="FG74" s="192" t="n">
        <f aca="false">EU74</f>
        <v>19.688322768291</v>
      </c>
      <c r="FH74" s="192" t="n">
        <f aca="false">EV74</f>
        <v>19.688322768291</v>
      </c>
      <c r="FI74" s="192" t="n">
        <f aca="false">EW74</f>
        <v>19.0917069268276</v>
      </c>
      <c r="FJ74" s="192" t="n">
        <f aca="false">EX74</f>
        <v>13.4238564329257</v>
      </c>
      <c r="FK74" s="192" t="n">
        <f aca="false">EY74</f>
        <v>13.125548512194</v>
      </c>
      <c r="FL74" s="192" t="n">
        <f aca="false">EZ74</f>
        <v>13.4238564329257</v>
      </c>
      <c r="FM74" s="192" t="n">
        <f aca="false">FA74</f>
        <v>13.4238564329257</v>
      </c>
      <c r="FN74" s="192" t="n">
        <f aca="false">FB74</f>
        <v>11.6936704926819</v>
      </c>
      <c r="FO74" s="192" t="n">
        <f aca="false">FC74</f>
        <v>13.4238564329257</v>
      </c>
      <c r="FP74" s="192" t="n">
        <f aca="false">FD74</f>
        <v>13.125548512194</v>
      </c>
      <c r="FQ74" s="192" t="n">
        <f aca="false">FE74</f>
        <v>13.4238564329257</v>
      </c>
      <c r="FR74" s="192" t="n">
        <f aca="false">FF74</f>
        <v>19.0917069268276</v>
      </c>
      <c r="FS74" s="192" t="n">
        <f aca="false">FG74</f>
        <v>19.688322768291</v>
      </c>
      <c r="FT74" s="192" t="n">
        <f aca="false">FH74</f>
        <v>19.688322768291</v>
      </c>
      <c r="FU74" s="192" t="n">
        <f aca="false">FI74</f>
        <v>19.0917069268276</v>
      </c>
      <c r="FV74" s="192" t="n">
        <f aca="false">FJ74</f>
        <v>13.4238564329257</v>
      </c>
      <c r="FW74" s="192" t="n">
        <f aca="false">FK74</f>
        <v>13.125548512194</v>
      </c>
      <c r="FX74" s="192" t="n">
        <f aca="false">FL74</f>
        <v>13.4238564329257</v>
      </c>
      <c r="FY74" s="192" t="n">
        <f aca="false">FM74</f>
        <v>13.4238564329257</v>
      </c>
      <c r="FZ74" s="192" t="n">
        <f aca="false">FN74</f>
        <v>11.6936704926819</v>
      </c>
      <c r="GA74" s="192" t="n">
        <f aca="false">FO74</f>
        <v>13.4238564329257</v>
      </c>
      <c r="GB74" s="192" t="n">
        <f aca="false">FP74</f>
        <v>13.125548512194</v>
      </c>
      <c r="GC74" s="192" t="n">
        <f aca="false">FQ74</f>
        <v>13.4238564329257</v>
      </c>
      <c r="GD74" s="192" t="n">
        <f aca="false">FR74</f>
        <v>19.0917069268276</v>
      </c>
      <c r="GE74" s="192" t="n">
        <f aca="false">FS74</f>
        <v>19.688322768291</v>
      </c>
      <c r="GF74" s="192" t="n">
        <f aca="false">FT74</f>
        <v>19.688322768291</v>
      </c>
      <c r="GG74" s="192" t="n">
        <f aca="false">FU74</f>
        <v>19.0917069268276</v>
      </c>
      <c r="GH74" s="192" t="n">
        <f aca="false">FV74</f>
        <v>13.4238564329257</v>
      </c>
      <c r="GI74" s="192" t="n">
        <f aca="false">FW74</f>
        <v>13.125548512194</v>
      </c>
      <c r="GJ74" s="192" t="n">
        <f aca="false">FX74</f>
        <v>13.4238564329257</v>
      </c>
      <c r="GK74" s="192" t="n">
        <f aca="false">FY74</f>
        <v>13.4238564329257</v>
      </c>
      <c r="GL74" s="192" t="n">
        <f aca="false">FZ74</f>
        <v>11.6936704926819</v>
      </c>
      <c r="GM74" s="192" t="n">
        <f aca="false">GA74</f>
        <v>13.4238564329257</v>
      </c>
      <c r="GN74" s="192" t="n">
        <f aca="false">GB74</f>
        <v>13.125548512194</v>
      </c>
      <c r="GO74" s="192" t="n">
        <f aca="false">GC74</f>
        <v>13.4238564329257</v>
      </c>
      <c r="GP74" s="192" t="n">
        <f aca="false">GD74</f>
        <v>19.0917069268276</v>
      </c>
      <c r="GQ74" s="192" t="n">
        <f aca="false">GE74</f>
        <v>19.688322768291</v>
      </c>
      <c r="GR74" s="192" t="n">
        <f aca="false">GF74</f>
        <v>19.688322768291</v>
      </c>
      <c r="GS74" s="192" t="n">
        <f aca="false">GG74</f>
        <v>19.0917069268276</v>
      </c>
      <c r="GT74" s="192" t="n">
        <f aca="false">GH74</f>
        <v>13.4238564329257</v>
      </c>
      <c r="GU74" s="192" t="n">
        <f aca="false">GI74</f>
        <v>13.125548512194</v>
      </c>
      <c r="GV74" s="192" t="n">
        <f aca="false">GJ74</f>
        <v>13.4238564329257</v>
      </c>
      <c r="GW74" s="192" t="n">
        <f aca="false">GK74</f>
        <v>13.4238564329257</v>
      </c>
      <c r="GX74" s="192" t="n">
        <f aca="false">GL74</f>
        <v>11.6936704926819</v>
      </c>
      <c r="GY74" s="192" t="n">
        <f aca="false">GM74</f>
        <v>13.4238564329257</v>
      </c>
      <c r="GZ74" s="192" t="n">
        <f aca="false">GN74</f>
        <v>13.125548512194</v>
      </c>
      <c r="HA74" s="192" t="n">
        <f aca="false">GO74</f>
        <v>13.4238564329257</v>
      </c>
      <c r="HB74" s="192" t="n">
        <f aca="false">GP74</f>
        <v>19.0917069268276</v>
      </c>
      <c r="HC74" s="192" t="n">
        <f aca="false">GQ74</f>
        <v>19.688322768291</v>
      </c>
      <c r="HD74" s="192" t="n">
        <f aca="false">GR74</f>
        <v>19.688322768291</v>
      </c>
      <c r="HE74" s="192" t="n">
        <f aca="false">GS74</f>
        <v>19.0917069268276</v>
      </c>
      <c r="HF74" s="192" t="n">
        <f aca="false">GT74</f>
        <v>13.4238564329257</v>
      </c>
      <c r="HG74" s="192" t="n">
        <f aca="false">GU74</f>
        <v>13.125548512194</v>
      </c>
      <c r="HH74" s="192" t="n">
        <f aca="false">GV74</f>
        <v>13.4238564329257</v>
      </c>
      <c r="HI74" s="192" t="n">
        <f aca="false">GW74</f>
        <v>13.4238564329257</v>
      </c>
      <c r="HJ74" s="192" t="n">
        <f aca="false">GX74</f>
        <v>11.6936704926819</v>
      </c>
      <c r="HK74" s="192" t="n">
        <f aca="false">GY74</f>
        <v>13.4238564329257</v>
      </c>
      <c r="HL74" s="192" t="n">
        <f aca="false">GZ74</f>
        <v>13.125548512194</v>
      </c>
      <c r="HM74" s="192" t="n">
        <f aca="false">HA74</f>
        <v>13.4238564329257</v>
      </c>
      <c r="HN74" s="192" t="n">
        <f aca="false">HB74</f>
        <v>19.0917069268276</v>
      </c>
      <c r="HO74" s="192" t="n">
        <f aca="false">HC74</f>
        <v>19.688322768291</v>
      </c>
      <c r="HP74" s="192" t="n">
        <f aca="false">HD74</f>
        <v>19.688322768291</v>
      </c>
      <c r="HQ74" s="192" t="n">
        <f aca="false">HE74</f>
        <v>19.0917069268276</v>
      </c>
      <c r="HR74" s="192" t="n">
        <f aca="false">HF74</f>
        <v>13.4238564329257</v>
      </c>
      <c r="HS74" s="192" t="n">
        <f aca="false">HG74</f>
        <v>13.125548512194</v>
      </c>
      <c r="HT74" s="193"/>
      <c r="HU74" s="193"/>
      <c r="HV74" s="193"/>
      <c r="HW74" s="193"/>
      <c r="HX74" s="193"/>
      <c r="HY74" s="193"/>
      <c r="HZ74" s="193"/>
      <c r="IA74" s="193"/>
      <c r="IB74" s="193"/>
      <c r="IC74" s="193"/>
      <c r="ID74" s="193"/>
      <c r="IE74" s="193"/>
      <c r="IF74" s="193"/>
      <c r="IG74" s="193"/>
      <c r="IH74" s="193"/>
      <c r="II74" s="193"/>
      <c r="IJ74" s="193"/>
      <c r="IK74" s="193"/>
      <c r="IL74" s="193"/>
      <c r="IM74" s="193"/>
      <c r="IN74" s="193"/>
      <c r="IO74" s="193"/>
      <c r="IP74" s="193"/>
      <c r="IQ74" s="193"/>
      <c r="IR74" s="193"/>
      <c r="IS74" s="193"/>
      <c r="IT74" s="193"/>
      <c r="IU74" s="193"/>
      <c r="IV74" s="193"/>
      <c r="IW74" s="193"/>
    </row>
    <row r="75" customFormat="false" ht="12.75" hidden="false" customHeight="false" outlineLevel="0" collapsed="false">
      <c r="A75" s="204" t="s">
        <v>97</v>
      </c>
      <c r="B75" s="191" t="n">
        <v>0</v>
      </c>
      <c r="C75" s="191" t="n">
        <f aca="false">($B$12*$B$35/$B$36*'Retail Tariff'!$B$33)/1000</f>
        <v>-13.2545046466329</v>
      </c>
      <c r="D75" s="191" t="n">
        <f aca="false">($B$12*$B$35/$B$36*'Retail Tariff'!$B$33)/1000</f>
        <v>-13.2545046466329</v>
      </c>
      <c r="E75" s="191" t="n">
        <f aca="false">($B$12*$B$35/$B$36*'Retail Tariff'!$B$33)/1000</f>
        <v>-13.2545046466329</v>
      </c>
      <c r="F75" s="191" t="n">
        <f aca="false">($B$12*$B$35/$B$36*'Retail Tariff'!$B$33)/1000</f>
        <v>-13.2545046466329</v>
      </c>
      <c r="G75" s="191" t="n">
        <f aca="false">($B$12*$B$35/$B$36*'Retail Tariff'!$B$33)/1000</f>
        <v>-13.2545046466329</v>
      </c>
      <c r="H75" s="191" t="n">
        <f aca="false">($B$12*$B$35/$B$36*'Retail Tariff'!$B$33)/1000</f>
        <v>-13.2545046466329</v>
      </c>
      <c r="I75" s="191" t="n">
        <f aca="false">($B$12*$B$35/$B$36*'Retail Tariff'!$B$33)/1000</f>
        <v>-13.2545046466329</v>
      </c>
      <c r="J75" s="191" t="n">
        <f aca="false">($B$12*$B$35/$B$36*'Retail Tariff'!$B$33)/1000</f>
        <v>-13.2545046466329</v>
      </c>
      <c r="K75" s="191" t="n">
        <f aca="false">($B$12*$B$35/$B$36*'Retail Tariff'!$B$33)/1000</f>
        <v>-13.2545046466329</v>
      </c>
      <c r="L75" s="191" t="n">
        <f aca="false">($B$12*$B$35/$B$36*'Retail Tariff'!$B$33)/1000</f>
        <v>-13.2545046466329</v>
      </c>
      <c r="M75" s="191" t="n">
        <f aca="false">($B$12*$B$35/$B$36*'Retail Tariff'!$B$33)/1000</f>
        <v>-13.2545046466329</v>
      </c>
      <c r="N75" s="191" t="n">
        <f aca="false">($B$12*$B$35/$B$36*'Retail Tariff'!$B$33)/1000</f>
        <v>-13.2545046466329</v>
      </c>
      <c r="O75" s="191" t="n">
        <f aca="false">($B$12*$B$35/$B$36*'Retail Tariff'!$B$33)/1000</f>
        <v>-13.2545046466329</v>
      </c>
      <c r="P75" s="191" t="n">
        <f aca="false">($B$12*$B$35/$B$36*'Retail Tariff'!$B$33)/1000</f>
        <v>-13.2545046466329</v>
      </c>
      <c r="Q75" s="191" t="n">
        <f aca="false">($B$12*$B$35/$B$36*'Retail Tariff'!$B$33)/1000</f>
        <v>-13.2545046466329</v>
      </c>
      <c r="R75" s="191" t="n">
        <f aca="false">($B$12*$B$35/$B$36*'Retail Tariff'!$B$33)/1000</f>
        <v>-13.2545046466329</v>
      </c>
      <c r="S75" s="191" t="n">
        <f aca="false">($B$12*$B$35/$B$36*'Retail Tariff'!$B$33)/1000</f>
        <v>-13.2545046466329</v>
      </c>
      <c r="T75" s="191" t="n">
        <f aca="false">($B$12*$B$35/$B$36*'Retail Tariff'!$B$33)/1000</f>
        <v>-13.2545046466329</v>
      </c>
      <c r="U75" s="191" t="n">
        <f aca="false">($B$12*$B$35/$B$36*'Retail Tariff'!$B$33)/1000</f>
        <v>-13.2545046466329</v>
      </c>
      <c r="V75" s="191" t="n">
        <f aca="false">($B$12*$B$35/$B$36*'Retail Tariff'!$B$33)/1000</f>
        <v>-13.2545046466329</v>
      </c>
      <c r="W75" s="191" t="n">
        <f aca="false">($B$12*$B$35/$B$36*'Retail Tariff'!$B$33)/1000</f>
        <v>-13.2545046466329</v>
      </c>
      <c r="X75" s="191" t="n">
        <f aca="false">($B$12*$B$35/$B$36*'Retail Tariff'!$B$33)/1000</f>
        <v>-13.2545046466329</v>
      </c>
      <c r="Y75" s="191" t="n">
        <f aca="false">($B$12*$B$35/$B$36*'Retail Tariff'!$B$33)/1000</f>
        <v>-13.2545046466329</v>
      </c>
      <c r="Z75" s="191" t="n">
        <f aca="false">($B$12*$B$35/$B$36*'Retail Tariff'!$B$33)/1000</f>
        <v>-13.2545046466329</v>
      </c>
      <c r="AA75" s="191" t="n">
        <f aca="false">($B$12*$B$35/$B$36*'Retail Tariff'!$B$33)/1000</f>
        <v>-13.2545046466329</v>
      </c>
      <c r="AB75" s="191" t="n">
        <f aca="false">($B$12*$B$35/$B$36*'Retail Tariff'!$B$33)/1000</f>
        <v>-13.2545046466329</v>
      </c>
      <c r="AC75" s="191" t="n">
        <f aca="false">($B$12*$B$35/$B$36*'Retail Tariff'!$B$33)/1000</f>
        <v>-13.2545046466329</v>
      </c>
      <c r="AD75" s="191" t="n">
        <f aca="false">($B$12*$B$35/$B$36*'Retail Tariff'!$B$33)/1000</f>
        <v>-13.2545046466329</v>
      </c>
      <c r="AE75" s="191" t="n">
        <f aca="false">($B$12*$B$35/$B$36*'Retail Tariff'!$B$33)/1000</f>
        <v>-13.2545046466329</v>
      </c>
      <c r="AF75" s="191" t="n">
        <f aca="false">($B$12*$B$35/$B$36*'Retail Tariff'!$B$33)/1000</f>
        <v>-13.2545046466329</v>
      </c>
      <c r="AG75" s="191" t="n">
        <f aca="false">($B$12*$B$35/$B$36*'Retail Tariff'!$B$33)/1000</f>
        <v>-13.2545046466329</v>
      </c>
      <c r="AH75" s="191" t="n">
        <f aca="false">($B$12*$B$35/$B$36*'Retail Tariff'!$B$33)/1000</f>
        <v>-13.2545046466329</v>
      </c>
      <c r="AI75" s="191" t="n">
        <f aca="false">($B$12*$B$35/$B$36*'Retail Tariff'!$B$33)/1000</f>
        <v>-13.2545046466329</v>
      </c>
      <c r="AJ75" s="191" t="n">
        <f aca="false">($B$12*$B$35/$B$36*'Retail Tariff'!$B$33)/1000</f>
        <v>-13.2545046466329</v>
      </c>
      <c r="AK75" s="191" t="n">
        <f aca="false">($B$12*$B$35/$B$36*'Retail Tariff'!$B$33)/1000</f>
        <v>-13.2545046466329</v>
      </c>
      <c r="AL75" s="191" t="n">
        <f aca="false">($B$12*$B$35/$B$36*'Retail Tariff'!$B$33)/1000</f>
        <v>-13.2545046466329</v>
      </c>
      <c r="AM75" s="191" t="n">
        <f aca="false">($B$12*$B$35/$B$36*'Retail Tariff'!$B$33)/1000</f>
        <v>-13.2545046466329</v>
      </c>
      <c r="AN75" s="191" t="n">
        <f aca="false">($B$12*$B$35/$B$36*'Retail Tariff'!$B$33)/1000</f>
        <v>-13.2545046466329</v>
      </c>
      <c r="AO75" s="191" t="n">
        <f aca="false">($B$12*$B$35/$B$36*'Retail Tariff'!$B$33)/1000</f>
        <v>-13.2545046466329</v>
      </c>
      <c r="AP75" s="191" t="n">
        <f aca="false">($B$12*$B$35/$B$36*'Retail Tariff'!$B$33)/1000</f>
        <v>-13.2545046466329</v>
      </c>
      <c r="AQ75" s="191" t="n">
        <f aca="false">($B$12*$B$35/$B$36*'Retail Tariff'!$B$33)/1000</f>
        <v>-13.2545046466329</v>
      </c>
      <c r="AR75" s="191" t="n">
        <f aca="false">($B$12*$B$35/$B$36*'Retail Tariff'!$B$33)/1000</f>
        <v>-13.2545046466329</v>
      </c>
      <c r="AS75" s="191" t="n">
        <f aca="false">($B$12*$B$35/$B$36*'Retail Tariff'!$B$33)/1000</f>
        <v>-13.2545046466329</v>
      </c>
      <c r="AT75" s="191" t="n">
        <f aca="false">($B$12*$B$35/$B$36*'Retail Tariff'!$B$33)/1000</f>
        <v>-13.2545046466329</v>
      </c>
      <c r="AU75" s="191" t="n">
        <f aca="false">($B$12*$B$35/$B$36*'Retail Tariff'!$B$33)/1000</f>
        <v>-13.2545046466329</v>
      </c>
      <c r="AV75" s="191" t="n">
        <f aca="false">($B$12*$B$35/$B$36*'Retail Tariff'!$B$33)/1000</f>
        <v>-13.2545046466329</v>
      </c>
      <c r="AW75" s="191" t="n">
        <f aca="false">($B$12*$B$35/$B$36*'Retail Tariff'!$B$33)/1000</f>
        <v>-13.2545046466329</v>
      </c>
      <c r="AX75" s="191" t="n">
        <f aca="false">($B$12*$B$35/$B$36*'Retail Tariff'!$B$33)/1000</f>
        <v>-13.2545046466329</v>
      </c>
      <c r="AY75" s="191" t="n">
        <f aca="false">($B$12*$B$35/$B$36*'Retail Tariff'!$B$33)/1000</f>
        <v>-13.2545046466329</v>
      </c>
      <c r="AZ75" s="191" t="n">
        <f aca="false">($B$12*$B$35/$B$36*'Retail Tariff'!$B$33)/1000</f>
        <v>-13.2545046466329</v>
      </c>
      <c r="BA75" s="191" t="n">
        <f aca="false">($B$12*$B$35/$B$36*'Retail Tariff'!$B$33)/1000</f>
        <v>-13.2545046466329</v>
      </c>
      <c r="BB75" s="191" t="n">
        <f aca="false">($B$12*$B$35/$B$36*'Retail Tariff'!$B$33)/1000</f>
        <v>-13.2545046466329</v>
      </c>
      <c r="BC75" s="191" t="n">
        <f aca="false">($B$12*$B$35/$B$36*'Retail Tariff'!$B$33)/1000</f>
        <v>-13.2545046466329</v>
      </c>
      <c r="BD75" s="191" t="n">
        <f aca="false">($B$12*$B$35/$B$36*'Retail Tariff'!$B$33)/1000</f>
        <v>-13.2545046466329</v>
      </c>
      <c r="BE75" s="191" t="n">
        <f aca="false">($B$12*$B$35/$B$36*'Retail Tariff'!$B$33)/1000</f>
        <v>-13.2545046466329</v>
      </c>
      <c r="BF75" s="191" t="n">
        <f aca="false">($B$12*$B$35/$B$36*'Retail Tariff'!$B$33)/1000</f>
        <v>-13.2545046466329</v>
      </c>
      <c r="BG75" s="191" t="n">
        <f aca="false">($B$12*$B$35/$B$36*'Retail Tariff'!$B$33)/1000</f>
        <v>-13.2545046466329</v>
      </c>
      <c r="BH75" s="191" t="n">
        <f aca="false">($B$12*$B$35/$B$36*'Retail Tariff'!$B$33)/1000</f>
        <v>-13.2545046466329</v>
      </c>
      <c r="BI75" s="191" t="n">
        <f aca="false">($B$12*$B$35/$B$36*'Retail Tariff'!$B$33)/1000</f>
        <v>-13.2545046466329</v>
      </c>
      <c r="BJ75" s="191" t="n">
        <f aca="false">($B$12*$B$35/$B$36*'Retail Tariff'!$B$33)/1000</f>
        <v>-13.2545046466329</v>
      </c>
      <c r="BK75" s="191" t="n">
        <f aca="false">($B$12*$B$35/$B$36*'Retail Tariff'!$B$33)/1000</f>
        <v>-13.2545046466329</v>
      </c>
      <c r="BL75" s="191" t="n">
        <f aca="false">($B$12*$B$35/$B$36*'Retail Tariff'!$B$33)/1000</f>
        <v>-13.2545046466329</v>
      </c>
      <c r="BM75" s="191" t="n">
        <f aca="false">($B$12*$B$35/$B$36*'Retail Tariff'!$B$33)/1000</f>
        <v>-13.2545046466329</v>
      </c>
      <c r="BN75" s="191" t="n">
        <f aca="false">($B$12*$B$35/$B$36*'Retail Tariff'!$B$33)/1000</f>
        <v>-13.2545046466329</v>
      </c>
      <c r="BO75" s="191" t="n">
        <f aca="false">($B$12*$B$35/$B$36*'Retail Tariff'!$B$33)/1000</f>
        <v>-13.2545046466329</v>
      </c>
      <c r="BP75" s="191" t="n">
        <f aca="false">($B$12*$B$35/$B$36*'Retail Tariff'!$B$33)/1000</f>
        <v>-13.2545046466329</v>
      </c>
      <c r="BQ75" s="191" t="n">
        <f aca="false">($B$12*$B$35/$B$36*'Retail Tariff'!$B$33)/1000</f>
        <v>-13.2545046466329</v>
      </c>
      <c r="BR75" s="191" t="n">
        <f aca="false">($B$12*$B$35/$B$36*'Retail Tariff'!$B$33)/1000</f>
        <v>-13.2545046466329</v>
      </c>
      <c r="BS75" s="191" t="n">
        <f aca="false">($B$12*$B$35/$B$36*'Retail Tariff'!$B$33)/1000</f>
        <v>-13.2545046466329</v>
      </c>
      <c r="BT75" s="191" t="n">
        <f aca="false">($B$12*$B$35/$B$36*'Retail Tariff'!$B$33)/1000</f>
        <v>-13.2545046466329</v>
      </c>
      <c r="BU75" s="191" t="n">
        <f aca="false">($B$12*$B$35/$B$36*'Retail Tariff'!$B$33)/1000</f>
        <v>-13.2545046466329</v>
      </c>
      <c r="BV75" s="191" t="n">
        <f aca="false">($B$12*$B$35/$B$36*'Retail Tariff'!$B$33)/1000</f>
        <v>-13.2545046466329</v>
      </c>
      <c r="BW75" s="191" t="n">
        <f aca="false">($B$12*$B$35/$B$36*'Retail Tariff'!$B$33)/1000</f>
        <v>-13.2545046466329</v>
      </c>
      <c r="BX75" s="191" t="n">
        <f aca="false">($B$12*$B$35/$B$36*'Retail Tariff'!$B$33)/1000</f>
        <v>-13.2545046466329</v>
      </c>
      <c r="BY75" s="191" t="n">
        <f aca="false">($B$12*$B$35/$B$36*'Retail Tariff'!$B$33)/1000</f>
        <v>-13.2545046466329</v>
      </c>
      <c r="BZ75" s="191" t="n">
        <f aca="false">($B$12*$B$35/$B$36*'Retail Tariff'!$B$33)/1000</f>
        <v>-13.2545046466329</v>
      </c>
      <c r="CA75" s="191" t="n">
        <f aca="false">($B$12*$B$35/$B$36*'Retail Tariff'!$B$33)/1000</f>
        <v>-13.2545046466329</v>
      </c>
      <c r="CB75" s="191" t="n">
        <f aca="false">($B$12*$B$35/$B$36*'Retail Tariff'!$B$33)/1000</f>
        <v>-13.2545046466329</v>
      </c>
      <c r="CC75" s="191" t="n">
        <f aca="false">($B$12*$B$35/$B$36*'Retail Tariff'!$B$33)/1000</f>
        <v>-13.2545046466329</v>
      </c>
      <c r="CD75" s="191" t="n">
        <f aca="false">($B$12*$B$35/$B$36*'Retail Tariff'!$B$33)/1000</f>
        <v>-13.2545046466329</v>
      </c>
      <c r="CE75" s="191" t="n">
        <f aca="false">($B$12*$B$35/$B$36*'Retail Tariff'!$B$33)/1000</f>
        <v>-13.2545046466329</v>
      </c>
      <c r="CF75" s="191" t="n">
        <f aca="false">($B$12*$B$35/$B$36*'Retail Tariff'!$B$33)/1000</f>
        <v>-13.2545046466329</v>
      </c>
      <c r="CG75" s="191" t="n">
        <f aca="false">($B$12*$B$35/$B$36*'Retail Tariff'!$B$33)/1000</f>
        <v>-13.2545046466329</v>
      </c>
      <c r="CH75" s="191" t="n">
        <f aca="false">($B$12*$B$35/$B$36*'Retail Tariff'!$B$33)/1000</f>
        <v>-13.2545046466329</v>
      </c>
      <c r="CI75" s="191" t="n">
        <f aca="false">($B$12*$B$35/$B$36*'Retail Tariff'!$B$33)/1000</f>
        <v>-13.2545046466329</v>
      </c>
      <c r="CJ75" s="191" t="n">
        <f aca="false">($B$12*$B$35/$B$36*'Retail Tariff'!$B$33)/1000</f>
        <v>-13.2545046466329</v>
      </c>
      <c r="CK75" s="191" t="n">
        <f aca="false">($B$12*$B$35/$B$36*'Retail Tariff'!$B$33)/1000</f>
        <v>-13.2545046466329</v>
      </c>
      <c r="CL75" s="191" t="n">
        <f aca="false">($B$12*$B$35/$B$36*'Retail Tariff'!$B$33)/1000</f>
        <v>-13.2545046466329</v>
      </c>
      <c r="CM75" s="191" t="n">
        <f aca="false">($B$12*$B$35/$B$36*'Retail Tariff'!$B$33)/1000</f>
        <v>-13.2545046466329</v>
      </c>
      <c r="CN75" s="191" t="n">
        <f aca="false">($B$12*$B$35/$B$36*'Retail Tariff'!$B$33)/1000</f>
        <v>-13.2545046466329</v>
      </c>
      <c r="CO75" s="191" t="n">
        <f aca="false">($B$12*$B$35/$B$36*'Retail Tariff'!$B$33)/1000</f>
        <v>-13.2545046466329</v>
      </c>
      <c r="CP75" s="191" t="n">
        <f aca="false">($B$12*$B$35/$B$36*'Retail Tariff'!$B$33)/1000</f>
        <v>-13.2545046466329</v>
      </c>
      <c r="CQ75" s="191" t="n">
        <f aca="false">($B$12*$B$35/$B$36*'Retail Tariff'!$B$33)/1000</f>
        <v>-13.2545046466329</v>
      </c>
      <c r="CR75" s="191" t="n">
        <f aca="false">($B$12*$B$35/$B$36*'Retail Tariff'!$B$33)/1000</f>
        <v>-13.2545046466329</v>
      </c>
      <c r="CS75" s="191" t="n">
        <f aca="false">($B$12*$B$35/$B$36*'Retail Tariff'!$B$33)/1000</f>
        <v>-13.2545046466329</v>
      </c>
      <c r="CT75" s="191" t="n">
        <f aca="false">($B$12*$B$35/$B$36*'Retail Tariff'!$B$33)/1000</f>
        <v>-13.2545046466329</v>
      </c>
      <c r="CU75" s="191" t="n">
        <f aca="false">($B$12*$B$35/$B$36*'Retail Tariff'!$B$33)/1000</f>
        <v>-13.2545046466329</v>
      </c>
      <c r="CV75" s="191" t="n">
        <f aca="false">($B$12*$B$35/$B$36*'Retail Tariff'!$B$33)/1000</f>
        <v>-13.2545046466329</v>
      </c>
      <c r="CW75" s="191" t="n">
        <f aca="false">($B$12*$B$35/$B$36*'Retail Tariff'!$B$33)/1000</f>
        <v>-13.2545046466329</v>
      </c>
      <c r="CX75" s="191" t="n">
        <f aca="false">($B$12*$B$35/$B$36*'Retail Tariff'!$B$33)/1000</f>
        <v>-13.2545046466329</v>
      </c>
      <c r="CY75" s="191" t="n">
        <f aca="false">($B$12*$B$35/$B$36*'Retail Tariff'!$B$33)/1000</f>
        <v>-13.2545046466329</v>
      </c>
      <c r="CZ75" s="191" t="n">
        <f aca="false">($B$12*$B$35/$B$36*'Retail Tariff'!$B$33)/1000</f>
        <v>-13.2545046466329</v>
      </c>
      <c r="DA75" s="191" t="n">
        <f aca="false">($B$12*$B$35/$B$36*'Retail Tariff'!$B$33)/1000</f>
        <v>-13.2545046466329</v>
      </c>
      <c r="DB75" s="191" t="n">
        <f aca="false">($B$12*$B$35/$B$36*'Retail Tariff'!$B$33)/1000</f>
        <v>-13.2545046466329</v>
      </c>
      <c r="DC75" s="191" t="n">
        <f aca="false">($B$12*$B$35/$B$36*'Retail Tariff'!$B$33)/1000</f>
        <v>-13.2545046466329</v>
      </c>
      <c r="DD75" s="191" t="n">
        <f aca="false">($B$12*$B$35/$B$36*'Retail Tariff'!$B$33)/1000</f>
        <v>-13.2545046466329</v>
      </c>
      <c r="DE75" s="191" t="n">
        <f aca="false">($B$12*$B$35/$B$36*'Retail Tariff'!$B$33)/1000</f>
        <v>-13.2545046466329</v>
      </c>
      <c r="DF75" s="191" t="n">
        <f aca="false">($B$12*$B$35/$B$36*'Retail Tariff'!$B$33)/1000</f>
        <v>-13.2545046466329</v>
      </c>
      <c r="DG75" s="191" t="n">
        <f aca="false">($B$12*$B$35/$B$36*'Retail Tariff'!$B$33)/1000</f>
        <v>-13.2545046466329</v>
      </c>
      <c r="DH75" s="191" t="n">
        <f aca="false">($B$12*$B$35/$B$36*'Retail Tariff'!$B$33)/1000</f>
        <v>-13.2545046466329</v>
      </c>
      <c r="DI75" s="191" t="n">
        <f aca="false">($B$12*$B$35/$B$36*'Retail Tariff'!$B$33)/1000</f>
        <v>-13.2545046466329</v>
      </c>
      <c r="DJ75" s="191" t="n">
        <f aca="false">($B$12*$B$35/$B$36*'Retail Tariff'!$B$33)/1000</f>
        <v>-13.2545046466329</v>
      </c>
      <c r="DK75" s="191" t="n">
        <f aca="false">($B$12*$B$35/$B$36*'Retail Tariff'!$B$33)/1000</f>
        <v>-13.2545046466329</v>
      </c>
      <c r="DL75" s="191" t="n">
        <f aca="false">($B$12*$B$35/$B$36*'Retail Tariff'!$B$33)/1000</f>
        <v>-13.2545046466329</v>
      </c>
      <c r="DM75" s="191" t="n">
        <f aca="false">($B$12*$B$35/$B$36*'Retail Tariff'!$B$33)/1000</f>
        <v>-13.2545046466329</v>
      </c>
      <c r="DN75" s="191" t="n">
        <f aca="false">($B$12*$B$35/$B$36*'Retail Tariff'!$B$33)/1000</f>
        <v>-13.2545046466329</v>
      </c>
      <c r="DO75" s="191" t="n">
        <f aca="false">($B$12*$B$35/$B$36*'Retail Tariff'!$B$33)/1000</f>
        <v>-13.2545046466329</v>
      </c>
      <c r="DP75" s="191" t="n">
        <f aca="false">($B$12*$B$35/$B$36*'Retail Tariff'!$B$33)/1000</f>
        <v>-13.2545046466329</v>
      </c>
      <c r="DQ75" s="191" t="n">
        <f aca="false">($B$12*$B$35/$B$36*'Retail Tariff'!$B$33)/1000</f>
        <v>-13.2545046466329</v>
      </c>
      <c r="DR75" s="23"/>
      <c r="DS75" s="191" t="n">
        <f aca="false">($B$12*$B$35/$B$36*'Retail Tariff'!$B$33)/1000</f>
        <v>-13.2545046466329</v>
      </c>
      <c r="DT75" s="191" t="n">
        <f aca="false">($B$12*$B$35/$B$36*'Retail Tariff'!$B$33)/1000</f>
        <v>-13.2545046466329</v>
      </c>
      <c r="DU75" s="191" t="n">
        <f aca="false">($B$12*$B$35/$B$36*'Retail Tariff'!$B$33)/1000</f>
        <v>-13.2545046466329</v>
      </c>
      <c r="DV75" s="191" t="n">
        <f aca="false">($B$12*$B$35/$B$36*'Retail Tariff'!$B$33)/1000</f>
        <v>-13.2545046466329</v>
      </c>
      <c r="DW75" s="191" t="n">
        <f aca="false">($B$12*$B$35/$B$36*'Retail Tariff'!$B$33)/1000</f>
        <v>-13.2545046466329</v>
      </c>
      <c r="DX75" s="191" t="n">
        <f aca="false">($B$12*$B$35/$B$36*'Retail Tariff'!$B$33)/1000</f>
        <v>-13.2545046466329</v>
      </c>
      <c r="DY75" s="191" t="n">
        <f aca="false">($B$12*$B$35/$B$36*'Retail Tariff'!$B$33)/1000</f>
        <v>-13.2545046466329</v>
      </c>
      <c r="DZ75" s="191" t="n">
        <f aca="false">($B$12*$B$35/$B$36*'Retail Tariff'!$B$33)/1000</f>
        <v>-13.2545046466329</v>
      </c>
      <c r="EA75" s="191" t="n">
        <f aca="false">($B$12*$B$35/$B$36*'Retail Tariff'!$B$33)/1000</f>
        <v>-13.2545046466329</v>
      </c>
      <c r="EB75" s="191" t="n">
        <f aca="false">($B$12*$B$35/$B$36*'Retail Tariff'!$B$33)/1000</f>
        <v>-13.2545046466329</v>
      </c>
      <c r="EC75" s="191" t="n">
        <f aca="false">($B$12*$B$35/$B$36*'Retail Tariff'!$B$33)/1000</f>
        <v>-13.2545046466329</v>
      </c>
      <c r="ED75" s="191" t="n">
        <f aca="false">($B$12*$B$35/$B$36*'Retail Tariff'!$B$33)/1000</f>
        <v>-13.2545046466329</v>
      </c>
      <c r="EE75" s="191" t="n">
        <f aca="false">($B$12*$B$35/$B$36*'Retail Tariff'!$B$33)/1000</f>
        <v>-13.2545046466329</v>
      </c>
      <c r="EF75" s="191" t="n">
        <f aca="false">($B$12*$B$35/$B$36*'Retail Tariff'!$B$33)/1000</f>
        <v>-13.2545046466329</v>
      </c>
      <c r="EG75" s="191" t="n">
        <f aca="false">($B$12*$B$35/$B$36*'Retail Tariff'!$B$33)/1000</f>
        <v>-13.2545046466329</v>
      </c>
      <c r="EH75" s="191" t="n">
        <f aca="false">($B$12*$B$35/$B$36*'Retail Tariff'!$B$33)/1000</f>
        <v>-13.2545046466329</v>
      </c>
      <c r="EI75" s="191" t="n">
        <f aca="false">($B$12*$B$35/$B$36*'Retail Tariff'!$B$33)/1000</f>
        <v>-13.2545046466329</v>
      </c>
      <c r="EJ75" s="191" t="n">
        <f aca="false">($B$12*$B$35/$B$36*'Retail Tariff'!$B$33)/1000</f>
        <v>-13.2545046466329</v>
      </c>
      <c r="EK75" s="191" t="n">
        <f aca="false">($B$12*$B$35/$B$36*'Retail Tariff'!$B$33)/1000</f>
        <v>-13.2545046466329</v>
      </c>
      <c r="EL75" s="191" t="n">
        <f aca="false">($B$12*$B$35/$B$36*'Retail Tariff'!$B$33)/1000</f>
        <v>-13.2545046466329</v>
      </c>
      <c r="EM75" s="191" t="n">
        <f aca="false">($B$12*$B$35/$B$36*'Retail Tariff'!$B$33)/1000</f>
        <v>-13.2545046466329</v>
      </c>
      <c r="EN75" s="191" t="n">
        <f aca="false">($B$12*$B$35/$B$36*'Retail Tariff'!$B$33)/1000</f>
        <v>-13.2545046466329</v>
      </c>
      <c r="EO75" s="191" t="n">
        <f aca="false">($B$12*$B$35/$B$36*'Retail Tariff'!$B$33)/1000</f>
        <v>-13.2545046466329</v>
      </c>
      <c r="EP75" s="191" t="n">
        <f aca="false">($B$12*$B$35/$B$36*'Retail Tariff'!$B$33)/1000</f>
        <v>-13.2545046466329</v>
      </c>
      <c r="EQ75" s="191" t="n">
        <f aca="false">($B$12*$B$35/$B$36*'Retail Tariff'!$B$33)/1000</f>
        <v>-13.2545046466329</v>
      </c>
      <c r="ER75" s="191" t="n">
        <f aca="false">($B$12*$B$35/$B$36*'Retail Tariff'!$B$33)/1000</f>
        <v>-13.2545046466329</v>
      </c>
      <c r="ES75" s="191" t="n">
        <f aca="false">($B$12*$B$35/$B$36*'Retail Tariff'!$B$33)/1000</f>
        <v>-13.2545046466329</v>
      </c>
      <c r="ET75" s="191" t="n">
        <f aca="false">($B$12*$B$35/$B$36*'Retail Tariff'!$B$33)/1000</f>
        <v>-13.2545046466329</v>
      </c>
      <c r="EU75" s="191" t="n">
        <f aca="false">($B$12*$B$35/$B$36*'Retail Tariff'!$B$33)/1000</f>
        <v>-13.2545046466329</v>
      </c>
      <c r="EV75" s="191" t="n">
        <f aca="false">($B$12*$B$35/$B$36*'Retail Tariff'!$B$33)/1000</f>
        <v>-13.2545046466329</v>
      </c>
      <c r="EW75" s="191" t="n">
        <f aca="false">($B$12*$B$35/$B$36*'Retail Tariff'!$B$33)/1000</f>
        <v>-13.2545046466329</v>
      </c>
      <c r="EX75" s="191" t="n">
        <f aca="false">($B$12*$B$35/$B$36*'Retail Tariff'!$B$33)/1000</f>
        <v>-13.2545046466329</v>
      </c>
      <c r="EY75" s="191" t="n">
        <f aca="false">($B$12*$B$35/$B$36*'Retail Tariff'!$B$33)/1000</f>
        <v>-13.2545046466329</v>
      </c>
      <c r="EZ75" s="191" t="n">
        <f aca="false">($B$12*$B$35/$B$36*'Retail Tariff'!$B$33)/1000</f>
        <v>-13.2545046466329</v>
      </c>
      <c r="FA75" s="191" t="n">
        <f aca="false">($B$12*$B$35/$B$36*'Retail Tariff'!$B$33)/1000</f>
        <v>-13.2545046466329</v>
      </c>
      <c r="FB75" s="191" t="n">
        <f aca="false">($B$12*$B$35/$B$36*'Retail Tariff'!$B$33)/1000</f>
        <v>-13.2545046466329</v>
      </c>
      <c r="FC75" s="191" t="n">
        <f aca="false">($B$12*$B$35/$B$36*'Retail Tariff'!$B$33)/1000</f>
        <v>-13.2545046466329</v>
      </c>
      <c r="FD75" s="191" t="n">
        <f aca="false">($B$12*$B$35/$B$36*'Retail Tariff'!$B$33)/1000</f>
        <v>-13.2545046466329</v>
      </c>
      <c r="FE75" s="191" t="n">
        <f aca="false">($B$12*$B$35/$B$36*'Retail Tariff'!$B$33)/1000</f>
        <v>-13.2545046466329</v>
      </c>
      <c r="FF75" s="191" t="n">
        <f aca="false">($B$12*$B$35/$B$36*'Retail Tariff'!$B$33)/1000</f>
        <v>-13.2545046466329</v>
      </c>
      <c r="FG75" s="191" t="n">
        <f aca="false">($B$12*$B$35/$B$36*'Retail Tariff'!$B$33)/1000</f>
        <v>-13.2545046466329</v>
      </c>
      <c r="FH75" s="191" t="n">
        <f aca="false">($B$12*$B$35/$B$36*'Retail Tariff'!$B$33)/1000</f>
        <v>-13.2545046466329</v>
      </c>
      <c r="FI75" s="191" t="n">
        <f aca="false">($B$12*$B$35/$B$36*'Retail Tariff'!$B$33)/1000</f>
        <v>-13.2545046466329</v>
      </c>
      <c r="FJ75" s="191" t="n">
        <f aca="false">($B$12*$B$35/$B$36*'Retail Tariff'!$B$33)/1000</f>
        <v>-13.2545046466329</v>
      </c>
      <c r="FK75" s="191" t="n">
        <f aca="false">($B$12*$B$35/$B$36*'Retail Tariff'!$B$33)/1000</f>
        <v>-13.2545046466329</v>
      </c>
      <c r="FL75" s="191" t="n">
        <f aca="false">($B$12*$B$35/$B$36*'Retail Tariff'!$B$33)/1000</f>
        <v>-13.2545046466329</v>
      </c>
      <c r="FM75" s="191" t="n">
        <f aca="false">($B$12*$B$35/$B$36*'Retail Tariff'!$B$33)/1000</f>
        <v>-13.2545046466329</v>
      </c>
      <c r="FN75" s="191" t="n">
        <f aca="false">($B$12*$B$35/$B$36*'Retail Tariff'!$B$33)/1000</f>
        <v>-13.2545046466329</v>
      </c>
      <c r="FO75" s="191" t="n">
        <f aca="false">($B$12*$B$35/$B$36*'Retail Tariff'!$B$33)/1000</f>
        <v>-13.2545046466329</v>
      </c>
      <c r="FP75" s="191" t="n">
        <f aca="false">($B$12*$B$35/$B$36*'Retail Tariff'!$B$33)/1000</f>
        <v>-13.2545046466329</v>
      </c>
      <c r="FQ75" s="191" t="n">
        <f aca="false">($B$12*$B$35/$B$36*'Retail Tariff'!$B$33)/1000</f>
        <v>-13.2545046466329</v>
      </c>
      <c r="FR75" s="191" t="n">
        <f aca="false">($B$12*$B$35/$B$36*'Retail Tariff'!$B$33)/1000</f>
        <v>-13.2545046466329</v>
      </c>
      <c r="FS75" s="191" t="n">
        <f aca="false">($B$12*$B$35/$B$36*'Retail Tariff'!$B$33)/1000</f>
        <v>-13.2545046466329</v>
      </c>
      <c r="FT75" s="191" t="n">
        <f aca="false">($B$12*$B$35/$B$36*'Retail Tariff'!$B$33)/1000</f>
        <v>-13.2545046466329</v>
      </c>
      <c r="FU75" s="191" t="n">
        <f aca="false">($B$12*$B$35/$B$36*'Retail Tariff'!$B$33)/1000</f>
        <v>-13.2545046466329</v>
      </c>
      <c r="FV75" s="191" t="n">
        <f aca="false">($B$12*$B$35/$B$36*'Retail Tariff'!$B$33)/1000</f>
        <v>-13.2545046466329</v>
      </c>
      <c r="FW75" s="191" t="n">
        <f aca="false">($B$12*$B$35/$B$36*'Retail Tariff'!$B$33)/1000</f>
        <v>-13.2545046466329</v>
      </c>
      <c r="FX75" s="191" t="n">
        <f aca="false">($B$12*$B$35/$B$36*'Retail Tariff'!$B$33)/1000</f>
        <v>-13.2545046466329</v>
      </c>
      <c r="FY75" s="191" t="n">
        <f aca="false">($B$12*$B$35/$B$36*'Retail Tariff'!$B$33)/1000</f>
        <v>-13.2545046466329</v>
      </c>
      <c r="FZ75" s="191" t="n">
        <f aca="false">($B$12*$B$35/$B$36*'Retail Tariff'!$B$33)/1000</f>
        <v>-13.2545046466329</v>
      </c>
      <c r="GA75" s="191" t="n">
        <f aca="false">($B$12*$B$35/$B$36*'Retail Tariff'!$B$33)/1000</f>
        <v>-13.2545046466329</v>
      </c>
      <c r="GB75" s="191" t="n">
        <f aca="false">($B$12*$B$35/$B$36*'Retail Tariff'!$B$33)/1000</f>
        <v>-13.2545046466329</v>
      </c>
      <c r="GC75" s="191" t="n">
        <f aca="false">($B$12*$B$35/$B$36*'Retail Tariff'!$B$33)/1000</f>
        <v>-13.2545046466329</v>
      </c>
      <c r="GD75" s="191" t="n">
        <f aca="false">($B$12*$B$35/$B$36*'Retail Tariff'!$B$33)/1000</f>
        <v>-13.2545046466329</v>
      </c>
      <c r="GE75" s="191" t="n">
        <f aca="false">($B$12*$B$35/$B$36*'Retail Tariff'!$B$33)/1000</f>
        <v>-13.2545046466329</v>
      </c>
      <c r="GF75" s="191" t="n">
        <f aca="false">($B$12*$B$35/$B$36*'Retail Tariff'!$B$33)/1000</f>
        <v>-13.2545046466329</v>
      </c>
      <c r="GG75" s="191" t="n">
        <f aca="false">($B$12*$B$35/$B$36*'Retail Tariff'!$B$33)/1000</f>
        <v>-13.2545046466329</v>
      </c>
      <c r="GH75" s="191" t="n">
        <f aca="false">($B$12*$B$35/$B$36*'Retail Tariff'!$B$33)/1000</f>
        <v>-13.2545046466329</v>
      </c>
      <c r="GI75" s="191" t="n">
        <f aca="false">($B$12*$B$35/$B$36*'Retail Tariff'!$B$33)/1000</f>
        <v>-13.2545046466329</v>
      </c>
      <c r="GJ75" s="191" t="n">
        <f aca="false">($B$12*$B$35/$B$36*'Retail Tariff'!$B$33)/1000</f>
        <v>-13.2545046466329</v>
      </c>
      <c r="GK75" s="191" t="n">
        <f aca="false">($B$12*$B$35/$B$36*'Retail Tariff'!$B$33)/1000</f>
        <v>-13.2545046466329</v>
      </c>
      <c r="GL75" s="191" t="n">
        <f aca="false">($B$12*$B$35/$B$36*'Retail Tariff'!$B$33)/1000</f>
        <v>-13.2545046466329</v>
      </c>
      <c r="GM75" s="191" t="n">
        <f aca="false">($B$12*$B$35/$B$36*'Retail Tariff'!$B$33)/1000</f>
        <v>-13.2545046466329</v>
      </c>
      <c r="GN75" s="191" t="n">
        <f aca="false">($B$12*$B$35/$B$36*'Retail Tariff'!$B$33)/1000</f>
        <v>-13.2545046466329</v>
      </c>
      <c r="GO75" s="191" t="n">
        <f aca="false">($B$12*$B$35/$B$36*'Retail Tariff'!$B$33)/1000</f>
        <v>-13.2545046466329</v>
      </c>
      <c r="GP75" s="191" t="n">
        <f aca="false">($B$12*$B$35/$B$36*'Retail Tariff'!$B$33)/1000</f>
        <v>-13.2545046466329</v>
      </c>
      <c r="GQ75" s="191" t="n">
        <f aca="false">($B$12*$B$35/$B$36*'Retail Tariff'!$B$33)/1000</f>
        <v>-13.2545046466329</v>
      </c>
      <c r="GR75" s="191" t="n">
        <f aca="false">($B$12*$B$35/$B$36*'Retail Tariff'!$B$33)/1000</f>
        <v>-13.2545046466329</v>
      </c>
      <c r="GS75" s="191" t="n">
        <f aca="false">($B$12*$B$35/$B$36*'Retail Tariff'!$B$33)/1000</f>
        <v>-13.2545046466329</v>
      </c>
      <c r="GT75" s="191" t="n">
        <f aca="false">($B$12*$B$35/$B$36*'Retail Tariff'!$B$33)/1000</f>
        <v>-13.2545046466329</v>
      </c>
      <c r="GU75" s="191" t="n">
        <f aca="false">($B$12*$B$35/$B$36*'Retail Tariff'!$B$33)/1000</f>
        <v>-13.2545046466329</v>
      </c>
      <c r="GV75" s="191" t="n">
        <f aca="false">($B$12*$B$35/$B$36*'Retail Tariff'!$B$33)/1000</f>
        <v>-13.2545046466329</v>
      </c>
      <c r="GW75" s="191" t="n">
        <f aca="false">($B$12*$B$35/$B$36*'Retail Tariff'!$B$33)/1000</f>
        <v>-13.2545046466329</v>
      </c>
      <c r="GX75" s="191" t="n">
        <f aca="false">($B$12*$B$35/$B$36*'Retail Tariff'!$B$33)/1000</f>
        <v>-13.2545046466329</v>
      </c>
      <c r="GY75" s="191" t="n">
        <f aca="false">($B$12*$B$35/$B$36*'Retail Tariff'!$B$33)/1000</f>
        <v>-13.2545046466329</v>
      </c>
      <c r="GZ75" s="191" t="n">
        <f aca="false">($B$12*$B$35/$B$36*'Retail Tariff'!$B$33)/1000</f>
        <v>-13.2545046466329</v>
      </c>
      <c r="HA75" s="191" t="n">
        <f aca="false">($B$12*$B$35/$B$36*'Retail Tariff'!$B$33)/1000</f>
        <v>-13.2545046466329</v>
      </c>
      <c r="HB75" s="191" t="n">
        <f aca="false">($B$12*$B$35/$B$36*'Retail Tariff'!$B$33)/1000</f>
        <v>-13.2545046466329</v>
      </c>
      <c r="HC75" s="191" t="n">
        <f aca="false">($B$12*$B$35/$B$36*'Retail Tariff'!$B$33)/1000</f>
        <v>-13.2545046466329</v>
      </c>
      <c r="HD75" s="191" t="n">
        <f aca="false">($B$12*$B$35/$B$36*'Retail Tariff'!$B$33)/1000</f>
        <v>-13.2545046466329</v>
      </c>
      <c r="HE75" s="191" t="n">
        <f aca="false">($B$12*$B$35/$B$36*'Retail Tariff'!$B$33)/1000</f>
        <v>-13.2545046466329</v>
      </c>
      <c r="HF75" s="191" t="n">
        <f aca="false">($B$12*$B$35/$B$36*'Retail Tariff'!$B$33)/1000</f>
        <v>-13.2545046466329</v>
      </c>
      <c r="HG75" s="191" t="n">
        <f aca="false">($B$12*$B$35/$B$36*'Retail Tariff'!$B$33)/1000</f>
        <v>-13.2545046466329</v>
      </c>
      <c r="HH75" s="191" t="n">
        <f aca="false">($B$12*$B$35/$B$36*'Retail Tariff'!$B$33)/1000</f>
        <v>-13.2545046466329</v>
      </c>
      <c r="HI75" s="191" t="n">
        <f aca="false">($B$12*$B$35/$B$36*'Retail Tariff'!$B$33)/1000</f>
        <v>-13.2545046466329</v>
      </c>
      <c r="HJ75" s="191" t="n">
        <f aca="false">($B$12*$B$35/$B$36*'Retail Tariff'!$B$33)/1000</f>
        <v>-13.2545046466329</v>
      </c>
      <c r="HK75" s="191" t="n">
        <f aca="false">($B$12*$B$35/$B$36*'Retail Tariff'!$B$33)/1000</f>
        <v>-13.2545046466329</v>
      </c>
      <c r="HL75" s="191" t="n">
        <f aca="false">($B$12*$B$35/$B$36*'Retail Tariff'!$B$33)/1000</f>
        <v>-13.2545046466329</v>
      </c>
      <c r="HM75" s="191" t="n">
        <f aca="false">($B$12*$B$35/$B$36*'Retail Tariff'!$B$33)/1000</f>
        <v>-13.2545046466329</v>
      </c>
      <c r="HN75" s="191" t="n">
        <f aca="false">($B$12*$B$35/$B$36*'Retail Tariff'!$B$33)/1000</f>
        <v>-13.2545046466329</v>
      </c>
      <c r="HO75" s="191" t="n">
        <f aca="false">($B$12*$B$35/$B$36*'Retail Tariff'!$B$33)/1000</f>
        <v>-13.2545046466329</v>
      </c>
      <c r="HP75" s="191" t="n">
        <f aca="false">($B$12*$B$35/$B$36*'Retail Tariff'!$B$33)/1000</f>
        <v>-13.2545046466329</v>
      </c>
      <c r="HQ75" s="191" t="n">
        <f aca="false">($B$12*$B$35/$B$36*'Retail Tariff'!$B$33)/1000</f>
        <v>-13.2545046466329</v>
      </c>
      <c r="HR75" s="191" t="n">
        <f aca="false">($B$12*$B$35/$B$36*'Retail Tariff'!$B$33)/1000</f>
        <v>-13.2545046466329</v>
      </c>
      <c r="HS75" s="191" t="n">
        <f aca="false">($B$12*$B$35/$B$36*'Retail Tariff'!$B$33)/1000</f>
        <v>-13.2545046466329</v>
      </c>
      <c r="HT75" s="193"/>
      <c r="HU75" s="193"/>
      <c r="HV75" s="193"/>
      <c r="HW75" s="193"/>
      <c r="HX75" s="193"/>
      <c r="HY75" s="193"/>
      <c r="HZ75" s="193"/>
      <c r="IA75" s="193"/>
      <c r="IB75" s="193"/>
      <c r="IC75" s="193"/>
      <c r="ID75" s="193"/>
      <c r="IE75" s="193"/>
      <c r="IF75" s="193"/>
      <c r="IG75" s="193"/>
      <c r="IH75" s="193"/>
      <c r="II75" s="193"/>
      <c r="IJ75" s="193"/>
      <c r="IK75" s="193"/>
      <c r="IL75" s="193"/>
      <c r="IM75" s="193"/>
      <c r="IN75" s="193"/>
      <c r="IO75" s="193"/>
      <c r="IP75" s="193"/>
      <c r="IQ75" s="193"/>
      <c r="IR75" s="193"/>
      <c r="IS75" s="193"/>
      <c r="IT75" s="193"/>
      <c r="IU75" s="193"/>
      <c r="IV75" s="193"/>
      <c r="IW75" s="193"/>
    </row>
    <row r="76" customFormat="false" ht="13.5" hidden="false" customHeight="false" outlineLevel="0" collapsed="false">
      <c r="A76" s="194" t="s">
        <v>98</v>
      </c>
      <c r="B76" s="205" t="n">
        <f aca="false">SUM(B69:B74)</f>
        <v>0</v>
      </c>
      <c r="C76" s="205" t="n">
        <f aca="false">SUM(C69:C75)</f>
        <v>40.414573811417</v>
      </c>
      <c r="D76" s="205" t="n">
        <f aca="false">SUM(D69:D75)</f>
        <v>42.42333681286</v>
      </c>
      <c r="E76" s="205" t="n">
        <f aca="false">SUM(E69:E75)</f>
        <v>29.5662715467882</v>
      </c>
      <c r="F76" s="205" t="n">
        <f aca="false">SUM(F69:F75)</f>
        <v>31.0326194349997</v>
      </c>
      <c r="G76" s="205" t="n">
        <f aca="false">SUM(G69:G75)</f>
        <v>31.0326194349997</v>
      </c>
      <c r="H76" s="205" t="n">
        <f aca="false">SUM(H69:H75)</f>
        <v>29.5662715467882</v>
      </c>
      <c r="I76" s="205" t="n">
        <f aca="false">SUM(I69:I75)</f>
        <v>42.42333681286</v>
      </c>
      <c r="J76" s="205" t="n">
        <f aca="false">SUM(J69:J75)</f>
        <v>40.414573811417</v>
      </c>
      <c r="K76" s="205" t="n">
        <f aca="false">SUM(K69:K75)</f>
        <v>42.42333681286</v>
      </c>
      <c r="L76" s="205" t="n">
        <f aca="false">SUM(L69:L75)</f>
        <v>42.42333681286</v>
      </c>
      <c r="M76" s="205" t="n">
        <f aca="false">SUM(M69:M75)</f>
        <v>37.915810125579</v>
      </c>
      <c r="N76" s="205" t="n">
        <f aca="false">SUM(N69:N75)</f>
        <v>42.42333681286</v>
      </c>
      <c r="O76" s="205" t="n">
        <f aca="false">SUM(O69:O75)</f>
        <v>40.414573811417</v>
      </c>
      <c r="P76" s="205" t="n">
        <f aca="false">SUM(P69:P75)</f>
        <v>42.42333681286</v>
      </c>
      <c r="Q76" s="205" t="n">
        <f aca="false">SUM(Q69:Q75)</f>
        <v>29.5662715467882</v>
      </c>
      <c r="R76" s="205" t="n">
        <f aca="false">SUM(R69:R75)</f>
        <v>31.0326194349997</v>
      </c>
      <c r="S76" s="205" t="n">
        <f aca="false">SUM(S69:S75)</f>
        <v>31.0326194349997</v>
      </c>
      <c r="T76" s="205" t="n">
        <f aca="false">SUM(T69:T75)</f>
        <v>29.5662715467882</v>
      </c>
      <c r="U76" s="205" t="n">
        <f aca="false">SUM(U69:U75)</f>
        <v>42.42333681286</v>
      </c>
      <c r="V76" s="205" t="n">
        <f aca="false">SUM(V69:V75)</f>
        <v>40.414573811417</v>
      </c>
      <c r="W76" s="205" t="n">
        <f aca="false">SUM(W69:W75)</f>
        <v>42.42333681286</v>
      </c>
      <c r="X76" s="205" t="n">
        <f aca="false">SUM(X69:X75)</f>
        <v>42.42333681286</v>
      </c>
      <c r="Y76" s="205" t="n">
        <f aca="false">SUM(Y69:Y75)</f>
        <v>37.915810125579</v>
      </c>
      <c r="Z76" s="205" t="n">
        <f aca="false">SUM(Z69:Z75)</f>
        <v>42.42333681286</v>
      </c>
      <c r="AA76" s="205" t="n">
        <f aca="false">SUM(AA69:AA75)</f>
        <v>40.414573811417</v>
      </c>
      <c r="AB76" s="205" t="n">
        <f aca="false">SUM(AB69:AB75)</f>
        <v>42.42333681286</v>
      </c>
      <c r="AC76" s="205" t="n">
        <f aca="false">SUM(AC69:AC75)</f>
        <v>29.5662715467882</v>
      </c>
      <c r="AD76" s="205" t="n">
        <f aca="false">SUM(AD69:AD75)</f>
        <v>31.0326194349997</v>
      </c>
      <c r="AE76" s="205" t="n">
        <f aca="false">SUM(AE69:AE75)</f>
        <v>31.0326194349997</v>
      </c>
      <c r="AF76" s="205" t="n">
        <f aca="false">SUM(AF69:AF75)</f>
        <v>29.5662715467882</v>
      </c>
      <c r="AG76" s="205" t="n">
        <f aca="false">SUM(AG69:AG75)</f>
        <v>42.42333681286</v>
      </c>
      <c r="AH76" s="205" t="n">
        <f aca="false">SUM(AH69:AH75)</f>
        <v>40.414573811417</v>
      </c>
      <c r="AI76" s="205" t="n">
        <f aca="false">SUM(AI69:AI75)</f>
        <v>42.42333681286</v>
      </c>
      <c r="AJ76" s="205" t="n">
        <f aca="false">SUM(AJ69:AJ75)</f>
        <v>42.42333681286</v>
      </c>
      <c r="AK76" s="205" t="n">
        <f aca="false">SUM(AK69:AK75)</f>
        <v>37.915810125579</v>
      </c>
      <c r="AL76" s="205" t="n">
        <f aca="false">SUM(AL69:AL75)</f>
        <v>42.42333681286</v>
      </c>
      <c r="AM76" s="205" t="n">
        <f aca="false">SUM(AM69:AM75)</f>
        <v>40.414573811417</v>
      </c>
      <c r="AN76" s="205" t="n">
        <f aca="false">SUM(AN69:AN75)</f>
        <v>42.42333681286</v>
      </c>
      <c r="AO76" s="205" t="n">
        <f aca="false">SUM(AO69:AO75)</f>
        <v>29.5662715467882</v>
      </c>
      <c r="AP76" s="205" t="n">
        <f aca="false">SUM(AP69:AP75)</f>
        <v>31.0326194349997</v>
      </c>
      <c r="AQ76" s="205" t="n">
        <f aca="false">SUM(AQ69:AQ75)</f>
        <v>31.0326194349997</v>
      </c>
      <c r="AR76" s="205" t="n">
        <f aca="false">SUM(AR69:AR75)</f>
        <v>29.5662715467882</v>
      </c>
      <c r="AS76" s="205" t="n">
        <f aca="false">SUM(AS69:AS75)</f>
        <v>42.42333681286</v>
      </c>
      <c r="AT76" s="205" t="n">
        <f aca="false">SUM(AT69:AT75)</f>
        <v>40.414573811417</v>
      </c>
      <c r="AU76" s="205" t="n">
        <f aca="false">SUM(AU69:AU75)</f>
        <v>42.42333681286</v>
      </c>
      <c r="AV76" s="205" t="n">
        <f aca="false">SUM(AV69:AV75)</f>
        <v>42.42333681286</v>
      </c>
      <c r="AW76" s="205" t="n">
        <f aca="false">SUM(AW69:AW75)</f>
        <v>37.915810125579</v>
      </c>
      <c r="AX76" s="205" t="n">
        <f aca="false">SUM(AX69:AX75)</f>
        <v>42.42333681286</v>
      </c>
      <c r="AY76" s="205" t="n">
        <f aca="false">SUM(AY69:AY75)</f>
        <v>40.414573811417</v>
      </c>
      <c r="AZ76" s="205" t="n">
        <f aca="false">SUM(AZ69:AZ75)</f>
        <v>42.42333681286</v>
      </c>
      <c r="BA76" s="205" t="n">
        <f aca="false">SUM(BA69:BA75)</f>
        <v>29.5662715467882</v>
      </c>
      <c r="BB76" s="205" t="n">
        <f aca="false">SUM(BB69:BB75)</f>
        <v>31.0326194349997</v>
      </c>
      <c r="BC76" s="205" t="n">
        <f aca="false">SUM(BC69:BC75)</f>
        <v>31.0326194349997</v>
      </c>
      <c r="BD76" s="205" t="n">
        <f aca="false">SUM(BD69:BD75)</f>
        <v>29.5662715467882</v>
      </c>
      <c r="BE76" s="205" t="n">
        <f aca="false">SUM(BE69:BE75)</f>
        <v>42.42333681286</v>
      </c>
      <c r="BF76" s="205" t="n">
        <f aca="false">SUM(BF69:BF75)</f>
        <v>40.414573811417</v>
      </c>
      <c r="BG76" s="205" t="n">
        <f aca="false">SUM(BG69:BG75)</f>
        <v>42.42333681286</v>
      </c>
      <c r="BH76" s="205" t="n">
        <f aca="false">SUM(BH69:BH75)</f>
        <v>42.42333681286</v>
      </c>
      <c r="BI76" s="205" t="n">
        <f aca="false">SUM(BI69:BI75)</f>
        <v>37.915810125579</v>
      </c>
      <c r="BJ76" s="205" t="n">
        <f aca="false">SUM(BJ69:BJ75)</f>
        <v>42.42333681286</v>
      </c>
      <c r="BK76" s="205" t="n">
        <f aca="false">SUM(BK69:BK75)</f>
        <v>40.414573811417</v>
      </c>
      <c r="BL76" s="205" t="n">
        <f aca="false">SUM(BL69:BL75)</f>
        <v>42.42333681286</v>
      </c>
      <c r="BM76" s="205" t="n">
        <f aca="false">SUM(BM69:BM75)</f>
        <v>29.5662715467882</v>
      </c>
      <c r="BN76" s="205" t="n">
        <f aca="false">SUM(BN69:BN75)</f>
        <v>31.0326194349997</v>
      </c>
      <c r="BO76" s="205" t="n">
        <f aca="false">SUM(BO69:BO75)</f>
        <v>31.0326194349997</v>
      </c>
      <c r="BP76" s="205" t="n">
        <f aca="false">SUM(BP69:BP75)</f>
        <v>29.5662715467882</v>
      </c>
      <c r="BQ76" s="205" t="n">
        <f aca="false">SUM(BQ69:BQ75)</f>
        <v>42.42333681286</v>
      </c>
      <c r="BR76" s="205" t="n">
        <f aca="false">SUM(BR69:BR75)</f>
        <v>40.414573811417</v>
      </c>
      <c r="BS76" s="205" t="n">
        <f aca="false">SUM(BS69:BS75)</f>
        <v>42.42333681286</v>
      </c>
      <c r="BT76" s="205" t="n">
        <f aca="false">SUM(BT69:BT75)</f>
        <v>42.42333681286</v>
      </c>
      <c r="BU76" s="205" t="n">
        <f aca="false">SUM(BU69:BU75)</f>
        <v>37.915810125579</v>
      </c>
      <c r="BV76" s="205" t="n">
        <f aca="false">SUM(BV69:BV75)</f>
        <v>42.42333681286</v>
      </c>
      <c r="BW76" s="205" t="n">
        <f aca="false">SUM(BW69:BW75)</f>
        <v>40.414573811417</v>
      </c>
      <c r="BX76" s="205" t="n">
        <f aca="false">SUM(BX69:BX75)</f>
        <v>42.42333681286</v>
      </c>
      <c r="BY76" s="205" t="n">
        <f aca="false">SUM(BY69:BY75)</f>
        <v>29.5662715467882</v>
      </c>
      <c r="BZ76" s="205" t="n">
        <f aca="false">SUM(BZ69:BZ75)</f>
        <v>31.0326194349997</v>
      </c>
      <c r="CA76" s="205" t="n">
        <f aca="false">SUM(CA69:CA75)</f>
        <v>31.0326194349997</v>
      </c>
      <c r="CB76" s="205" t="n">
        <f aca="false">SUM(CB69:CB75)</f>
        <v>29.5662715467882</v>
      </c>
      <c r="CC76" s="205" t="n">
        <f aca="false">SUM(CC69:CC75)</f>
        <v>42.42333681286</v>
      </c>
      <c r="CD76" s="205" t="n">
        <f aca="false">SUM(CD69:CD75)</f>
        <v>40.414573811417</v>
      </c>
      <c r="CE76" s="205" t="n">
        <f aca="false">SUM(CE69:CE75)</f>
        <v>42.42333681286</v>
      </c>
      <c r="CF76" s="205" t="n">
        <f aca="false">SUM(CF69:CF75)</f>
        <v>42.42333681286</v>
      </c>
      <c r="CG76" s="205" t="n">
        <f aca="false">SUM(CG69:CG75)</f>
        <v>37.915810125579</v>
      </c>
      <c r="CH76" s="205" t="n">
        <f aca="false">SUM(CH69:CH75)</f>
        <v>42.42333681286</v>
      </c>
      <c r="CI76" s="205" t="n">
        <f aca="false">SUM(CI69:CI75)</f>
        <v>40.414573811417</v>
      </c>
      <c r="CJ76" s="205" t="n">
        <f aca="false">SUM(CJ69:CJ75)</f>
        <v>42.42333681286</v>
      </c>
      <c r="CK76" s="205" t="n">
        <f aca="false">SUM(CK69:CK75)</f>
        <v>29.5662715467882</v>
      </c>
      <c r="CL76" s="205" t="n">
        <f aca="false">SUM(CL69:CL75)</f>
        <v>31.0326194349997</v>
      </c>
      <c r="CM76" s="205" t="n">
        <f aca="false">SUM(CM69:CM75)</f>
        <v>31.0326194349997</v>
      </c>
      <c r="CN76" s="205" t="n">
        <f aca="false">SUM(CN69:CN75)</f>
        <v>29.5662715467882</v>
      </c>
      <c r="CO76" s="205" t="n">
        <f aca="false">SUM(CO69:CO75)</f>
        <v>42.42333681286</v>
      </c>
      <c r="CP76" s="205" t="n">
        <f aca="false">SUM(CP69:CP75)</f>
        <v>40.414573811417</v>
      </c>
      <c r="CQ76" s="205" t="n">
        <f aca="false">SUM(CQ69:CQ75)</f>
        <v>42.42333681286</v>
      </c>
      <c r="CR76" s="205" t="n">
        <f aca="false">SUM(CR69:CR75)</f>
        <v>42.42333681286</v>
      </c>
      <c r="CS76" s="205" t="n">
        <f aca="false">SUM(CS69:CS75)</f>
        <v>37.915810125579</v>
      </c>
      <c r="CT76" s="205" t="n">
        <f aca="false">SUM(CT69:CT75)</f>
        <v>42.42333681286</v>
      </c>
      <c r="CU76" s="205" t="n">
        <f aca="false">SUM(CU69:CU75)</f>
        <v>40.414573811417</v>
      </c>
      <c r="CV76" s="205" t="n">
        <f aca="false">SUM(CV69:CV75)</f>
        <v>42.42333681286</v>
      </c>
      <c r="CW76" s="205" t="n">
        <f aca="false">SUM(CW69:CW75)</f>
        <v>29.5662715467882</v>
      </c>
      <c r="CX76" s="205" t="n">
        <f aca="false">SUM(CX69:CX75)</f>
        <v>31.0326194349997</v>
      </c>
      <c r="CY76" s="205" t="n">
        <f aca="false">SUM(CY69:CY75)</f>
        <v>31.0326194349997</v>
      </c>
      <c r="CZ76" s="205" t="n">
        <f aca="false">SUM(CZ69:CZ75)</f>
        <v>29.5662715467882</v>
      </c>
      <c r="DA76" s="205" t="n">
        <f aca="false">SUM(DA69:DA75)</f>
        <v>42.42333681286</v>
      </c>
      <c r="DB76" s="205" t="n">
        <f aca="false">SUM(DB69:DB75)</f>
        <v>40.414573811417</v>
      </c>
      <c r="DC76" s="205" t="n">
        <f aca="false">SUM(DC69:DC75)</f>
        <v>42.42333681286</v>
      </c>
      <c r="DD76" s="205" t="n">
        <f aca="false">SUM(DD69:DD75)</f>
        <v>42.42333681286</v>
      </c>
      <c r="DE76" s="205" t="n">
        <f aca="false">SUM(DE69:DE75)</f>
        <v>37.915810125579</v>
      </c>
      <c r="DF76" s="205" t="n">
        <f aca="false">SUM(DF69:DF75)</f>
        <v>42.42333681286</v>
      </c>
      <c r="DG76" s="205" t="n">
        <f aca="false">SUM(DG69:DG75)</f>
        <v>40.414573811417</v>
      </c>
      <c r="DH76" s="205" t="n">
        <f aca="false">SUM(DH69:DH75)</f>
        <v>42.42333681286</v>
      </c>
      <c r="DI76" s="205" t="n">
        <f aca="false">SUM(DI69:DI75)</f>
        <v>29.5662715467882</v>
      </c>
      <c r="DJ76" s="205" t="n">
        <f aca="false">SUM(DJ69:DJ75)</f>
        <v>31.0326194349997</v>
      </c>
      <c r="DK76" s="205" t="n">
        <f aca="false">SUM(DK69:DK75)</f>
        <v>31.0326194349997</v>
      </c>
      <c r="DL76" s="205" t="n">
        <f aca="false">SUM(DL69:DL75)</f>
        <v>29.5662715467882</v>
      </c>
      <c r="DM76" s="205" t="n">
        <f aca="false">SUM(DM69:DM75)</f>
        <v>42.42333681286</v>
      </c>
      <c r="DN76" s="205" t="n">
        <f aca="false">SUM(DN69:DN75)</f>
        <v>40.414573811417</v>
      </c>
      <c r="DO76" s="205" t="n">
        <f aca="false">SUM(DO69:DO75)</f>
        <v>42.42333681286</v>
      </c>
      <c r="DP76" s="205" t="n">
        <f aca="false">SUM(DP69:DP75)</f>
        <v>42.42333681286</v>
      </c>
      <c r="DQ76" s="205" t="n">
        <f aca="false">SUM(DQ69:DQ75)</f>
        <v>37.915810125579</v>
      </c>
      <c r="DR76" s="23"/>
      <c r="DS76" s="205" t="n">
        <f aca="false">SUM(DS69:DS75)</f>
        <v>19.9416577776095</v>
      </c>
      <c r="DT76" s="205" t="n">
        <f aca="false">SUM(DT69:DT75)</f>
        <v>40.414573811417</v>
      </c>
      <c r="DU76" s="205" t="n">
        <f aca="false">SUM(DU69:DU75)</f>
        <v>42.42333681286</v>
      </c>
      <c r="DV76" s="205" t="n">
        <f aca="false">SUM(DV69:DV75)</f>
        <v>29.5662715467882</v>
      </c>
      <c r="DW76" s="205" t="n">
        <f aca="false">SUM(DW69:DW75)</f>
        <v>31.0326194349997</v>
      </c>
      <c r="DX76" s="205" t="n">
        <f aca="false">SUM(DX69:DX75)</f>
        <v>31.0326194349997</v>
      </c>
      <c r="DY76" s="205" t="n">
        <f aca="false">SUM(DY69:DY75)</f>
        <v>29.5662715467882</v>
      </c>
      <c r="DZ76" s="205" t="n">
        <f aca="false">SUM(DZ69:DZ75)</f>
        <v>42.42333681286</v>
      </c>
      <c r="EA76" s="205" t="n">
        <f aca="false">SUM(EA69:EA75)</f>
        <v>40.414573811417</v>
      </c>
      <c r="EB76" s="205" t="n">
        <f aca="false">SUM(EB69:EB75)</f>
        <v>42.42333681286</v>
      </c>
      <c r="EC76" s="205" t="n">
        <f aca="false">SUM(EC69:EC75)</f>
        <v>42.42333681286</v>
      </c>
      <c r="ED76" s="205" t="n">
        <f aca="false">SUM(ED69:ED75)</f>
        <v>37.915810125579</v>
      </c>
      <c r="EE76" s="205" t="n">
        <f aca="false">SUM(EE69:EE75)</f>
        <v>42.42333681286</v>
      </c>
      <c r="EF76" s="205" t="n">
        <f aca="false">SUM(EF69:EF75)</f>
        <v>40.414573811417</v>
      </c>
      <c r="EG76" s="205" t="n">
        <f aca="false">SUM(EG69:EG75)</f>
        <v>42.42333681286</v>
      </c>
      <c r="EH76" s="205" t="n">
        <f aca="false">SUM(EH69:EH75)</f>
        <v>29.5662715467882</v>
      </c>
      <c r="EI76" s="205" t="n">
        <f aca="false">SUM(EI69:EI75)</f>
        <v>31.0326194349997</v>
      </c>
      <c r="EJ76" s="205" t="n">
        <f aca="false">SUM(EJ69:EJ75)</f>
        <v>31.0326194349997</v>
      </c>
      <c r="EK76" s="205" t="n">
        <f aca="false">SUM(EK69:EK75)</f>
        <v>29.5662715467882</v>
      </c>
      <c r="EL76" s="205" t="n">
        <f aca="false">SUM(EL69:EL75)</f>
        <v>42.42333681286</v>
      </c>
      <c r="EM76" s="205" t="n">
        <f aca="false">SUM(EM69:EM75)</f>
        <v>40.414573811417</v>
      </c>
      <c r="EN76" s="205" t="n">
        <f aca="false">SUM(EN69:EN75)</f>
        <v>42.42333681286</v>
      </c>
      <c r="EO76" s="205" t="n">
        <f aca="false">SUM(EO69:EO75)</f>
        <v>42.42333681286</v>
      </c>
      <c r="EP76" s="205" t="n">
        <f aca="false">SUM(EP69:EP75)</f>
        <v>37.915810125579</v>
      </c>
      <c r="EQ76" s="205" t="n">
        <f aca="false">SUM(EQ69:EQ75)</f>
        <v>42.42333681286</v>
      </c>
      <c r="ER76" s="205" t="n">
        <f aca="false">SUM(ER69:ER75)</f>
        <v>40.414573811417</v>
      </c>
      <c r="ES76" s="205" t="n">
        <f aca="false">SUM(ES69:ES75)</f>
        <v>42.42333681286</v>
      </c>
      <c r="ET76" s="205" t="n">
        <f aca="false">SUM(ET69:ET75)</f>
        <v>29.5662715467882</v>
      </c>
      <c r="EU76" s="205" t="n">
        <f aca="false">SUM(EU69:EU75)</f>
        <v>31.0326194349997</v>
      </c>
      <c r="EV76" s="205" t="n">
        <f aca="false">SUM(EV69:EV75)</f>
        <v>31.0326194349997</v>
      </c>
      <c r="EW76" s="205" t="n">
        <f aca="false">SUM(EW69:EW75)</f>
        <v>29.5662715467882</v>
      </c>
      <c r="EX76" s="205" t="n">
        <f aca="false">SUM(EX69:EX75)</f>
        <v>42.42333681286</v>
      </c>
      <c r="EY76" s="205" t="n">
        <f aca="false">SUM(EY69:EY75)</f>
        <v>40.414573811417</v>
      </c>
      <c r="EZ76" s="205" t="n">
        <f aca="false">SUM(EZ69:EZ75)</f>
        <v>42.42333681286</v>
      </c>
      <c r="FA76" s="205" t="n">
        <f aca="false">SUM(FA69:FA75)</f>
        <v>42.42333681286</v>
      </c>
      <c r="FB76" s="205" t="n">
        <f aca="false">SUM(FB69:FB75)</f>
        <v>37.915810125579</v>
      </c>
      <c r="FC76" s="205" t="n">
        <f aca="false">SUM(FC69:FC75)</f>
        <v>42.42333681286</v>
      </c>
      <c r="FD76" s="205" t="n">
        <f aca="false">SUM(FD69:FD75)</f>
        <v>40.414573811417</v>
      </c>
      <c r="FE76" s="205" t="n">
        <f aca="false">SUM(FE69:FE75)</f>
        <v>42.42333681286</v>
      </c>
      <c r="FF76" s="205" t="n">
        <f aca="false">SUM(FF69:FF75)</f>
        <v>29.5662715467882</v>
      </c>
      <c r="FG76" s="205" t="n">
        <f aca="false">SUM(FG69:FG75)</f>
        <v>31.0326194349997</v>
      </c>
      <c r="FH76" s="205" t="n">
        <f aca="false">SUM(FH69:FH75)</f>
        <v>31.0326194349997</v>
      </c>
      <c r="FI76" s="205" t="n">
        <f aca="false">SUM(FI69:FI75)</f>
        <v>29.5662715467882</v>
      </c>
      <c r="FJ76" s="205" t="n">
        <f aca="false">SUM(FJ69:FJ75)</f>
        <v>42.42333681286</v>
      </c>
      <c r="FK76" s="205" t="n">
        <f aca="false">SUM(FK69:FK75)</f>
        <v>40.414573811417</v>
      </c>
      <c r="FL76" s="205" t="n">
        <f aca="false">SUM(FL69:FL75)</f>
        <v>42.42333681286</v>
      </c>
      <c r="FM76" s="205" t="n">
        <f aca="false">SUM(FM69:FM75)</f>
        <v>42.42333681286</v>
      </c>
      <c r="FN76" s="205" t="n">
        <f aca="false">SUM(FN69:FN75)</f>
        <v>37.915810125579</v>
      </c>
      <c r="FO76" s="205" t="n">
        <f aca="false">SUM(FO69:FO75)</f>
        <v>42.42333681286</v>
      </c>
      <c r="FP76" s="205" t="n">
        <f aca="false">SUM(FP69:FP75)</f>
        <v>40.414573811417</v>
      </c>
      <c r="FQ76" s="205" t="n">
        <f aca="false">SUM(FQ69:FQ75)</f>
        <v>42.42333681286</v>
      </c>
      <c r="FR76" s="205" t="n">
        <f aca="false">SUM(FR69:FR75)</f>
        <v>29.5662715467882</v>
      </c>
      <c r="FS76" s="205" t="n">
        <f aca="false">SUM(FS69:FS75)</f>
        <v>31.0326194349997</v>
      </c>
      <c r="FT76" s="205" t="n">
        <f aca="false">SUM(FT69:FT75)</f>
        <v>31.0326194349997</v>
      </c>
      <c r="FU76" s="205" t="n">
        <f aca="false">SUM(FU69:FU75)</f>
        <v>29.5662715467882</v>
      </c>
      <c r="FV76" s="205" t="n">
        <f aca="false">SUM(FV69:FV75)</f>
        <v>42.42333681286</v>
      </c>
      <c r="FW76" s="205" t="n">
        <f aca="false">SUM(FW69:FW75)</f>
        <v>40.414573811417</v>
      </c>
      <c r="FX76" s="205" t="n">
        <f aca="false">SUM(FX69:FX75)</f>
        <v>42.42333681286</v>
      </c>
      <c r="FY76" s="205" t="n">
        <f aca="false">SUM(FY69:FY75)</f>
        <v>42.42333681286</v>
      </c>
      <c r="FZ76" s="205" t="n">
        <f aca="false">SUM(FZ69:FZ75)</f>
        <v>37.915810125579</v>
      </c>
      <c r="GA76" s="205" t="n">
        <f aca="false">SUM(GA69:GA75)</f>
        <v>42.42333681286</v>
      </c>
      <c r="GB76" s="205" t="n">
        <f aca="false">SUM(GB69:GB75)</f>
        <v>40.414573811417</v>
      </c>
      <c r="GC76" s="205" t="n">
        <f aca="false">SUM(GC69:GC75)</f>
        <v>42.42333681286</v>
      </c>
      <c r="GD76" s="205" t="n">
        <f aca="false">SUM(GD69:GD75)</f>
        <v>29.5662715467882</v>
      </c>
      <c r="GE76" s="205" t="n">
        <f aca="false">SUM(GE69:GE75)</f>
        <v>31.0326194349997</v>
      </c>
      <c r="GF76" s="205" t="n">
        <f aca="false">SUM(GF69:GF75)</f>
        <v>31.0326194349997</v>
      </c>
      <c r="GG76" s="205" t="n">
        <f aca="false">SUM(GG69:GG75)</f>
        <v>29.5662715467882</v>
      </c>
      <c r="GH76" s="205" t="n">
        <f aca="false">SUM(GH69:GH75)</f>
        <v>42.42333681286</v>
      </c>
      <c r="GI76" s="205" t="n">
        <f aca="false">SUM(GI69:GI75)</f>
        <v>40.414573811417</v>
      </c>
      <c r="GJ76" s="205" t="n">
        <f aca="false">SUM(GJ69:GJ75)</f>
        <v>42.42333681286</v>
      </c>
      <c r="GK76" s="205" t="n">
        <f aca="false">SUM(GK69:GK75)</f>
        <v>42.42333681286</v>
      </c>
      <c r="GL76" s="205" t="n">
        <f aca="false">SUM(GL69:GL75)</f>
        <v>37.915810125579</v>
      </c>
      <c r="GM76" s="205" t="n">
        <f aca="false">SUM(GM69:GM75)</f>
        <v>42.42333681286</v>
      </c>
      <c r="GN76" s="205" t="n">
        <f aca="false">SUM(GN69:GN75)</f>
        <v>40.414573811417</v>
      </c>
      <c r="GO76" s="205" t="n">
        <f aca="false">SUM(GO69:GO75)</f>
        <v>42.42333681286</v>
      </c>
      <c r="GP76" s="205" t="n">
        <f aca="false">SUM(GP69:GP75)</f>
        <v>29.5662715467882</v>
      </c>
      <c r="GQ76" s="205" t="n">
        <f aca="false">SUM(GQ69:GQ75)</f>
        <v>31.0326194349997</v>
      </c>
      <c r="GR76" s="205" t="n">
        <f aca="false">SUM(GR69:GR75)</f>
        <v>31.0326194349997</v>
      </c>
      <c r="GS76" s="205" t="n">
        <f aca="false">SUM(GS69:GS75)</f>
        <v>29.5662715467882</v>
      </c>
      <c r="GT76" s="205" t="n">
        <f aca="false">SUM(GT69:GT75)</f>
        <v>42.42333681286</v>
      </c>
      <c r="GU76" s="205" t="n">
        <f aca="false">SUM(GU69:GU75)</f>
        <v>40.414573811417</v>
      </c>
      <c r="GV76" s="205" t="n">
        <f aca="false">SUM(GV69:GV75)</f>
        <v>42.42333681286</v>
      </c>
      <c r="GW76" s="205" t="n">
        <f aca="false">SUM(GW69:GW75)</f>
        <v>42.42333681286</v>
      </c>
      <c r="GX76" s="205" t="n">
        <f aca="false">SUM(GX69:GX75)</f>
        <v>37.915810125579</v>
      </c>
      <c r="GY76" s="205" t="n">
        <f aca="false">SUM(GY69:GY75)</f>
        <v>42.42333681286</v>
      </c>
      <c r="GZ76" s="205" t="n">
        <f aca="false">SUM(GZ69:GZ75)</f>
        <v>40.414573811417</v>
      </c>
      <c r="HA76" s="205" t="n">
        <f aca="false">SUM(HA69:HA75)</f>
        <v>42.42333681286</v>
      </c>
      <c r="HB76" s="205" t="n">
        <f aca="false">SUM(HB69:HB75)</f>
        <v>29.5662715467882</v>
      </c>
      <c r="HC76" s="205" t="n">
        <f aca="false">SUM(HC69:HC75)</f>
        <v>31.0326194349997</v>
      </c>
      <c r="HD76" s="205" t="n">
        <f aca="false">SUM(HD69:HD75)</f>
        <v>31.0326194349997</v>
      </c>
      <c r="HE76" s="205" t="n">
        <f aca="false">SUM(HE69:HE75)</f>
        <v>29.5662715467882</v>
      </c>
      <c r="HF76" s="205" t="n">
        <f aca="false">SUM(HF69:HF75)</f>
        <v>42.42333681286</v>
      </c>
      <c r="HG76" s="205" t="n">
        <f aca="false">SUM(HG69:HG75)</f>
        <v>40.414573811417</v>
      </c>
      <c r="HH76" s="205" t="n">
        <f aca="false">SUM(HH69:HH75)</f>
        <v>42.42333681286</v>
      </c>
      <c r="HI76" s="205" t="n">
        <f aca="false">SUM(HI69:HI75)</f>
        <v>42.42333681286</v>
      </c>
      <c r="HJ76" s="205" t="n">
        <f aca="false">SUM(HJ69:HJ75)</f>
        <v>37.915810125579</v>
      </c>
      <c r="HK76" s="205" t="n">
        <f aca="false">SUM(HK69:HK75)</f>
        <v>42.42333681286</v>
      </c>
      <c r="HL76" s="205" t="n">
        <f aca="false">SUM(HL69:HL75)</f>
        <v>40.414573811417</v>
      </c>
      <c r="HM76" s="205" t="n">
        <f aca="false">SUM(HM69:HM75)</f>
        <v>42.42333681286</v>
      </c>
      <c r="HN76" s="205" t="n">
        <f aca="false">SUM(HN69:HN75)</f>
        <v>29.5662715467882</v>
      </c>
      <c r="HO76" s="205" t="n">
        <f aca="false">SUM(HO69:HO75)</f>
        <v>31.0326194349997</v>
      </c>
      <c r="HP76" s="205" t="n">
        <f aca="false">SUM(HP69:HP75)</f>
        <v>31.0326194349997</v>
      </c>
      <c r="HQ76" s="205" t="n">
        <f aca="false">SUM(HQ69:HQ75)</f>
        <v>29.5662715467882</v>
      </c>
      <c r="HR76" s="205" t="n">
        <f aca="false">SUM(HR69:HR75)</f>
        <v>42.42333681286</v>
      </c>
      <c r="HS76" s="205" t="n">
        <f aca="false">SUM(HS69:HS75)</f>
        <v>40.414573811417</v>
      </c>
      <c r="HT76" s="206"/>
      <c r="HU76" s="206"/>
      <c r="HV76" s="206"/>
      <c r="HW76" s="206"/>
      <c r="HX76" s="206"/>
      <c r="HY76" s="206"/>
      <c r="HZ76" s="206"/>
      <c r="IA76" s="206"/>
      <c r="IB76" s="206"/>
      <c r="IC76" s="206"/>
      <c r="ID76" s="206"/>
      <c r="IE76" s="206"/>
      <c r="IF76" s="206"/>
      <c r="IG76" s="206"/>
      <c r="IH76" s="206"/>
      <c r="II76" s="206"/>
      <c r="IJ76" s="206"/>
      <c r="IK76" s="206"/>
      <c r="IL76" s="206"/>
      <c r="IM76" s="206"/>
      <c r="IN76" s="206"/>
      <c r="IO76" s="206"/>
      <c r="IP76" s="206"/>
      <c r="IQ76" s="206"/>
      <c r="IR76" s="206"/>
      <c r="IS76" s="206"/>
      <c r="IT76" s="206"/>
      <c r="IU76" s="206"/>
      <c r="IV76" s="206"/>
      <c r="IW76" s="206"/>
    </row>
    <row r="77" customFormat="false" ht="13.5" hidden="false" customHeight="false" outlineLevel="0" collapsed="false">
      <c r="A77" s="207"/>
      <c r="B77" s="191"/>
      <c r="C77" s="191"/>
      <c r="D77" s="191"/>
      <c r="E77" s="191"/>
      <c r="F77" s="191"/>
      <c r="G77" s="191"/>
      <c r="H77" s="191"/>
      <c r="I77" s="191"/>
      <c r="J77" s="191"/>
      <c r="K77" s="191"/>
      <c r="L77" s="191"/>
      <c r="M77" s="191"/>
      <c r="N77" s="192"/>
      <c r="O77" s="192"/>
      <c r="P77" s="192"/>
      <c r="Q77" s="192"/>
      <c r="R77" s="192"/>
      <c r="S77" s="192"/>
      <c r="T77" s="192"/>
      <c r="U77" s="192"/>
      <c r="V77" s="192"/>
      <c r="W77" s="192"/>
      <c r="X77" s="192"/>
      <c r="Y77" s="192"/>
      <c r="Z77" s="192"/>
      <c r="AA77" s="192"/>
      <c r="AB77" s="192"/>
      <c r="AC77" s="192"/>
      <c r="AD77" s="192"/>
      <c r="AE77" s="192"/>
      <c r="AF77" s="192"/>
      <c r="AG77" s="192"/>
      <c r="AH77" s="192"/>
      <c r="AI77" s="192"/>
      <c r="AJ77" s="192"/>
      <c r="AK77" s="192"/>
      <c r="AL77" s="192"/>
      <c r="AM77" s="192"/>
      <c r="AN77" s="192"/>
      <c r="AO77" s="192"/>
      <c r="AP77" s="192"/>
      <c r="AQ77" s="192"/>
      <c r="AR77" s="192"/>
      <c r="AS77" s="192"/>
      <c r="AT77" s="192"/>
      <c r="AU77" s="192"/>
      <c r="AV77" s="192"/>
      <c r="AW77" s="192"/>
      <c r="AX77" s="192"/>
      <c r="AY77" s="192"/>
      <c r="AZ77" s="192"/>
      <c r="BA77" s="192"/>
      <c r="BB77" s="192"/>
      <c r="BC77" s="192"/>
      <c r="BD77" s="192"/>
      <c r="BE77" s="192"/>
      <c r="BF77" s="192"/>
      <c r="BG77" s="192"/>
      <c r="BH77" s="192"/>
      <c r="BI77" s="192"/>
      <c r="BJ77" s="192"/>
      <c r="BK77" s="192"/>
      <c r="BL77" s="192"/>
      <c r="BM77" s="192"/>
      <c r="BN77" s="192"/>
      <c r="BO77" s="192"/>
      <c r="BP77" s="192"/>
      <c r="BQ77" s="192"/>
      <c r="BR77" s="192"/>
      <c r="BS77" s="192"/>
      <c r="BT77" s="192"/>
      <c r="BU77" s="192"/>
      <c r="BV77" s="192"/>
      <c r="BW77" s="192"/>
      <c r="BX77" s="192"/>
      <c r="BY77" s="192"/>
      <c r="BZ77" s="192"/>
      <c r="CA77" s="192"/>
      <c r="CB77" s="192"/>
      <c r="CC77" s="192"/>
      <c r="CD77" s="192"/>
      <c r="CE77" s="192"/>
      <c r="CF77" s="192"/>
      <c r="CG77" s="192"/>
      <c r="CH77" s="192"/>
      <c r="CI77" s="192"/>
      <c r="CJ77" s="192"/>
      <c r="CK77" s="192"/>
      <c r="CL77" s="192"/>
      <c r="CM77" s="192"/>
      <c r="CN77" s="192"/>
      <c r="CO77" s="192"/>
      <c r="CP77" s="192"/>
      <c r="CQ77" s="192"/>
      <c r="CR77" s="192"/>
      <c r="CS77" s="192"/>
      <c r="CT77" s="192"/>
      <c r="CU77" s="192"/>
      <c r="CV77" s="192"/>
      <c r="CW77" s="192"/>
      <c r="CX77" s="192"/>
      <c r="CY77" s="192"/>
      <c r="CZ77" s="192"/>
      <c r="DA77" s="192"/>
      <c r="DB77" s="192"/>
      <c r="DC77" s="192"/>
      <c r="DD77" s="192"/>
      <c r="DE77" s="192"/>
      <c r="DF77" s="192"/>
      <c r="DG77" s="192"/>
      <c r="DH77" s="192"/>
      <c r="DI77" s="192"/>
      <c r="DJ77" s="192"/>
      <c r="DK77" s="192"/>
      <c r="DL77" s="192"/>
      <c r="DM77" s="192"/>
      <c r="DN77" s="192"/>
      <c r="DO77" s="192"/>
      <c r="DP77" s="192"/>
      <c r="DQ77" s="192"/>
      <c r="DR77" s="23"/>
      <c r="DS77" s="192"/>
      <c r="DT77" s="192"/>
      <c r="DU77" s="192"/>
      <c r="DV77" s="192"/>
      <c r="DW77" s="192"/>
      <c r="DX77" s="192"/>
      <c r="DY77" s="192"/>
      <c r="DZ77" s="192"/>
      <c r="EA77" s="192"/>
      <c r="EB77" s="192"/>
      <c r="EC77" s="192"/>
      <c r="ED77" s="192"/>
      <c r="EE77" s="192"/>
      <c r="EF77" s="192"/>
      <c r="EG77" s="192"/>
      <c r="EH77" s="192"/>
      <c r="EI77" s="192"/>
      <c r="EJ77" s="192"/>
      <c r="EK77" s="192"/>
      <c r="EL77" s="192"/>
      <c r="EM77" s="192"/>
      <c r="EN77" s="192"/>
      <c r="EO77" s="192"/>
      <c r="EP77" s="192"/>
      <c r="EQ77" s="192"/>
      <c r="ER77" s="192"/>
      <c r="ES77" s="192"/>
      <c r="ET77" s="192"/>
      <c r="EU77" s="192"/>
      <c r="EV77" s="192"/>
      <c r="EW77" s="192"/>
      <c r="EX77" s="192"/>
      <c r="EY77" s="192"/>
      <c r="EZ77" s="192"/>
      <c r="FA77" s="192"/>
      <c r="FB77" s="192"/>
      <c r="FC77" s="192"/>
      <c r="FD77" s="192"/>
      <c r="FE77" s="192"/>
      <c r="FF77" s="192"/>
      <c r="FG77" s="192"/>
      <c r="FH77" s="192"/>
      <c r="FI77" s="192"/>
      <c r="FJ77" s="192"/>
      <c r="FK77" s="192"/>
      <c r="FL77" s="192"/>
      <c r="FM77" s="192"/>
      <c r="FN77" s="192"/>
      <c r="FO77" s="192"/>
      <c r="FP77" s="192"/>
      <c r="FQ77" s="192"/>
      <c r="FR77" s="192"/>
      <c r="FS77" s="192"/>
      <c r="FT77" s="192"/>
      <c r="FU77" s="192"/>
      <c r="FV77" s="192"/>
      <c r="FW77" s="192"/>
      <c r="FX77" s="192"/>
      <c r="FY77" s="192"/>
      <c r="FZ77" s="192"/>
      <c r="GA77" s="192"/>
      <c r="GB77" s="192"/>
      <c r="GC77" s="192"/>
      <c r="GD77" s="192"/>
      <c r="GE77" s="192"/>
      <c r="GF77" s="192"/>
      <c r="GG77" s="192"/>
      <c r="GH77" s="192"/>
      <c r="GI77" s="192"/>
      <c r="GJ77" s="192"/>
      <c r="GK77" s="192"/>
      <c r="GL77" s="192"/>
      <c r="GM77" s="192"/>
      <c r="GN77" s="192"/>
      <c r="GO77" s="192"/>
      <c r="GP77" s="192"/>
      <c r="GQ77" s="192"/>
      <c r="GR77" s="192"/>
      <c r="GS77" s="192"/>
      <c r="GT77" s="192"/>
      <c r="GU77" s="192"/>
      <c r="GV77" s="192"/>
      <c r="GW77" s="192"/>
      <c r="GX77" s="192"/>
      <c r="GY77" s="192"/>
      <c r="GZ77" s="192"/>
      <c r="HA77" s="192"/>
      <c r="HB77" s="192"/>
      <c r="HC77" s="192"/>
      <c r="HD77" s="192"/>
      <c r="HE77" s="192"/>
      <c r="HF77" s="192"/>
      <c r="HG77" s="192"/>
      <c r="HH77" s="192"/>
      <c r="HI77" s="192"/>
      <c r="HJ77" s="192"/>
      <c r="HK77" s="192"/>
      <c r="HL77" s="192"/>
      <c r="HM77" s="192"/>
      <c r="HN77" s="192"/>
      <c r="HO77" s="192"/>
      <c r="HP77" s="192"/>
      <c r="HQ77" s="192"/>
      <c r="HR77" s="192"/>
      <c r="HS77" s="192"/>
      <c r="HT77" s="208"/>
      <c r="HU77" s="208"/>
      <c r="HV77" s="208"/>
      <c r="HW77" s="208"/>
      <c r="HX77" s="208"/>
      <c r="HY77" s="208"/>
      <c r="HZ77" s="208"/>
      <c r="IA77" s="208"/>
      <c r="IB77" s="208"/>
      <c r="IC77" s="208"/>
      <c r="ID77" s="208"/>
      <c r="IE77" s="208"/>
      <c r="IF77" s="208"/>
      <c r="IG77" s="208"/>
      <c r="IH77" s="208"/>
      <c r="II77" s="208"/>
      <c r="IJ77" s="208"/>
      <c r="IK77" s="208"/>
      <c r="IL77" s="208"/>
      <c r="IM77" s="208"/>
      <c r="IN77" s="208"/>
      <c r="IO77" s="208"/>
      <c r="IP77" s="208"/>
      <c r="IQ77" s="208"/>
      <c r="IR77" s="208"/>
      <c r="IS77" s="208"/>
      <c r="IT77" s="208"/>
      <c r="IU77" s="208"/>
      <c r="IV77" s="208"/>
      <c r="IW77" s="208"/>
    </row>
    <row r="78" customFormat="false" ht="12.75" hidden="false" customHeight="false" outlineLevel="0" collapsed="false">
      <c r="A78" s="209" t="s">
        <v>99</v>
      </c>
      <c r="B78" s="191"/>
      <c r="C78" s="191"/>
      <c r="D78" s="191"/>
      <c r="E78" s="191"/>
      <c r="F78" s="191"/>
      <c r="G78" s="191"/>
      <c r="H78" s="191"/>
      <c r="I78" s="191"/>
      <c r="J78" s="191"/>
      <c r="K78" s="191"/>
      <c r="L78" s="191"/>
      <c r="M78" s="191"/>
      <c r="N78" s="192"/>
      <c r="O78" s="192"/>
      <c r="P78" s="192"/>
      <c r="Q78" s="192"/>
      <c r="R78" s="192"/>
      <c r="S78" s="192"/>
      <c r="T78" s="192"/>
      <c r="U78" s="192"/>
      <c r="V78" s="192"/>
      <c r="W78" s="192"/>
      <c r="X78" s="192"/>
      <c r="Y78" s="192"/>
      <c r="Z78" s="192"/>
      <c r="AA78" s="192"/>
      <c r="AB78" s="192"/>
      <c r="AC78" s="192"/>
      <c r="AD78" s="192"/>
      <c r="AE78" s="192"/>
      <c r="AF78" s="192"/>
      <c r="AG78" s="192"/>
      <c r="AH78" s="192"/>
      <c r="AI78" s="192"/>
      <c r="AJ78" s="192"/>
      <c r="AK78" s="192"/>
      <c r="AL78" s="192"/>
      <c r="AM78" s="192"/>
      <c r="AN78" s="192"/>
      <c r="AO78" s="192"/>
      <c r="AP78" s="192"/>
      <c r="AQ78" s="192"/>
      <c r="AR78" s="192"/>
      <c r="AS78" s="192"/>
      <c r="AT78" s="192"/>
      <c r="AU78" s="192"/>
      <c r="AV78" s="192"/>
      <c r="AW78" s="192"/>
      <c r="AX78" s="192"/>
      <c r="AY78" s="192"/>
      <c r="AZ78" s="192"/>
      <c r="BA78" s="192"/>
      <c r="BB78" s="192"/>
      <c r="BC78" s="192"/>
      <c r="BD78" s="192"/>
      <c r="BE78" s="192"/>
      <c r="BF78" s="192"/>
      <c r="BG78" s="192"/>
      <c r="BH78" s="192"/>
      <c r="BI78" s="192"/>
      <c r="BJ78" s="192"/>
      <c r="BK78" s="192"/>
      <c r="BL78" s="192"/>
      <c r="BM78" s="192"/>
      <c r="BN78" s="192"/>
      <c r="BO78" s="192"/>
      <c r="BP78" s="192"/>
      <c r="BQ78" s="192"/>
      <c r="BR78" s="192"/>
      <c r="BS78" s="192"/>
      <c r="BT78" s="192"/>
      <c r="BU78" s="192"/>
      <c r="BV78" s="192"/>
      <c r="BW78" s="192"/>
      <c r="BX78" s="192"/>
      <c r="BY78" s="192"/>
      <c r="BZ78" s="192"/>
      <c r="CA78" s="192"/>
      <c r="CB78" s="192"/>
      <c r="CC78" s="192"/>
      <c r="CD78" s="192"/>
      <c r="CE78" s="192"/>
      <c r="CF78" s="192"/>
      <c r="CG78" s="192"/>
      <c r="CH78" s="192"/>
      <c r="CI78" s="192"/>
      <c r="CJ78" s="192"/>
      <c r="CK78" s="192"/>
      <c r="CL78" s="192"/>
      <c r="CM78" s="192"/>
      <c r="CN78" s="192"/>
      <c r="CO78" s="192"/>
      <c r="CP78" s="192"/>
      <c r="CQ78" s="192"/>
      <c r="CR78" s="192"/>
      <c r="CS78" s="192"/>
      <c r="CT78" s="192"/>
      <c r="CU78" s="192"/>
      <c r="CV78" s="192"/>
      <c r="CW78" s="192"/>
      <c r="CX78" s="192"/>
      <c r="CY78" s="192"/>
      <c r="CZ78" s="192"/>
      <c r="DA78" s="192"/>
      <c r="DB78" s="192"/>
      <c r="DC78" s="192"/>
      <c r="DD78" s="192"/>
      <c r="DE78" s="192"/>
      <c r="DF78" s="192"/>
      <c r="DG78" s="192"/>
      <c r="DH78" s="192"/>
      <c r="DI78" s="192"/>
      <c r="DJ78" s="192"/>
      <c r="DK78" s="192"/>
      <c r="DL78" s="192"/>
      <c r="DM78" s="192"/>
      <c r="DN78" s="192"/>
      <c r="DO78" s="192"/>
      <c r="DP78" s="192"/>
      <c r="DQ78" s="192"/>
      <c r="DR78" s="23"/>
      <c r="DS78" s="192"/>
      <c r="DT78" s="192"/>
      <c r="DU78" s="192"/>
      <c r="DV78" s="192"/>
      <c r="DW78" s="192"/>
      <c r="DX78" s="192"/>
      <c r="DY78" s="192"/>
      <c r="DZ78" s="192"/>
      <c r="EA78" s="192"/>
      <c r="EB78" s="192"/>
      <c r="EC78" s="192"/>
      <c r="ED78" s="192"/>
      <c r="EE78" s="192"/>
      <c r="EF78" s="192"/>
      <c r="EG78" s="192"/>
      <c r="EH78" s="192"/>
      <c r="EI78" s="192"/>
      <c r="EJ78" s="192"/>
      <c r="EK78" s="192"/>
      <c r="EL78" s="192"/>
      <c r="EM78" s="192"/>
      <c r="EN78" s="192"/>
      <c r="EO78" s="192"/>
      <c r="EP78" s="192"/>
      <c r="EQ78" s="192"/>
      <c r="ER78" s="192"/>
      <c r="ES78" s="192"/>
      <c r="ET78" s="192"/>
      <c r="EU78" s="192"/>
      <c r="EV78" s="192"/>
      <c r="EW78" s="192"/>
      <c r="EX78" s="192"/>
      <c r="EY78" s="192"/>
      <c r="EZ78" s="192"/>
      <c r="FA78" s="192"/>
      <c r="FB78" s="192"/>
      <c r="FC78" s="192"/>
      <c r="FD78" s="192"/>
      <c r="FE78" s="192"/>
      <c r="FF78" s="192"/>
      <c r="FG78" s="192"/>
      <c r="FH78" s="192"/>
      <c r="FI78" s="192"/>
      <c r="FJ78" s="192"/>
      <c r="FK78" s="192"/>
      <c r="FL78" s="192"/>
      <c r="FM78" s="192"/>
      <c r="FN78" s="192"/>
      <c r="FO78" s="192"/>
      <c r="FP78" s="192"/>
      <c r="FQ78" s="192"/>
      <c r="FR78" s="192"/>
      <c r="FS78" s="192"/>
      <c r="FT78" s="192"/>
      <c r="FU78" s="192"/>
      <c r="FV78" s="192"/>
      <c r="FW78" s="192"/>
      <c r="FX78" s="192"/>
      <c r="FY78" s="192"/>
      <c r="FZ78" s="192"/>
      <c r="GA78" s="192"/>
      <c r="GB78" s="192"/>
      <c r="GC78" s="192"/>
      <c r="GD78" s="192"/>
      <c r="GE78" s="192"/>
      <c r="GF78" s="192"/>
      <c r="GG78" s="192"/>
      <c r="GH78" s="192"/>
      <c r="GI78" s="192"/>
      <c r="GJ78" s="192"/>
      <c r="GK78" s="192"/>
      <c r="GL78" s="192"/>
      <c r="GM78" s="192"/>
      <c r="GN78" s="192"/>
      <c r="GO78" s="192"/>
      <c r="GP78" s="192"/>
      <c r="GQ78" s="192"/>
      <c r="GR78" s="192"/>
      <c r="GS78" s="192"/>
      <c r="GT78" s="192"/>
      <c r="GU78" s="192"/>
      <c r="GV78" s="192"/>
      <c r="GW78" s="192"/>
      <c r="GX78" s="192"/>
      <c r="GY78" s="192"/>
      <c r="GZ78" s="192"/>
      <c r="HA78" s="192"/>
      <c r="HB78" s="192"/>
      <c r="HC78" s="192"/>
      <c r="HD78" s="192"/>
      <c r="HE78" s="192"/>
      <c r="HF78" s="192"/>
      <c r="HG78" s="192"/>
      <c r="HH78" s="192"/>
      <c r="HI78" s="192"/>
      <c r="HJ78" s="192"/>
      <c r="HK78" s="192"/>
      <c r="HL78" s="192"/>
      <c r="HM78" s="192"/>
      <c r="HN78" s="192"/>
      <c r="HO78" s="192"/>
      <c r="HP78" s="192"/>
      <c r="HQ78" s="192"/>
      <c r="HR78" s="192"/>
      <c r="HS78" s="192"/>
      <c r="HT78" s="208"/>
      <c r="HU78" s="208"/>
      <c r="HV78" s="208"/>
      <c r="HW78" s="208"/>
      <c r="HX78" s="208"/>
      <c r="HY78" s="208"/>
      <c r="HZ78" s="208"/>
      <c r="IA78" s="208"/>
      <c r="IB78" s="208"/>
      <c r="IC78" s="208"/>
      <c r="ID78" s="208"/>
      <c r="IE78" s="208"/>
      <c r="IF78" s="208"/>
      <c r="IG78" s="208"/>
      <c r="IH78" s="208"/>
      <c r="II78" s="208"/>
      <c r="IJ78" s="208"/>
      <c r="IK78" s="208"/>
      <c r="IL78" s="208"/>
      <c r="IM78" s="208"/>
      <c r="IN78" s="208"/>
      <c r="IO78" s="208"/>
      <c r="IP78" s="208"/>
      <c r="IQ78" s="208"/>
      <c r="IR78" s="208"/>
      <c r="IS78" s="208"/>
      <c r="IT78" s="208"/>
      <c r="IU78" s="208"/>
      <c r="IV78" s="208"/>
      <c r="IW78" s="208"/>
    </row>
    <row r="79" customFormat="false" ht="12.75" hidden="false" customHeight="false" outlineLevel="0" collapsed="false">
      <c r="A79" s="210" t="s">
        <v>100</v>
      </c>
      <c r="B79" s="191" t="n">
        <v>0</v>
      </c>
      <c r="C79" s="191" t="n">
        <f aca="false">(C76*'Retail Tariff'!$B$42)</f>
        <v>1.58178600440505</v>
      </c>
      <c r="D79" s="191" t="n">
        <f aca="false">(D76*'Retail Tariff'!$B$42)</f>
        <v>1.66040697951853</v>
      </c>
      <c r="E79" s="191" t="n">
        <f aca="false">(E76*'Retail Tariff'!$B$42)</f>
        <v>1.15719430206974</v>
      </c>
      <c r="F79" s="191" t="n">
        <f aca="false">(F76*'Retail Tariff'!$B$42)</f>
        <v>1.21458569206645</v>
      </c>
      <c r="G79" s="191" t="n">
        <f aca="false">(G76*'Retail Tariff'!$B$42)</f>
        <v>1.21458569206645</v>
      </c>
      <c r="H79" s="191" t="n">
        <f aca="false">(H76*'Retail Tariff'!$B$42)</f>
        <v>1.15719430206974</v>
      </c>
      <c r="I79" s="191" t="n">
        <f aca="false">(I76*'Retail Tariff'!$B$42)</f>
        <v>1.66040697951853</v>
      </c>
      <c r="J79" s="191" t="n">
        <f aca="false">(J76*'Retail Tariff'!$B$42)</f>
        <v>1.58178600440505</v>
      </c>
      <c r="K79" s="191" t="n">
        <f aca="false">(K76*'Retail Tariff'!$B$42)</f>
        <v>1.66040697951853</v>
      </c>
      <c r="L79" s="191" t="n">
        <f aca="false">(L76*'Retail Tariff'!$B$42)</f>
        <v>1.66040697951853</v>
      </c>
      <c r="M79" s="191" t="n">
        <f aca="false">(M76*'Retail Tariff'!$B$42)</f>
        <v>1.48398689250504</v>
      </c>
      <c r="N79" s="192" t="n">
        <f aca="false">(N76*'Retail Tariff'!$B$42)</f>
        <v>1.66040697951853</v>
      </c>
      <c r="O79" s="192" t="n">
        <f aca="false">C79</f>
        <v>1.58178600440505</v>
      </c>
      <c r="P79" s="192" t="n">
        <f aca="false">D79</f>
        <v>1.66040697951853</v>
      </c>
      <c r="Q79" s="192" t="n">
        <f aca="false">E79</f>
        <v>1.15719430206974</v>
      </c>
      <c r="R79" s="192" t="n">
        <f aca="false">F79</f>
        <v>1.21458569206645</v>
      </c>
      <c r="S79" s="192" t="n">
        <f aca="false">G79</f>
        <v>1.21458569206645</v>
      </c>
      <c r="T79" s="192" t="n">
        <f aca="false">H79</f>
        <v>1.15719430206974</v>
      </c>
      <c r="U79" s="192" t="n">
        <f aca="false">I79</f>
        <v>1.66040697951853</v>
      </c>
      <c r="V79" s="192" t="n">
        <f aca="false">J79</f>
        <v>1.58178600440505</v>
      </c>
      <c r="W79" s="192" t="n">
        <f aca="false">K79</f>
        <v>1.66040697951853</v>
      </c>
      <c r="X79" s="192" t="n">
        <f aca="false">L79</f>
        <v>1.66040697951853</v>
      </c>
      <c r="Y79" s="192" t="n">
        <f aca="false">M79</f>
        <v>1.48398689250504</v>
      </c>
      <c r="Z79" s="192" t="n">
        <f aca="false">N79</f>
        <v>1.66040697951853</v>
      </c>
      <c r="AA79" s="192" t="n">
        <f aca="false">O79</f>
        <v>1.58178600440505</v>
      </c>
      <c r="AB79" s="192" t="n">
        <f aca="false">P79</f>
        <v>1.66040697951853</v>
      </c>
      <c r="AC79" s="192" t="n">
        <f aca="false">Q79</f>
        <v>1.15719430206974</v>
      </c>
      <c r="AD79" s="192" t="n">
        <f aca="false">R79</f>
        <v>1.21458569206645</v>
      </c>
      <c r="AE79" s="192" t="n">
        <f aca="false">S79</f>
        <v>1.21458569206645</v>
      </c>
      <c r="AF79" s="192" t="n">
        <f aca="false">T79</f>
        <v>1.15719430206974</v>
      </c>
      <c r="AG79" s="192" t="n">
        <f aca="false">U79</f>
        <v>1.66040697951853</v>
      </c>
      <c r="AH79" s="192" t="n">
        <f aca="false">V79</f>
        <v>1.58178600440505</v>
      </c>
      <c r="AI79" s="192" t="n">
        <f aca="false">W79</f>
        <v>1.66040697951853</v>
      </c>
      <c r="AJ79" s="192" t="n">
        <f aca="false">X79</f>
        <v>1.66040697951853</v>
      </c>
      <c r="AK79" s="192" t="n">
        <f aca="false">Y79</f>
        <v>1.48398689250504</v>
      </c>
      <c r="AL79" s="192" t="n">
        <f aca="false">Z79</f>
        <v>1.66040697951853</v>
      </c>
      <c r="AM79" s="192" t="n">
        <f aca="false">AA79</f>
        <v>1.58178600440505</v>
      </c>
      <c r="AN79" s="192" t="n">
        <f aca="false">AB79</f>
        <v>1.66040697951853</v>
      </c>
      <c r="AO79" s="192" t="n">
        <f aca="false">AC79</f>
        <v>1.15719430206974</v>
      </c>
      <c r="AP79" s="192" t="n">
        <f aca="false">AD79</f>
        <v>1.21458569206645</v>
      </c>
      <c r="AQ79" s="192" t="n">
        <f aca="false">AE79</f>
        <v>1.21458569206645</v>
      </c>
      <c r="AR79" s="192" t="n">
        <f aca="false">AF79</f>
        <v>1.15719430206974</v>
      </c>
      <c r="AS79" s="192" t="n">
        <f aca="false">AG79</f>
        <v>1.66040697951853</v>
      </c>
      <c r="AT79" s="192" t="n">
        <f aca="false">AH79</f>
        <v>1.58178600440505</v>
      </c>
      <c r="AU79" s="192" t="n">
        <f aca="false">AI79</f>
        <v>1.66040697951853</v>
      </c>
      <c r="AV79" s="192" t="n">
        <f aca="false">AJ79</f>
        <v>1.66040697951853</v>
      </c>
      <c r="AW79" s="192" t="n">
        <f aca="false">AK79</f>
        <v>1.48398689250504</v>
      </c>
      <c r="AX79" s="192" t="n">
        <f aca="false">AL79</f>
        <v>1.66040697951853</v>
      </c>
      <c r="AY79" s="192" t="n">
        <f aca="false">AM79</f>
        <v>1.58178600440505</v>
      </c>
      <c r="AZ79" s="192" t="n">
        <f aca="false">AN79</f>
        <v>1.66040697951853</v>
      </c>
      <c r="BA79" s="192" t="n">
        <f aca="false">AO79</f>
        <v>1.15719430206974</v>
      </c>
      <c r="BB79" s="192" t="n">
        <f aca="false">AP79</f>
        <v>1.21458569206645</v>
      </c>
      <c r="BC79" s="192" t="n">
        <f aca="false">AQ79</f>
        <v>1.21458569206645</v>
      </c>
      <c r="BD79" s="192" t="n">
        <f aca="false">AR79</f>
        <v>1.15719430206974</v>
      </c>
      <c r="BE79" s="192" t="n">
        <f aca="false">AS79</f>
        <v>1.66040697951853</v>
      </c>
      <c r="BF79" s="192" t="n">
        <f aca="false">AT79</f>
        <v>1.58178600440505</v>
      </c>
      <c r="BG79" s="192" t="n">
        <f aca="false">AU79</f>
        <v>1.66040697951853</v>
      </c>
      <c r="BH79" s="192" t="n">
        <f aca="false">AV79</f>
        <v>1.66040697951853</v>
      </c>
      <c r="BI79" s="192" t="n">
        <f aca="false">AW79</f>
        <v>1.48398689250504</v>
      </c>
      <c r="BJ79" s="192" t="n">
        <f aca="false">AX79</f>
        <v>1.66040697951853</v>
      </c>
      <c r="BK79" s="192" t="n">
        <f aca="false">AY79</f>
        <v>1.58178600440505</v>
      </c>
      <c r="BL79" s="192" t="n">
        <f aca="false">AZ79</f>
        <v>1.66040697951853</v>
      </c>
      <c r="BM79" s="192" t="n">
        <f aca="false">BA79</f>
        <v>1.15719430206974</v>
      </c>
      <c r="BN79" s="192" t="n">
        <f aca="false">BB79</f>
        <v>1.21458569206645</v>
      </c>
      <c r="BO79" s="192" t="n">
        <f aca="false">BC79</f>
        <v>1.21458569206645</v>
      </c>
      <c r="BP79" s="192" t="n">
        <f aca="false">BD79</f>
        <v>1.15719430206974</v>
      </c>
      <c r="BQ79" s="192" t="n">
        <f aca="false">BE79</f>
        <v>1.66040697951853</v>
      </c>
      <c r="BR79" s="192" t="n">
        <f aca="false">BF79</f>
        <v>1.58178600440505</v>
      </c>
      <c r="BS79" s="192" t="n">
        <f aca="false">BG79</f>
        <v>1.66040697951853</v>
      </c>
      <c r="BT79" s="192" t="n">
        <f aca="false">BH79</f>
        <v>1.66040697951853</v>
      </c>
      <c r="BU79" s="192" t="n">
        <f aca="false">BI79</f>
        <v>1.48398689250504</v>
      </c>
      <c r="BV79" s="192" t="n">
        <f aca="false">BJ79</f>
        <v>1.66040697951853</v>
      </c>
      <c r="BW79" s="192" t="n">
        <f aca="false">BK79</f>
        <v>1.58178600440505</v>
      </c>
      <c r="BX79" s="192" t="n">
        <f aca="false">BL79</f>
        <v>1.66040697951853</v>
      </c>
      <c r="BY79" s="192" t="n">
        <f aca="false">BM79</f>
        <v>1.15719430206974</v>
      </c>
      <c r="BZ79" s="192" t="n">
        <f aca="false">BN79</f>
        <v>1.21458569206645</v>
      </c>
      <c r="CA79" s="192" t="n">
        <f aca="false">BO79</f>
        <v>1.21458569206645</v>
      </c>
      <c r="CB79" s="192" t="n">
        <f aca="false">BP79</f>
        <v>1.15719430206974</v>
      </c>
      <c r="CC79" s="192" t="n">
        <f aca="false">BQ79</f>
        <v>1.66040697951853</v>
      </c>
      <c r="CD79" s="192" t="n">
        <f aca="false">BR79</f>
        <v>1.58178600440505</v>
      </c>
      <c r="CE79" s="192" t="n">
        <f aca="false">BS79</f>
        <v>1.66040697951853</v>
      </c>
      <c r="CF79" s="192" t="n">
        <f aca="false">BT79</f>
        <v>1.66040697951853</v>
      </c>
      <c r="CG79" s="192" t="n">
        <f aca="false">BU79</f>
        <v>1.48398689250504</v>
      </c>
      <c r="CH79" s="192" t="n">
        <f aca="false">BV79</f>
        <v>1.66040697951853</v>
      </c>
      <c r="CI79" s="192" t="n">
        <f aca="false">BW79</f>
        <v>1.58178600440505</v>
      </c>
      <c r="CJ79" s="192" t="n">
        <f aca="false">BX79</f>
        <v>1.66040697951853</v>
      </c>
      <c r="CK79" s="192" t="n">
        <f aca="false">BY79</f>
        <v>1.15719430206974</v>
      </c>
      <c r="CL79" s="192" t="n">
        <f aca="false">BZ79</f>
        <v>1.21458569206645</v>
      </c>
      <c r="CM79" s="192" t="n">
        <f aca="false">CA79</f>
        <v>1.21458569206645</v>
      </c>
      <c r="CN79" s="192" t="n">
        <f aca="false">CB79</f>
        <v>1.15719430206974</v>
      </c>
      <c r="CO79" s="192" t="n">
        <f aca="false">CC79</f>
        <v>1.66040697951853</v>
      </c>
      <c r="CP79" s="192" t="n">
        <f aca="false">CD79</f>
        <v>1.58178600440505</v>
      </c>
      <c r="CQ79" s="192" t="n">
        <f aca="false">CE79</f>
        <v>1.66040697951853</v>
      </c>
      <c r="CR79" s="192" t="n">
        <f aca="false">CF79</f>
        <v>1.66040697951853</v>
      </c>
      <c r="CS79" s="192" t="n">
        <f aca="false">CG79</f>
        <v>1.48398689250504</v>
      </c>
      <c r="CT79" s="192" t="n">
        <f aca="false">CH79</f>
        <v>1.66040697951853</v>
      </c>
      <c r="CU79" s="192" t="n">
        <f aca="false">CI79</f>
        <v>1.58178600440505</v>
      </c>
      <c r="CV79" s="192" t="n">
        <f aca="false">CJ79</f>
        <v>1.66040697951853</v>
      </c>
      <c r="CW79" s="192" t="n">
        <f aca="false">CK79</f>
        <v>1.15719430206974</v>
      </c>
      <c r="CX79" s="192" t="n">
        <f aca="false">CL79</f>
        <v>1.21458569206645</v>
      </c>
      <c r="CY79" s="192" t="n">
        <f aca="false">CM79</f>
        <v>1.21458569206645</v>
      </c>
      <c r="CZ79" s="192" t="n">
        <f aca="false">CN79</f>
        <v>1.15719430206974</v>
      </c>
      <c r="DA79" s="192" t="n">
        <f aca="false">CO79</f>
        <v>1.66040697951853</v>
      </c>
      <c r="DB79" s="192" t="n">
        <f aca="false">CP79</f>
        <v>1.58178600440505</v>
      </c>
      <c r="DC79" s="192" t="n">
        <f aca="false">CQ79</f>
        <v>1.66040697951853</v>
      </c>
      <c r="DD79" s="192" t="n">
        <f aca="false">CR79</f>
        <v>1.66040697951853</v>
      </c>
      <c r="DE79" s="192" t="n">
        <f aca="false">CS79</f>
        <v>1.48398689250504</v>
      </c>
      <c r="DF79" s="192" t="n">
        <f aca="false">CT79</f>
        <v>1.66040697951853</v>
      </c>
      <c r="DG79" s="192" t="n">
        <f aca="false">CU79</f>
        <v>1.58178600440505</v>
      </c>
      <c r="DH79" s="192" t="n">
        <f aca="false">CV79</f>
        <v>1.66040697951853</v>
      </c>
      <c r="DI79" s="192" t="n">
        <f aca="false">CW79</f>
        <v>1.15719430206974</v>
      </c>
      <c r="DJ79" s="192" t="n">
        <f aca="false">CX79</f>
        <v>1.21458569206645</v>
      </c>
      <c r="DK79" s="192" t="n">
        <f aca="false">CY79</f>
        <v>1.21458569206645</v>
      </c>
      <c r="DL79" s="192" t="n">
        <f aca="false">CZ79</f>
        <v>1.15719430206974</v>
      </c>
      <c r="DM79" s="192" t="n">
        <f aca="false">DA79</f>
        <v>1.66040697951853</v>
      </c>
      <c r="DN79" s="192" t="n">
        <f aca="false">DB79</f>
        <v>1.58178600440505</v>
      </c>
      <c r="DO79" s="192" t="n">
        <f aca="false">DC79</f>
        <v>1.66040697951853</v>
      </c>
      <c r="DP79" s="192" t="n">
        <f aca="false">DD79</f>
        <v>1.66040697951853</v>
      </c>
      <c r="DQ79" s="192" t="n">
        <f aca="false">DE79</f>
        <v>1.48398689250504</v>
      </c>
      <c r="DR79" s="23"/>
      <c r="DS79" s="192" t="n">
        <f aca="false">DF79</f>
        <v>1.66040697951853</v>
      </c>
      <c r="DT79" s="192" t="n">
        <f aca="false">DG79</f>
        <v>1.58178600440505</v>
      </c>
      <c r="DU79" s="192" t="n">
        <f aca="false">DH79</f>
        <v>1.66040697951853</v>
      </c>
      <c r="DV79" s="192" t="n">
        <f aca="false">DI79</f>
        <v>1.15719430206974</v>
      </c>
      <c r="DW79" s="192" t="n">
        <f aca="false">DJ79</f>
        <v>1.21458569206645</v>
      </c>
      <c r="DX79" s="192" t="n">
        <f aca="false">DK79</f>
        <v>1.21458569206645</v>
      </c>
      <c r="DY79" s="192" t="n">
        <f aca="false">DL79</f>
        <v>1.15719430206974</v>
      </c>
      <c r="DZ79" s="192" t="n">
        <f aca="false">DM79</f>
        <v>1.66040697951853</v>
      </c>
      <c r="EA79" s="192" t="n">
        <f aca="false">DN79</f>
        <v>1.58178600440505</v>
      </c>
      <c r="EB79" s="192" t="n">
        <f aca="false">DO79</f>
        <v>1.66040697951853</v>
      </c>
      <c r="EC79" s="192" t="n">
        <f aca="false">DP79</f>
        <v>1.66040697951853</v>
      </c>
      <c r="ED79" s="192" t="n">
        <f aca="false">DQ79</f>
        <v>1.48398689250504</v>
      </c>
      <c r="EE79" s="192" t="n">
        <f aca="false">DS79</f>
        <v>1.66040697951853</v>
      </c>
      <c r="EF79" s="192" t="n">
        <f aca="false">DT79</f>
        <v>1.58178600440505</v>
      </c>
      <c r="EG79" s="192" t="n">
        <f aca="false">DU79</f>
        <v>1.66040697951853</v>
      </c>
      <c r="EH79" s="192" t="n">
        <f aca="false">DV79</f>
        <v>1.15719430206974</v>
      </c>
      <c r="EI79" s="192" t="n">
        <f aca="false">DW79</f>
        <v>1.21458569206645</v>
      </c>
      <c r="EJ79" s="192" t="n">
        <f aca="false">DX79</f>
        <v>1.21458569206645</v>
      </c>
      <c r="EK79" s="192" t="n">
        <f aca="false">DY79</f>
        <v>1.15719430206974</v>
      </c>
      <c r="EL79" s="192" t="n">
        <f aca="false">DZ79</f>
        <v>1.66040697951853</v>
      </c>
      <c r="EM79" s="192" t="n">
        <f aca="false">EA79</f>
        <v>1.58178600440505</v>
      </c>
      <c r="EN79" s="192" t="n">
        <f aca="false">EB79</f>
        <v>1.66040697951853</v>
      </c>
      <c r="EO79" s="192" t="n">
        <f aca="false">EC79</f>
        <v>1.66040697951853</v>
      </c>
      <c r="EP79" s="192" t="n">
        <f aca="false">ED79</f>
        <v>1.48398689250504</v>
      </c>
      <c r="EQ79" s="192" t="n">
        <f aca="false">EE79</f>
        <v>1.66040697951853</v>
      </c>
      <c r="ER79" s="192" t="n">
        <f aca="false">EF79</f>
        <v>1.58178600440505</v>
      </c>
      <c r="ES79" s="192" t="n">
        <f aca="false">EG79</f>
        <v>1.66040697951853</v>
      </c>
      <c r="ET79" s="192" t="n">
        <f aca="false">EH79</f>
        <v>1.15719430206974</v>
      </c>
      <c r="EU79" s="192" t="n">
        <f aca="false">EI79</f>
        <v>1.21458569206645</v>
      </c>
      <c r="EV79" s="192" t="n">
        <f aca="false">EJ79</f>
        <v>1.21458569206645</v>
      </c>
      <c r="EW79" s="192" t="n">
        <f aca="false">EK79</f>
        <v>1.15719430206974</v>
      </c>
      <c r="EX79" s="192" t="n">
        <f aca="false">EL79</f>
        <v>1.66040697951853</v>
      </c>
      <c r="EY79" s="192" t="n">
        <f aca="false">EM79</f>
        <v>1.58178600440505</v>
      </c>
      <c r="EZ79" s="192" t="n">
        <f aca="false">EN79</f>
        <v>1.66040697951853</v>
      </c>
      <c r="FA79" s="192" t="n">
        <f aca="false">EO79</f>
        <v>1.66040697951853</v>
      </c>
      <c r="FB79" s="192" t="n">
        <f aca="false">EP79</f>
        <v>1.48398689250504</v>
      </c>
      <c r="FC79" s="192" t="n">
        <f aca="false">EQ79</f>
        <v>1.66040697951853</v>
      </c>
      <c r="FD79" s="192" t="n">
        <f aca="false">ER79</f>
        <v>1.58178600440505</v>
      </c>
      <c r="FE79" s="192" t="n">
        <f aca="false">ES79</f>
        <v>1.66040697951853</v>
      </c>
      <c r="FF79" s="192" t="n">
        <f aca="false">ET79</f>
        <v>1.15719430206974</v>
      </c>
      <c r="FG79" s="192" t="n">
        <f aca="false">EU79</f>
        <v>1.21458569206645</v>
      </c>
      <c r="FH79" s="192" t="n">
        <f aca="false">EV79</f>
        <v>1.21458569206645</v>
      </c>
      <c r="FI79" s="192" t="n">
        <f aca="false">EW79</f>
        <v>1.15719430206974</v>
      </c>
      <c r="FJ79" s="192" t="n">
        <f aca="false">EX79</f>
        <v>1.66040697951853</v>
      </c>
      <c r="FK79" s="192" t="n">
        <f aca="false">EY79</f>
        <v>1.58178600440505</v>
      </c>
      <c r="FL79" s="192" t="n">
        <f aca="false">EZ79</f>
        <v>1.66040697951853</v>
      </c>
      <c r="FM79" s="192" t="n">
        <f aca="false">FA79</f>
        <v>1.66040697951853</v>
      </c>
      <c r="FN79" s="192" t="n">
        <f aca="false">FB79</f>
        <v>1.48398689250504</v>
      </c>
      <c r="FO79" s="192" t="n">
        <f aca="false">FC79</f>
        <v>1.66040697951853</v>
      </c>
      <c r="FP79" s="192" t="n">
        <f aca="false">FD79</f>
        <v>1.58178600440505</v>
      </c>
      <c r="FQ79" s="192" t="n">
        <f aca="false">FE79</f>
        <v>1.66040697951853</v>
      </c>
      <c r="FR79" s="192" t="n">
        <f aca="false">FF79</f>
        <v>1.15719430206974</v>
      </c>
      <c r="FS79" s="192" t="n">
        <f aca="false">FG79</f>
        <v>1.21458569206645</v>
      </c>
      <c r="FT79" s="192" t="n">
        <f aca="false">FH79</f>
        <v>1.21458569206645</v>
      </c>
      <c r="FU79" s="192" t="n">
        <f aca="false">FI79</f>
        <v>1.15719430206974</v>
      </c>
      <c r="FV79" s="192" t="n">
        <f aca="false">FJ79</f>
        <v>1.66040697951853</v>
      </c>
      <c r="FW79" s="192" t="n">
        <f aca="false">FK79</f>
        <v>1.58178600440505</v>
      </c>
      <c r="FX79" s="192" t="n">
        <f aca="false">FL79</f>
        <v>1.66040697951853</v>
      </c>
      <c r="FY79" s="192" t="n">
        <f aca="false">FM79</f>
        <v>1.66040697951853</v>
      </c>
      <c r="FZ79" s="192" t="n">
        <f aca="false">FN79</f>
        <v>1.48398689250504</v>
      </c>
      <c r="GA79" s="192" t="n">
        <f aca="false">FO79</f>
        <v>1.66040697951853</v>
      </c>
      <c r="GB79" s="192" t="n">
        <f aca="false">FP79</f>
        <v>1.58178600440505</v>
      </c>
      <c r="GC79" s="192" t="n">
        <f aca="false">FQ79</f>
        <v>1.66040697951853</v>
      </c>
      <c r="GD79" s="192" t="n">
        <f aca="false">FR79</f>
        <v>1.15719430206974</v>
      </c>
      <c r="GE79" s="192" t="n">
        <f aca="false">FS79</f>
        <v>1.21458569206645</v>
      </c>
      <c r="GF79" s="192" t="n">
        <f aca="false">FT79</f>
        <v>1.21458569206645</v>
      </c>
      <c r="GG79" s="192" t="n">
        <f aca="false">FU79</f>
        <v>1.15719430206974</v>
      </c>
      <c r="GH79" s="192" t="n">
        <f aca="false">FV79</f>
        <v>1.66040697951853</v>
      </c>
      <c r="GI79" s="192" t="n">
        <f aca="false">FW79</f>
        <v>1.58178600440505</v>
      </c>
      <c r="GJ79" s="192" t="n">
        <f aca="false">FX79</f>
        <v>1.66040697951853</v>
      </c>
      <c r="GK79" s="192" t="n">
        <f aca="false">FY79</f>
        <v>1.66040697951853</v>
      </c>
      <c r="GL79" s="192" t="n">
        <f aca="false">FZ79</f>
        <v>1.48398689250504</v>
      </c>
      <c r="GM79" s="192" t="n">
        <f aca="false">GA79</f>
        <v>1.66040697951853</v>
      </c>
      <c r="GN79" s="192" t="n">
        <f aca="false">GB79</f>
        <v>1.58178600440505</v>
      </c>
      <c r="GO79" s="192" t="n">
        <f aca="false">GC79</f>
        <v>1.66040697951853</v>
      </c>
      <c r="GP79" s="192" t="n">
        <f aca="false">GD79</f>
        <v>1.15719430206974</v>
      </c>
      <c r="GQ79" s="192" t="n">
        <f aca="false">GE79</f>
        <v>1.21458569206645</v>
      </c>
      <c r="GR79" s="192" t="n">
        <f aca="false">GF79</f>
        <v>1.21458569206645</v>
      </c>
      <c r="GS79" s="192" t="n">
        <f aca="false">GG79</f>
        <v>1.15719430206974</v>
      </c>
      <c r="GT79" s="192" t="n">
        <f aca="false">GH79</f>
        <v>1.66040697951853</v>
      </c>
      <c r="GU79" s="192" t="n">
        <f aca="false">GI79</f>
        <v>1.58178600440505</v>
      </c>
      <c r="GV79" s="192" t="n">
        <f aca="false">GJ79</f>
        <v>1.66040697951853</v>
      </c>
      <c r="GW79" s="192" t="n">
        <f aca="false">GK79</f>
        <v>1.66040697951853</v>
      </c>
      <c r="GX79" s="192" t="n">
        <f aca="false">GL79</f>
        <v>1.48398689250504</v>
      </c>
      <c r="GY79" s="192" t="n">
        <f aca="false">GM79</f>
        <v>1.66040697951853</v>
      </c>
      <c r="GZ79" s="192" t="n">
        <f aca="false">GN79</f>
        <v>1.58178600440505</v>
      </c>
      <c r="HA79" s="192" t="n">
        <f aca="false">GO79</f>
        <v>1.66040697951853</v>
      </c>
      <c r="HB79" s="192" t="n">
        <f aca="false">GP79</f>
        <v>1.15719430206974</v>
      </c>
      <c r="HC79" s="192" t="n">
        <f aca="false">GQ79</f>
        <v>1.21458569206645</v>
      </c>
      <c r="HD79" s="192" t="n">
        <f aca="false">GR79</f>
        <v>1.21458569206645</v>
      </c>
      <c r="HE79" s="192" t="n">
        <f aca="false">GS79</f>
        <v>1.15719430206974</v>
      </c>
      <c r="HF79" s="192" t="n">
        <f aca="false">GT79</f>
        <v>1.66040697951853</v>
      </c>
      <c r="HG79" s="192" t="n">
        <f aca="false">GU79</f>
        <v>1.58178600440505</v>
      </c>
      <c r="HH79" s="192" t="n">
        <f aca="false">GV79</f>
        <v>1.66040697951853</v>
      </c>
      <c r="HI79" s="192" t="n">
        <f aca="false">GW79</f>
        <v>1.66040697951853</v>
      </c>
      <c r="HJ79" s="192" t="n">
        <f aca="false">GX79</f>
        <v>1.48398689250504</v>
      </c>
      <c r="HK79" s="192" t="n">
        <f aca="false">GY79</f>
        <v>1.66040697951853</v>
      </c>
      <c r="HL79" s="192" t="n">
        <f aca="false">GZ79</f>
        <v>1.58178600440505</v>
      </c>
      <c r="HM79" s="192" t="n">
        <f aca="false">HA79</f>
        <v>1.66040697951853</v>
      </c>
      <c r="HN79" s="192" t="n">
        <f aca="false">HB79</f>
        <v>1.15719430206974</v>
      </c>
      <c r="HO79" s="192" t="n">
        <f aca="false">HC79</f>
        <v>1.21458569206645</v>
      </c>
      <c r="HP79" s="192" t="n">
        <f aca="false">HD79</f>
        <v>1.21458569206645</v>
      </c>
      <c r="HQ79" s="192" t="n">
        <f aca="false">HE79</f>
        <v>1.15719430206974</v>
      </c>
      <c r="HR79" s="192" t="n">
        <f aca="false">HF79</f>
        <v>1.66040697951853</v>
      </c>
      <c r="HS79" s="192" t="n">
        <f aca="false">HG79</f>
        <v>1.58178600440505</v>
      </c>
      <c r="HT79" s="193"/>
      <c r="HU79" s="193"/>
      <c r="HV79" s="193"/>
      <c r="HW79" s="193"/>
      <c r="HX79" s="193"/>
      <c r="HY79" s="193"/>
      <c r="HZ79" s="193"/>
      <c r="IA79" s="193"/>
      <c r="IB79" s="193"/>
      <c r="IC79" s="193"/>
      <c r="ID79" s="193"/>
      <c r="IE79" s="193"/>
      <c r="IF79" s="193"/>
      <c r="IG79" s="193"/>
      <c r="IH79" s="193"/>
      <c r="II79" s="193"/>
      <c r="IJ79" s="193"/>
      <c r="IK79" s="193"/>
      <c r="IL79" s="193"/>
      <c r="IM79" s="193"/>
      <c r="IN79" s="193"/>
      <c r="IO79" s="193"/>
      <c r="IP79" s="193"/>
      <c r="IQ79" s="193"/>
      <c r="IR79" s="193"/>
      <c r="IS79" s="193"/>
      <c r="IT79" s="193"/>
      <c r="IU79" s="193"/>
      <c r="IV79" s="193"/>
      <c r="IW79" s="193"/>
    </row>
    <row r="80" customFormat="false" ht="13.5" hidden="false" customHeight="false" outlineLevel="0" collapsed="false">
      <c r="A80" s="194" t="s">
        <v>101</v>
      </c>
      <c r="B80" s="205" t="n">
        <f aca="false">SUM(B76:B79)</f>
        <v>0</v>
      </c>
      <c r="C80" s="205" t="n">
        <f aca="false">SUM(C76:C79)</f>
        <v>41.996359815822</v>
      </c>
      <c r="D80" s="205" t="n">
        <f aca="false">SUM(D76:D79)</f>
        <v>44.0837437923785</v>
      </c>
      <c r="E80" s="205" t="n">
        <f aca="false">SUM(E76:E79)</f>
        <v>30.7234658488579</v>
      </c>
      <c r="F80" s="205" t="n">
        <f aca="false">SUM(F76:F79)</f>
        <v>32.2472051270662</v>
      </c>
      <c r="G80" s="205" t="n">
        <f aca="false">SUM(G76:G79)</f>
        <v>32.2472051270662</v>
      </c>
      <c r="H80" s="205" t="n">
        <f aca="false">SUM(H76:H79)</f>
        <v>30.7234658488579</v>
      </c>
      <c r="I80" s="205" t="n">
        <f aca="false">SUM(I76:I79)</f>
        <v>44.0837437923785</v>
      </c>
      <c r="J80" s="205" t="n">
        <f aca="false">SUM(J76:J79)</f>
        <v>41.996359815822</v>
      </c>
      <c r="K80" s="205" t="n">
        <f aca="false">SUM(K76:K79)</f>
        <v>44.0837437923785</v>
      </c>
      <c r="L80" s="205" t="n">
        <f aca="false">SUM(L76:L79)</f>
        <v>44.0837437923785</v>
      </c>
      <c r="M80" s="205" t="n">
        <f aca="false">SUM(M76:M79)</f>
        <v>39.399797018084</v>
      </c>
      <c r="N80" s="211" t="n">
        <f aca="false">SUM(N76:N79)</f>
        <v>44.0837437923785</v>
      </c>
      <c r="O80" s="211" t="n">
        <f aca="false">C80</f>
        <v>41.996359815822</v>
      </c>
      <c r="P80" s="211" t="n">
        <f aca="false">D80</f>
        <v>44.0837437923785</v>
      </c>
      <c r="Q80" s="211" t="n">
        <f aca="false">E80</f>
        <v>30.7234658488579</v>
      </c>
      <c r="R80" s="211" t="n">
        <f aca="false">F80</f>
        <v>32.2472051270662</v>
      </c>
      <c r="S80" s="211" t="n">
        <f aca="false">G80</f>
        <v>32.2472051270662</v>
      </c>
      <c r="T80" s="211" t="n">
        <f aca="false">H80</f>
        <v>30.7234658488579</v>
      </c>
      <c r="U80" s="211" t="n">
        <f aca="false">I80</f>
        <v>44.0837437923785</v>
      </c>
      <c r="V80" s="211" t="n">
        <f aca="false">J80</f>
        <v>41.996359815822</v>
      </c>
      <c r="W80" s="211" t="n">
        <f aca="false">K80</f>
        <v>44.0837437923785</v>
      </c>
      <c r="X80" s="211" t="n">
        <f aca="false">L80</f>
        <v>44.0837437923785</v>
      </c>
      <c r="Y80" s="211" t="n">
        <f aca="false">M80</f>
        <v>39.399797018084</v>
      </c>
      <c r="Z80" s="211" t="n">
        <f aca="false">N80</f>
        <v>44.0837437923785</v>
      </c>
      <c r="AA80" s="211" t="n">
        <f aca="false">O80</f>
        <v>41.996359815822</v>
      </c>
      <c r="AB80" s="211" t="n">
        <f aca="false">P80</f>
        <v>44.0837437923785</v>
      </c>
      <c r="AC80" s="211" t="n">
        <f aca="false">Q80</f>
        <v>30.7234658488579</v>
      </c>
      <c r="AD80" s="211" t="n">
        <f aca="false">R80</f>
        <v>32.2472051270662</v>
      </c>
      <c r="AE80" s="211" t="n">
        <f aca="false">S80</f>
        <v>32.2472051270662</v>
      </c>
      <c r="AF80" s="211" t="n">
        <f aca="false">T80</f>
        <v>30.7234658488579</v>
      </c>
      <c r="AG80" s="211" t="n">
        <f aca="false">U80</f>
        <v>44.0837437923785</v>
      </c>
      <c r="AH80" s="211" t="n">
        <f aca="false">V80</f>
        <v>41.996359815822</v>
      </c>
      <c r="AI80" s="211" t="n">
        <f aca="false">W80</f>
        <v>44.0837437923785</v>
      </c>
      <c r="AJ80" s="211" t="n">
        <f aca="false">X80</f>
        <v>44.0837437923785</v>
      </c>
      <c r="AK80" s="211" t="n">
        <f aca="false">Y80</f>
        <v>39.399797018084</v>
      </c>
      <c r="AL80" s="211" t="n">
        <f aca="false">Z80</f>
        <v>44.0837437923785</v>
      </c>
      <c r="AM80" s="211" t="n">
        <f aca="false">AA80</f>
        <v>41.996359815822</v>
      </c>
      <c r="AN80" s="211" t="n">
        <f aca="false">AB80</f>
        <v>44.0837437923785</v>
      </c>
      <c r="AO80" s="211" t="n">
        <f aca="false">AC80</f>
        <v>30.7234658488579</v>
      </c>
      <c r="AP80" s="211" t="n">
        <f aca="false">AD80</f>
        <v>32.2472051270662</v>
      </c>
      <c r="AQ80" s="211" t="n">
        <f aca="false">AE80</f>
        <v>32.2472051270662</v>
      </c>
      <c r="AR80" s="211" t="n">
        <f aca="false">AF80</f>
        <v>30.7234658488579</v>
      </c>
      <c r="AS80" s="211" t="n">
        <f aca="false">AG80</f>
        <v>44.0837437923785</v>
      </c>
      <c r="AT80" s="211" t="n">
        <f aca="false">AH80</f>
        <v>41.996359815822</v>
      </c>
      <c r="AU80" s="211" t="n">
        <f aca="false">AI80</f>
        <v>44.0837437923785</v>
      </c>
      <c r="AV80" s="211" t="n">
        <f aca="false">AJ80</f>
        <v>44.0837437923785</v>
      </c>
      <c r="AW80" s="211" t="n">
        <f aca="false">AK80</f>
        <v>39.399797018084</v>
      </c>
      <c r="AX80" s="211" t="n">
        <f aca="false">AL80</f>
        <v>44.0837437923785</v>
      </c>
      <c r="AY80" s="211" t="n">
        <f aca="false">AM80</f>
        <v>41.996359815822</v>
      </c>
      <c r="AZ80" s="211" t="n">
        <f aca="false">AN80</f>
        <v>44.0837437923785</v>
      </c>
      <c r="BA80" s="211" t="n">
        <f aca="false">AO80</f>
        <v>30.7234658488579</v>
      </c>
      <c r="BB80" s="211" t="n">
        <f aca="false">AP80</f>
        <v>32.2472051270662</v>
      </c>
      <c r="BC80" s="211" t="n">
        <f aca="false">AQ80</f>
        <v>32.2472051270662</v>
      </c>
      <c r="BD80" s="211" t="n">
        <f aca="false">AR80</f>
        <v>30.7234658488579</v>
      </c>
      <c r="BE80" s="211" t="n">
        <f aca="false">AS80</f>
        <v>44.0837437923785</v>
      </c>
      <c r="BF80" s="211" t="n">
        <f aca="false">AT80</f>
        <v>41.996359815822</v>
      </c>
      <c r="BG80" s="211" t="n">
        <f aca="false">AU80</f>
        <v>44.0837437923785</v>
      </c>
      <c r="BH80" s="211" t="n">
        <f aca="false">AV80</f>
        <v>44.0837437923785</v>
      </c>
      <c r="BI80" s="211" t="n">
        <f aca="false">AW80</f>
        <v>39.399797018084</v>
      </c>
      <c r="BJ80" s="211" t="n">
        <f aca="false">AX80</f>
        <v>44.0837437923785</v>
      </c>
      <c r="BK80" s="211" t="n">
        <f aca="false">AY80</f>
        <v>41.996359815822</v>
      </c>
      <c r="BL80" s="211" t="n">
        <f aca="false">AZ80</f>
        <v>44.0837437923785</v>
      </c>
      <c r="BM80" s="211" t="n">
        <f aca="false">BA80</f>
        <v>30.7234658488579</v>
      </c>
      <c r="BN80" s="211" t="n">
        <f aca="false">BB80</f>
        <v>32.2472051270662</v>
      </c>
      <c r="BO80" s="211" t="n">
        <f aca="false">BC80</f>
        <v>32.2472051270662</v>
      </c>
      <c r="BP80" s="211" t="n">
        <f aca="false">BD80</f>
        <v>30.7234658488579</v>
      </c>
      <c r="BQ80" s="211" t="n">
        <f aca="false">BE80</f>
        <v>44.0837437923785</v>
      </c>
      <c r="BR80" s="211" t="n">
        <f aca="false">BF80</f>
        <v>41.996359815822</v>
      </c>
      <c r="BS80" s="211" t="n">
        <f aca="false">BG80</f>
        <v>44.0837437923785</v>
      </c>
      <c r="BT80" s="211" t="n">
        <f aca="false">BH80</f>
        <v>44.0837437923785</v>
      </c>
      <c r="BU80" s="211" t="n">
        <f aca="false">BI80</f>
        <v>39.399797018084</v>
      </c>
      <c r="BV80" s="211" t="n">
        <f aca="false">BJ80</f>
        <v>44.0837437923785</v>
      </c>
      <c r="BW80" s="211" t="n">
        <f aca="false">BK80</f>
        <v>41.996359815822</v>
      </c>
      <c r="BX80" s="211" t="n">
        <f aca="false">BL80</f>
        <v>44.0837437923785</v>
      </c>
      <c r="BY80" s="211" t="n">
        <f aca="false">BM80</f>
        <v>30.7234658488579</v>
      </c>
      <c r="BZ80" s="211" t="n">
        <f aca="false">BN80</f>
        <v>32.2472051270662</v>
      </c>
      <c r="CA80" s="211" t="n">
        <f aca="false">BO80</f>
        <v>32.2472051270662</v>
      </c>
      <c r="CB80" s="211" t="n">
        <f aca="false">BP80</f>
        <v>30.7234658488579</v>
      </c>
      <c r="CC80" s="211" t="n">
        <f aca="false">BQ80</f>
        <v>44.0837437923785</v>
      </c>
      <c r="CD80" s="211" t="n">
        <f aca="false">BR80</f>
        <v>41.996359815822</v>
      </c>
      <c r="CE80" s="211" t="n">
        <f aca="false">BS80</f>
        <v>44.0837437923785</v>
      </c>
      <c r="CF80" s="211" t="n">
        <f aca="false">BT80</f>
        <v>44.0837437923785</v>
      </c>
      <c r="CG80" s="211" t="n">
        <f aca="false">BU80</f>
        <v>39.399797018084</v>
      </c>
      <c r="CH80" s="211" t="n">
        <f aca="false">BV80</f>
        <v>44.0837437923785</v>
      </c>
      <c r="CI80" s="211" t="n">
        <f aca="false">BW80</f>
        <v>41.996359815822</v>
      </c>
      <c r="CJ80" s="211" t="n">
        <f aca="false">BX80</f>
        <v>44.0837437923785</v>
      </c>
      <c r="CK80" s="211" t="n">
        <f aca="false">BY80</f>
        <v>30.7234658488579</v>
      </c>
      <c r="CL80" s="211" t="n">
        <f aca="false">BZ80</f>
        <v>32.2472051270662</v>
      </c>
      <c r="CM80" s="211" t="n">
        <f aca="false">CA80</f>
        <v>32.2472051270662</v>
      </c>
      <c r="CN80" s="211" t="n">
        <f aca="false">CB80</f>
        <v>30.7234658488579</v>
      </c>
      <c r="CO80" s="211" t="n">
        <f aca="false">CC80</f>
        <v>44.0837437923785</v>
      </c>
      <c r="CP80" s="211" t="n">
        <f aca="false">CD80</f>
        <v>41.996359815822</v>
      </c>
      <c r="CQ80" s="211" t="n">
        <f aca="false">CE80</f>
        <v>44.0837437923785</v>
      </c>
      <c r="CR80" s="211" t="n">
        <f aca="false">CF80</f>
        <v>44.0837437923785</v>
      </c>
      <c r="CS80" s="211" t="n">
        <f aca="false">CG80</f>
        <v>39.399797018084</v>
      </c>
      <c r="CT80" s="211" t="n">
        <f aca="false">CH80</f>
        <v>44.0837437923785</v>
      </c>
      <c r="CU80" s="211" t="n">
        <f aca="false">CI80</f>
        <v>41.996359815822</v>
      </c>
      <c r="CV80" s="211" t="n">
        <f aca="false">CJ80</f>
        <v>44.0837437923785</v>
      </c>
      <c r="CW80" s="211" t="n">
        <f aca="false">CK80</f>
        <v>30.7234658488579</v>
      </c>
      <c r="CX80" s="211" t="n">
        <f aca="false">CL80</f>
        <v>32.2472051270662</v>
      </c>
      <c r="CY80" s="211" t="n">
        <f aca="false">CM80</f>
        <v>32.2472051270662</v>
      </c>
      <c r="CZ80" s="211" t="n">
        <f aca="false">CN80</f>
        <v>30.7234658488579</v>
      </c>
      <c r="DA80" s="211" t="n">
        <f aca="false">CO80</f>
        <v>44.0837437923785</v>
      </c>
      <c r="DB80" s="211" t="n">
        <f aca="false">CP80</f>
        <v>41.996359815822</v>
      </c>
      <c r="DC80" s="211" t="n">
        <f aca="false">CQ80</f>
        <v>44.0837437923785</v>
      </c>
      <c r="DD80" s="211" t="n">
        <f aca="false">CR80</f>
        <v>44.0837437923785</v>
      </c>
      <c r="DE80" s="211" t="n">
        <f aca="false">CS80</f>
        <v>39.399797018084</v>
      </c>
      <c r="DF80" s="211" t="n">
        <f aca="false">CT80</f>
        <v>44.0837437923785</v>
      </c>
      <c r="DG80" s="211" t="n">
        <f aca="false">CU80</f>
        <v>41.996359815822</v>
      </c>
      <c r="DH80" s="211" t="n">
        <f aca="false">CV80</f>
        <v>44.0837437923785</v>
      </c>
      <c r="DI80" s="211" t="n">
        <f aca="false">CW80</f>
        <v>30.7234658488579</v>
      </c>
      <c r="DJ80" s="211" t="n">
        <f aca="false">CX80</f>
        <v>32.2472051270662</v>
      </c>
      <c r="DK80" s="211" t="n">
        <f aca="false">CY80</f>
        <v>32.2472051270662</v>
      </c>
      <c r="DL80" s="211" t="n">
        <f aca="false">CZ80</f>
        <v>30.7234658488579</v>
      </c>
      <c r="DM80" s="211" t="n">
        <f aca="false">DA80</f>
        <v>44.0837437923785</v>
      </c>
      <c r="DN80" s="211" t="n">
        <f aca="false">DB80</f>
        <v>41.996359815822</v>
      </c>
      <c r="DO80" s="211" t="n">
        <f aca="false">DC80</f>
        <v>44.0837437923785</v>
      </c>
      <c r="DP80" s="211" t="n">
        <f aca="false">DD80</f>
        <v>44.0837437923785</v>
      </c>
      <c r="DQ80" s="211" t="n">
        <f aca="false">DE80</f>
        <v>39.399797018084</v>
      </c>
      <c r="DR80" s="23"/>
      <c r="DS80" s="211" t="n">
        <f aca="false">DF80</f>
        <v>44.0837437923785</v>
      </c>
      <c r="DT80" s="211" t="n">
        <f aca="false">DG80</f>
        <v>41.996359815822</v>
      </c>
      <c r="DU80" s="211" t="n">
        <f aca="false">DH80</f>
        <v>44.0837437923785</v>
      </c>
      <c r="DV80" s="211" t="n">
        <f aca="false">DI80</f>
        <v>30.7234658488579</v>
      </c>
      <c r="DW80" s="211" t="n">
        <f aca="false">DJ80</f>
        <v>32.2472051270662</v>
      </c>
      <c r="DX80" s="211" t="n">
        <f aca="false">DK80</f>
        <v>32.2472051270662</v>
      </c>
      <c r="DY80" s="211" t="n">
        <f aca="false">DL80</f>
        <v>30.7234658488579</v>
      </c>
      <c r="DZ80" s="211" t="n">
        <f aca="false">DM80</f>
        <v>44.0837437923785</v>
      </c>
      <c r="EA80" s="211" t="n">
        <f aca="false">DN80</f>
        <v>41.996359815822</v>
      </c>
      <c r="EB80" s="211" t="n">
        <f aca="false">DO80</f>
        <v>44.0837437923785</v>
      </c>
      <c r="EC80" s="211" t="n">
        <f aca="false">DP80</f>
        <v>44.0837437923785</v>
      </c>
      <c r="ED80" s="211" t="n">
        <f aca="false">DQ80</f>
        <v>39.399797018084</v>
      </c>
      <c r="EE80" s="211" t="n">
        <f aca="false">DS80</f>
        <v>44.0837437923785</v>
      </c>
      <c r="EF80" s="211" t="n">
        <f aca="false">DT80</f>
        <v>41.996359815822</v>
      </c>
      <c r="EG80" s="211" t="n">
        <f aca="false">DU80</f>
        <v>44.0837437923785</v>
      </c>
      <c r="EH80" s="211" t="n">
        <f aca="false">DV80</f>
        <v>30.7234658488579</v>
      </c>
      <c r="EI80" s="211" t="n">
        <f aca="false">DW80</f>
        <v>32.2472051270662</v>
      </c>
      <c r="EJ80" s="211" t="n">
        <f aca="false">DX80</f>
        <v>32.2472051270662</v>
      </c>
      <c r="EK80" s="211" t="n">
        <f aca="false">DY80</f>
        <v>30.7234658488579</v>
      </c>
      <c r="EL80" s="211" t="n">
        <f aca="false">DZ80</f>
        <v>44.0837437923785</v>
      </c>
      <c r="EM80" s="211" t="n">
        <f aca="false">EA80</f>
        <v>41.996359815822</v>
      </c>
      <c r="EN80" s="211" t="n">
        <f aca="false">EB80</f>
        <v>44.0837437923785</v>
      </c>
      <c r="EO80" s="211" t="n">
        <f aca="false">EC80</f>
        <v>44.0837437923785</v>
      </c>
      <c r="EP80" s="211" t="n">
        <f aca="false">ED80</f>
        <v>39.399797018084</v>
      </c>
      <c r="EQ80" s="211" t="n">
        <f aca="false">EE80</f>
        <v>44.0837437923785</v>
      </c>
      <c r="ER80" s="211" t="n">
        <f aca="false">EF80</f>
        <v>41.996359815822</v>
      </c>
      <c r="ES80" s="211" t="n">
        <f aca="false">EG80</f>
        <v>44.0837437923785</v>
      </c>
      <c r="ET80" s="211" t="n">
        <f aca="false">EH80</f>
        <v>30.7234658488579</v>
      </c>
      <c r="EU80" s="211" t="n">
        <f aca="false">EI80</f>
        <v>32.2472051270662</v>
      </c>
      <c r="EV80" s="211" t="n">
        <f aca="false">EJ80</f>
        <v>32.2472051270662</v>
      </c>
      <c r="EW80" s="211" t="n">
        <f aca="false">EK80</f>
        <v>30.7234658488579</v>
      </c>
      <c r="EX80" s="211" t="n">
        <f aca="false">EL80</f>
        <v>44.0837437923785</v>
      </c>
      <c r="EY80" s="211" t="n">
        <f aca="false">EM80</f>
        <v>41.996359815822</v>
      </c>
      <c r="EZ80" s="211" t="n">
        <f aca="false">EN80</f>
        <v>44.0837437923785</v>
      </c>
      <c r="FA80" s="211" t="n">
        <f aca="false">EO80</f>
        <v>44.0837437923785</v>
      </c>
      <c r="FB80" s="211" t="n">
        <f aca="false">EP80</f>
        <v>39.399797018084</v>
      </c>
      <c r="FC80" s="211" t="n">
        <f aca="false">EQ80</f>
        <v>44.0837437923785</v>
      </c>
      <c r="FD80" s="211" t="n">
        <f aca="false">ER80</f>
        <v>41.996359815822</v>
      </c>
      <c r="FE80" s="211" t="n">
        <f aca="false">ES80</f>
        <v>44.0837437923785</v>
      </c>
      <c r="FF80" s="211" t="n">
        <f aca="false">ET80</f>
        <v>30.7234658488579</v>
      </c>
      <c r="FG80" s="211" t="n">
        <f aca="false">EU80</f>
        <v>32.2472051270662</v>
      </c>
      <c r="FH80" s="211" t="n">
        <f aca="false">EV80</f>
        <v>32.2472051270662</v>
      </c>
      <c r="FI80" s="211" t="n">
        <f aca="false">EW80</f>
        <v>30.7234658488579</v>
      </c>
      <c r="FJ80" s="211" t="n">
        <f aca="false">EX80</f>
        <v>44.0837437923785</v>
      </c>
      <c r="FK80" s="211" t="n">
        <f aca="false">EY80</f>
        <v>41.996359815822</v>
      </c>
      <c r="FL80" s="211" t="n">
        <f aca="false">EZ80</f>
        <v>44.0837437923785</v>
      </c>
      <c r="FM80" s="211" t="n">
        <f aca="false">FA80</f>
        <v>44.0837437923785</v>
      </c>
      <c r="FN80" s="211" t="n">
        <f aca="false">FB80</f>
        <v>39.399797018084</v>
      </c>
      <c r="FO80" s="211" t="n">
        <f aca="false">FC80</f>
        <v>44.0837437923785</v>
      </c>
      <c r="FP80" s="211" t="n">
        <f aca="false">FD80</f>
        <v>41.996359815822</v>
      </c>
      <c r="FQ80" s="211" t="n">
        <f aca="false">FE80</f>
        <v>44.0837437923785</v>
      </c>
      <c r="FR80" s="211" t="n">
        <f aca="false">FF80</f>
        <v>30.7234658488579</v>
      </c>
      <c r="FS80" s="211" t="n">
        <f aca="false">FG80</f>
        <v>32.2472051270662</v>
      </c>
      <c r="FT80" s="211" t="n">
        <f aca="false">FH80</f>
        <v>32.2472051270662</v>
      </c>
      <c r="FU80" s="211" t="n">
        <f aca="false">FI80</f>
        <v>30.7234658488579</v>
      </c>
      <c r="FV80" s="211" t="n">
        <f aca="false">FJ80</f>
        <v>44.0837437923785</v>
      </c>
      <c r="FW80" s="211" t="n">
        <f aca="false">FK80</f>
        <v>41.996359815822</v>
      </c>
      <c r="FX80" s="211" t="n">
        <f aca="false">FL80</f>
        <v>44.0837437923785</v>
      </c>
      <c r="FY80" s="211" t="n">
        <f aca="false">FM80</f>
        <v>44.0837437923785</v>
      </c>
      <c r="FZ80" s="211" t="n">
        <f aca="false">FN80</f>
        <v>39.399797018084</v>
      </c>
      <c r="GA80" s="211" t="n">
        <f aca="false">FO80</f>
        <v>44.0837437923785</v>
      </c>
      <c r="GB80" s="211" t="n">
        <f aca="false">FP80</f>
        <v>41.996359815822</v>
      </c>
      <c r="GC80" s="211" t="n">
        <f aca="false">FQ80</f>
        <v>44.0837437923785</v>
      </c>
      <c r="GD80" s="211" t="n">
        <f aca="false">FR80</f>
        <v>30.7234658488579</v>
      </c>
      <c r="GE80" s="211" t="n">
        <f aca="false">FS80</f>
        <v>32.2472051270662</v>
      </c>
      <c r="GF80" s="211" t="n">
        <f aca="false">FT80</f>
        <v>32.2472051270662</v>
      </c>
      <c r="GG80" s="211" t="n">
        <f aca="false">FU80</f>
        <v>30.7234658488579</v>
      </c>
      <c r="GH80" s="211" t="n">
        <f aca="false">FV80</f>
        <v>44.0837437923785</v>
      </c>
      <c r="GI80" s="211" t="n">
        <f aca="false">FW80</f>
        <v>41.996359815822</v>
      </c>
      <c r="GJ80" s="211" t="n">
        <f aca="false">FX80</f>
        <v>44.0837437923785</v>
      </c>
      <c r="GK80" s="211" t="n">
        <f aca="false">FY80</f>
        <v>44.0837437923785</v>
      </c>
      <c r="GL80" s="211" t="n">
        <f aca="false">FZ80</f>
        <v>39.399797018084</v>
      </c>
      <c r="GM80" s="211" t="n">
        <f aca="false">GA80</f>
        <v>44.0837437923785</v>
      </c>
      <c r="GN80" s="211" t="n">
        <f aca="false">GB80</f>
        <v>41.996359815822</v>
      </c>
      <c r="GO80" s="211" t="n">
        <f aca="false">GC80</f>
        <v>44.0837437923785</v>
      </c>
      <c r="GP80" s="211" t="n">
        <f aca="false">GD80</f>
        <v>30.7234658488579</v>
      </c>
      <c r="GQ80" s="211" t="n">
        <f aca="false">GE80</f>
        <v>32.2472051270662</v>
      </c>
      <c r="GR80" s="211" t="n">
        <f aca="false">GF80</f>
        <v>32.2472051270662</v>
      </c>
      <c r="GS80" s="211" t="n">
        <f aca="false">GG80</f>
        <v>30.7234658488579</v>
      </c>
      <c r="GT80" s="211" t="n">
        <f aca="false">GH80</f>
        <v>44.0837437923785</v>
      </c>
      <c r="GU80" s="211" t="n">
        <f aca="false">GI80</f>
        <v>41.996359815822</v>
      </c>
      <c r="GV80" s="211" t="n">
        <f aca="false">GJ80</f>
        <v>44.0837437923785</v>
      </c>
      <c r="GW80" s="211" t="n">
        <f aca="false">GK80</f>
        <v>44.0837437923785</v>
      </c>
      <c r="GX80" s="211" t="n">
        <f aca="false">GL80</f>
        <v>39.399797018084</v>
      </c>
      <c r="GY80" s="211" t="n">
        <f aca="false">GM80</f>
        <v>44.0837437923785</v>
      </c>
      <c r="GZ80" s="211" t="n">
        <f aca="false">GN80</f>
        <v>41.996359815822</v>
      </c>
      <c r="HA80" s="211" t="n">
        <f aca="false">GO80</f>
        <v>44.0837437923785</v>
      </c>
      <c r="HB80" s="211" t="n">
        <f aca="false">GP80</f>
        <v>30.7234658488579</v>
      </c>
      <c r="HC80" s="211" t="n">
        <f aca="false">GQ80</f>
        <v>32.2472051270662</v>
      </c>
      <c r="HD80" s="211" t="n">
        <f aca="false">GR80</f>
        <v>32.2472051270662</v>
      </c>
      <c r="HE80" s="211" t="n">
        <f aca="false">GS80</f>
        <v>30.7234658488579</v>
      </c>
      <c r="HF80" s="211" t="n">
        <f aca="false">GT80</f>
        <v>44.0837437923785</v>
      </c>
      <c r="HG80" s="211" t="n">
        <f aca="false">GU80</f>
        <v>41.996359815822</v>
      </c>
      <c r="HH80" s="211" t="n">
        <f aca="false">GV80</f>
        <v>44.0837437923785</v>
      </c>
      <c r="HI80" s="211" t="n">
        <f aca="false">GW80</f>
        <v>44.0837437923785</v>
      </c>
      <c r="HJ80" s="211" t="n">
        <f aca="false">GX80</f>
        <v>39.399797018084</v>
      </c>
      <c r="HK80" s="211" t="n">
        <f aca="false">GY80</f>
        <v>44.0837437923785</v>
      </c>
      <c r="HL80" s="211" t="n">
        <f aca="false">GZ80</f>
        <v>41.996359815822</v>
      </c>
      <c r="HM80" s="211" t="n">
        <f aca="false">HA80</f>
        <v>44.0837437923785</v>
      </c>
      <c r="HN80" s="211" t="n">
        <f aca="false">HB80</f>
        <v>30.7234658488579</v>
      </c>
      <c r="HO80" s="211" t="n">
        <f aca="false">HC80</f>
        <v>32.2472051270662</v>
      </c>
      <c r="HP80" s="211" t="n">
        <f aca="false">HD80</f>
        <v>32.2472051270662</v>
      </c>
      <c r="HQ80" s="211" t="n">
        <f aca="false">HE80</f>
        <v>30.7234658488579</v>
      </c>
      <c r="HR80" s="211" t="n">
        <f aca="false">HF80</f>
        <v>44.0837437923785</v>
      </c>
      <c r="HS80" s="211" t="n">
        <f aca="false">HG80</f>
        <v>41.996359815822</v>
      </c>
      <c r="HT80" s="206"/>
      <c r="HU80" s="206"/>
      <c r="HV80" s="206"/>
      <c r="HW80" s="206"/>
      <c r="HX80" s="206"/>
      <c r="HY80" s="206"/>
      <c r="HZ80" s="206"/>
      <c r="IA80" s="206"/>
      <c r="IB80" s="206"/>
      <c r="IC80" s="206"/>
      <c r="ID80" s="206"/>
      <c r="IE80" s="206"/>
      <c r="IF80" s="206"/>
      <c r="IG80" s="206"/>
      <c r="IH80" s="206"/>
      <c r="II80" s="206"/>
      <c r="IJ80" s="206"/>
      <c r="IK80" s="206"/>
      <c r="IL80" s="206"/>
      <c r="IM80" s="206"/>
      <c r="IN80" s="206"/>
      <c r="IO80" s="206"/>
      <c r="IP80" s="206"/>
      <c r="IQ80" s="206"/>
      <c r="IR80" s="206"/>
      <c r="IS80" s="206"/>
      <c r="IT80" s="206"/>
      <c r="IU80" s="206"/>
      <c r="IV80" s="206"/>
      <c r="IW80" s="206"/>
    </row>
    <row r="81" customFormat="false" ht="13.5" hidden="false" customHeight="false" outlineLevel="0" collapsed="false">
      <c r="A81" s="190" t="s">
        <v>102</v>
      </c>
      <c r="B81" s="212" t="n">
        <f aca="false">$B$29*$B$12/12/1000</f>
        <v>10.8333333333333</v>
      </c>
      <c r="C81" s="212" t="n">
        <f aca="false">$B$29*$B$12/12/1000</f>
        <v>10.8333333333333</v>
      </c>
      <c r="D81" s="212" t="n">
        <f aca="false">$B$29*$B$12/12/1000</f>
        <v>10.8333333333333</v>
      </c>
      <c r="E81" s="212" t="n">
        <f aca="false">$B$29*$B$12/12/1000</f>
        <v>10.8333333333333</v>
      </c>
      <c r="F81" s="212" t="n">
        <f aca="false">$B$29*$B$12/12/1000</f>
        <v>10.8333333333333</v>
      </c>
      <c r="G81" s="212" t="n">
        <f aca="false">$B$29*$B$12/12/1000</f>
        <v>10.8333333333333</v>
      </c>
      <c r="H81" s="212" t="n">
        <f aca="false">$B$29*$B$12/12/1000</f>
        <v>10.8333333333333</v>
      </c>
      <c r="I81" s="212" t="n">
        <f aca="false">$B$29*$B$12/12/1000</f>
        <v>10.8333333333333</v>
      </c>
      <c r="J81" s="212" t="n">
        <f aca="false">$B$29*$B$12/12/1000</f>
        <v>10.8333333333333</v>
      </c>
      <c r="K81" s="212" t="n">
        <f aca="false">$B$29*$B$12/12/1000</f>
        <v>10.8333333333333</v>
      </c>
      <c r="L81" s="212" t="n">
        <f aca="false">$B$29*$B$12/12/1000</f>
        <v>10.8333333333333</v>
      </c>
      <c r="M81" s="212" t="n">
        <f aca="false">$B$29*$B$12/12/1000</f>
        <v>10.8333333333333</v>
      </c>
      <c r="N81" s="212" t="n">
        <f aca="false">$B$29*$B$12/12/1000</f>
        <v>10.8333333333333</v>
      </c>
      <c r="O81" s="213" t="n">
        <f aca="false">$B$29*$B$12/12/1000</f>
        <v>10.8333333333333</v>
      </c>
      <c r="P81" s="213" t="n">
        <f aca="false">$B$29*$B$12/12/1000</f>
        <v>10.8333333333333</v>
      </c>
      <c r="Q81" s="213" t="n">
        <f aca="false">$B$29*$B$12/12/1000</f>
        <v>10.8333333333333</v>
      </c>
      <c r="R81" s="213" t="n">
        <f aca="false">$B$29*$B$12/12/1000</f>
        <v>10.8333333333333</v>
      </c>
      <c r="S81" s="213" t="n">
        <f aca="false">$B$29*$B$12/12/1000</f>
        <v>10.8333333333333</v>
      </c>
      <c r="T81" s="213" t="n">
        <f aca="false">$B$29*$B$12/12/1000</f>
        <v>10.8333333333333</v>
      </c>
      <c r="U81" s="213" t="n">
        <f aca="false">$B$29*$B$12/12/1000</f>
        <v>10.8333333333333</v>
      </c>
      <c r="V81" s="213" t="n">
        <f aca="false">$B$29*$B$12/12/1000</f>
        <v>10.8333333333333</v>
      </c>
      <c r="W81" s="213" t="n">
        <f aca="false">$B$29*$B$12/12/1000</f>
        <v>10.8333333333333</v>
      </c>
      <c r="X81" s="213" t="n">
        <f aca="false">$B$29*$B$12/12/1000</f>
        <v>10.8333333333333</v>
      </c>
      <c r="Y81" s="213" t="n">
        <f aca="false">$B$29*$B$12/12/1000</f>
        <v>10.8333333333333</v>
      </c>
      <c r="Z81" s="213" t="n">
        <f aca="false">$B$29*$B$12/12/1000</f>
        <v>10.8333333333333</v>
      </c>
      <c r="AA81" s="213" t="n">
        <f aca="false">$B$29*$B$12/12/1000</f>
        <v>10.8333333333333</v>
      </c>
      <c r="AB81" s="213" t="n">
        <f aca="false">$B$29*$B$12/12/1000</f>
        <v>10.8333333333333</v>
      </c>
      <c r="AC81" s="213" t="n">
        <f aca="false">$B$29*$B$12/12/1000</f>
        <v>10.8333333333333</v>
      </c>
      <c r="AD81" s="213" t="n">
        <f aca="false">$B$29*$B$12/12/1000</f>
        <v>10.8333333333333</v>
      </c>
      <c r="AE81" s="213" t="n">
        <f aca="false">$B$29*$B$12/12/1000</f>
        <v>10.8333333333333</v>
      </c>
      <c r="AF81" s="213" t="n">
        <f aca="false">$B$29*$B$12/12/1000</f>
        <v>10.8333333333333</v>
      </c>
      <c r="AG81" s="213" t="n">
        <f aca="false">$B$29*$B$12/12/1000</f>
        <v>10.8333333333333</v>
      </c>
      <c r="AH81" s="213" t="n">
        <f aca="false">$B$29*$B$12/12/1000</f>
        <v>10.8333333333333</v>
      </c>
      <c r="AI81" s="213" t="n">
        <f aca="false">$B$29*$B$12/12/1000</f>
        <v>10.8333333333333</v>
      </c>
      <c r="AJ81" s="213" t="n">
        <f aca="false">$B$29*$B$12/12/1000</f>
        <v>10.8333333333333</v>
      </c>
      <c r="AK81" s="213" t="n">
        <f aca="false">$B$29*$B$12/12/1000</f>
        <v>10.8333333333333</v>
      </c>
      <c r="AL81" s="213" t="n">
        <f aca="false">$B$29*$B$12/12/1000</f>
        <v>10.8333333333333</v>
      </c>
      <c r="AM81" s="213" t="n">
        <f aca="false">$B$29*$B$12/12/1000</f>
        <v>10.8333333333333</v>
      </c>
      <c r="AN81" s="213" t="n">
        <f aca="false">$B$29*$B$12/12/1000</f>
        <v>10.8333333333333</v>
      </c>
      <c r="AO81" s="213" t="n">
        <f aca="false">$B$29*$B$12/12/1000</f>
        <v>10.8333333333333</v>
      </c>
      <c r="AP81" s="213" t="n">
        <f aca="false">$B$29*$B$12/12/1000</f>
        <v>10.8333333333333</v>
      </c>
      <c r="AQ81" s="213" t="n">
        <f aca="false">$B$29*$B$12/12/1000</f>
        <v>10.8333333333333</v>
      </c>
      <c r="AR81" s="213" t="n">
        <f aca="false">$B$29*$B$12/12/1000</f>
        <v>10.8333333333333</v>
      </c>
      <c r="AS81" s="213" t="n">
        <f aca="false">$B$29*$B$12/12/1000</f>
        <v>10.8333333333333</v>
      </c>
      <c r="AT81" s="213" t="n">
        <f aca="false">$B$29*$B$12/12/1000</f>
        <v>10.8333333333333</v>
      </c>
      <c r="AU81" s="213" t="n">
        <f aca="false">$B$29*$B$12/12/1000</f>
        <v>10.8333333333333</v>
      </c>
      <c r="AV81" s="213" t="n">
        <f aca="false">$B$29*$B$12/12/1000</f>
        <v>10.8333333333333</v>
      </c>
      <c r="AW81" s="213" t="n">
        <f aca="false">$B$29*$B$12/12/1000</f>
        <v>10.8333333333333</v>
      </c>
      <c r="AX81" s="213" t="n">
        <f aca="false">$B$29*$B$12/12/1000</f>
        <v>10.8333333333333</v>
      </c>
      <c r="AY81" s="213" t="n">
        <f aca="false">$B$29*$B$12/12/1000</f>
        <v>10.8333333333333</v>
      </c>
      <c r="AZ81" s="213" t="n">
        <f aca="false">$B$29*$B$12/12/1000</f>
        <v>10.8333333333333</v>
      </c>
      <c r="BA81" s="213" t="n">
        <f aca="false">$B$29*$B$12/12/1000</f>
        <v>10.8333333333333</v>
      </c>
      <c r="BB81" s="213" t="n">
        <f aca="false">$B$29*$B$12/12/1000</f>
        <v>10.8333333333333</v>
      </c>
      <c r="BC81" s="213" t="n">
        <f aca="false">$B$29*$B$12/12/1000</f>
        <v>10.8333333333333</v>
      </c>
      <c r="BD81" s="213" t="n">
        <f aca="false">$B$29*$B$12/12/1000</f>
        <v>10.8333333333333</v>
      </c>
      <c r="BE81" s="213" t="n">
        <f aca="false">$B$29*$B$12/12/1000</f>
        <v>10.8333333333333</v>
      </c>
      <c r="BF81" s="213" t="n">
        <f aca="false">$B$29*$B$12/12/1000</f>
        <v>10.8333333333333</v>
      </c>
      <c r="BG81" s="213" t="n">
        <f aca="false">$B$29*$B$12/12/1000</f>
        <v>10.8333333333333</v>
      </c>
      <c r="BH81" s="213" t="n">
        <f aca="false">$B$29*$B$12/12/1000</f>
        <v>10.8333333333333</v>
      </c>
      <c r="BI81" s="213" t="n">
        <f aca="false">$B$29*$B$12/12/1000</f>
        <v>10.8333333333333</v>
      </c>
      <c r="BJ81" s="213" t="n">
        <f aca="false">$B$29*$B$12/12/1000</f>
        <v>10.8333333333333</v>
      </c>
      <c r="BK81" s="213" t="n">
        <f aca="false">$B$29*$B$12/12/1000</f>
        <v>10.8333333333333</v>
      </c>
      <c r="BL81" s="213" t="n">
        <f aca="false">$B$29*$B$12/12/1000</f>
        <v>10.8333333333333</v>
      </c>
      <c r="BM81" s="213" t="n">
        <f aca="false">$B$29*$B$12/12/1000</f>
        <v>10.8333333333333</v>
      </c>
      <c r="BN81" s="213" t="n">
        <f aca="false">$B$29*$B$12/12/1000</f>
        <v>10.8333333333333</v>
      </c>
      <c r="BO81" s="213" t="n">
        <f aca="false">$B$29*$B$12/12/1000</f>
        <v>10.8333333333333</v>
      </c>
      <c r="BP81" s="213" t="n">
        <f aca="false">$B$29*$B$12/12/1000</f>
        <v>10.8333333333333</v>
      </c>
      <c r="BQ81" s="213" t="n">
        <f aca="false">$B$29*$B$12/12/1000</f>
        <v>10.8333333333333</v>
      </c>
      <c r="BR81" s="213" t="n">
        <f aca="false">$B$29*$B$12/12/1000</f>
        <v>10.8333333333333</v>
      </c>
      <c r="BS81" s="213" t="n">
        <f aca="false">$B$29*$B$12/12/1000</f>
        <v>10.8333333333333</v>
      </c>
      <c r="BT81" s="213" t="n">
        <f aca="false">$B$29*$B$12/12/1000</f>
        <v>10.8333333333333</v>
      </c>
      <c r="BU81" s="213" t="n">
        <f aca="false">$B$29*$B$12/12/1000</f>
        <v>10.8333333333333</v>
      </c>
      <c r="BV81" s="213" t="n">
        <f aca="false">$B$29*$B$12/12/1000</f>
        <v>10.8333333333333</v>
      </c>
      <c r="BW81" s="213" t="n">
        <f aca="false">$B$29*$B$12/12/1000</f>
        <v>10.8333333333333</v>
      </c>
      <c r="BX81" s="213" t="n">
        <f aca="false">$B$29*$B$12/12/1000</f>
        <v>10.8333333333333</v>
      </c>
      <c r="BY81" s="213" t="n">
        <f aca="false">$B$29*$B$12/12/1000</f>
        <v>10.8333333333333</v>
      </c>
      <c r="BZ81" s="213" t="n">
        <f aca="false">$B$29*$B$12/12/1000</f>
        <v>10.8333333333333</v>
      </c>
      <c r="CA81" s="213" t="n">
        <f aca="false">$B$29*$B$12/12/1000</f>
        <v>10.8333333333333</v>
      </c>
      <c r="CB81" s="213" t="n">
        <f aca="false">$B$29*$B$12/12/1000</f>
        <v>10.8333333333333</v>
      </c>
      <c r="CC81" s="213" t="n">
        <f aca="false">$B$29*$B$12/12/1000</f>
        <v>10.8333333333333</v>
      </c>
      <c r="CD81" s="213" t="n">
        <f aca="false">$B$29*$B$12/12/1000</f>
        <v>10.8333333333333</v>
      </c>
      <c r="CE81" s="213" t="n">
        <f aca="false">$B$29*$B$12/12/1000</f>
        <v>10.8333333333333</v>
      </c>
      <c r="CF81" s="213" t="n">
        <f aca="false">$B$29*$B$12/12/1000</f>
        <v>10.8333333333333</v>
      </c>
      <c r="CG81" s="213" t="n">
        <f aca="false">$B$29*$B$12/12/1000</f>
        <v>10.8333333333333</v>
      </c>
      <c r="CH81" s="213" t="n">
        <f aca="false">$B$29*$B$12/12/1000</f>
        <v>10.8333333333333</v>
      </c>
      <c r="CI81" s="213" t="n">
        <f aca="false">$B$29*$B$12/12/1000</f>
        <v>10.8333333333333</v>
      </c>
      <c r="CJ81" s="213" t="n">
        <f aca="false">$B$29*$B$12/12/1000</f>
        <v>10.8333333333333</v>
      </c>
      <c r="CK81" s="213" t="n">
        <f aca="false">$B$29*$B$12/12/1000</f>
        <v>10.8333333333333</v>
      </c>
      <c r="CL81" s="213" t="n">
        <f aca="false">$B$29*$B$12/12/1000</f>
        <v>10.8333333333333</v>
      </c>
      <c r="CM81" s="213" t="n">
        <f aca="false">$B$29*$B$12/12/1000</f>
        <v>10.8333333333333</v>
      </c>
      <c r="CN81" s="213" t="n">
        <f aca="false">$B$29*$B$12/12/1000</f>
        <v>10.8333333333333</v>
      </c>
      <c r="CO81" s="213" t="n">
        <f aca="false">$B$29*$B$12/12/1000</f>
        <v>10.8333333333333</v>
      </c>
      <c r="CP81" s="213" t="n">
        <f aca="false">$B$29*$B$12/12/1000</f>
        <v>10.8333333333333</v>
      </c>
      <c r="CQ81" s="213" t="n">
        <f aca="false">$B$29*$B$12/12/1000</f>
        <v>10.8333333333333</v>
      </c>
      <c r="CR81" s="213" t="n">
        <f aca="false">$B$29*$B$12/12/1000</f>
        <v>10.8333333333333</v>
      </c>
      <c r="CS81" s="213" t="n">
        <f aca="false">$B$29*$B$12/12/1000</f>
        <v>10.8333333333333</v>
      </c>
      <c r="CT81" s="213" t="n">
        <f aca="false">$B$29*$B$12/12/1000</f>
        <v>10.8333333333333</v>
      </c>
      <c r="CU81" s="213" t="n">
        <f aca="false">$B$29*$B$12/12/1000</f>
        <v>10.8333333333333</v>
      </c>
      <c r="CV81" s="213" t="n">
        <f aca="false">$B$29*$B$12/12/1000</f>
        <v>10.8333333333333</v>
      </c>
      <c r="CW81" s="213" t="n">
        <f aca="false">$B$29*$B$12/12/1000</f>
        <v>10.8333333333333</v>
      </c>
      <c r="CX81" s="213" t="n">
        <f aca="false">$B$29*$B$12/12/1000</f>
        <v>10.8333333333333</v>
      </c>
      <c r="CY81" s="213" t="n">
        <f aca="false">$B$29*$B$12/12/1000</f>
        <v>10.8333333333333</v>
      </c>
      <c r="CZ81" s="213" t="n">
        <f aca="false">$B$29*$B$12/12/1000</f>
        <v>10.8333333333333</v>
      </c>
      <c r="DA81" s="213" t="n">
        <f aca="false">$B$29*$B$12/12/1000</f>
        <v>10.8333333333333</v>
      </c>
      <c r="DB81" s="213" t="n">
        <f aca="false">$B$29*$B$12/12/1000</f>
        <v>10.8333333333333</v>
      </c>
      <c r="DC81" s="213" t="n">
        <f aca="false">$B$29*$B$12/12/1000</f>
        <v>10.8333333333333</v>
      </c>
      <c r="DD81" s="213" t="n">
        <f aca="false">$B$29*$B$12/12/1000</f>
        <v>10.8333333333333</v>
      </c>
      <c r="DE81" s="213" t="n">
        <f aca="false">$B$29*$B$12/12/1000</f>
        <v>10.8333333333333</v>
      </c>
      <c r="DF81" s="213" t="n">
        <f aca="false">$B$29*$B$12/12/1000</f>
        <v>10.8333333333333</v>
      </c>
      <c r="DG81" s="213" t="n">
        <f aca="false">$B$29*$B$12/12/1000</f>
        <v>10.8333333333333</v>
      </c>
      <c r="DH81" s="213" t="n">
        <f aca="false">$B$29*$B$12/12/1000</f>
        <v>10.8333333333333</v>
      </c>
      <c r="DI81" s="213" t="n">
        <f aca="false">$B$29*$B$12/12/1000</f>
        <v>10.8333333333333</v>
      </c>
      <c r="DJ81" s="213" t="n">
        <f aca="false">$B$29*$B$12/12/1000</f>
        <v>10.8333333333333</v>
      </c>
      <c r="DK81" s="213" t="n">
        <f aca="false">$B$29*$B$12/12/1000</f>
        <v>10.8333333333333</v>
      </c>
      <c r="DL81" s="213" t="n">
        <f aca="false">$B$29*$B$12/12/1000</f>
        <v>10.8333333333333</v>
      </c>
      <c r="DM81" s="213" t="n">
        <f aca="false">$B$29*$B$12/12/1000</f>
        <v>10.8333333333333</v>
      </c>
      <c r="DN81" s="213" t="n">
        <f aca="false">$B$29*$B$12/12/1000</f>
        <v>10.8333333333333</v>
      </c>
      <c r="DO81" s="213" t="n">
        <f aca="false">$B$29*$B$12/12/1000</f>
        <v>10.8333333333333</v>
      </c>
      <c r="DP81" s="213" t="n">
        <f aca="false">$B$29*$B$12/12/1000</f>
        <v>10.8333333333333</v>
      </c>
      <c r="DQ81" s="213" t="n">
        <f aca="false">$B$29*$B$12/12/1000</f>
        <v>10.8333333333333</v>
      </c>
      <c r="DR81" s="23"/>
      <c r="DS81" s="213" t="n">
        <f aca="false">$B$29*$B$12/12/1000</f>
        <v>10.8333333333333</v>
      </c>
      <c r="DT81" s="213" t="n">
        <f aca="false">$B$29*$B$12/12/1000</f>
        <v>10.8333333333333</v>
      </c>
      <c r="DU81" s="213" t="n">
        <f aca="false">$B$29*$B$12/12/1000</f>
        <v>10.8333333333333</v>
      </c>
      <c r="DV81" s="213" t="n">
        <f aca="false">$B$29*$B$12/12/1000</f>
        <v>10.8333333333333</v>
      </c>
      <c r="DW81" s="213" t="n">
        <f aca="false">$B$29*$B$12/12/1000</f>
        <v>10.8333333333333</v>
      </c>
      <c r="DX81" s="213" t="n">
        <f aca="false">$B$29*$B$12/12/1000</f>
        <v>10.8333333333333</v>
      </c>
      <c r="DY81" s="213" t="n">
        <f aca="false">$B$29*$B$12/12/1000</f>
        <v>10.8333333333333</v>
      </c>
      <c r="DZ81" s="213" t="n">
        <f aca="false">$B$29*$B$12/12/1000</f>
        <v>10.8333333333333</v>
      </c>
      <c r="EA81" s="213" t="n">
        <f aca="false">$B$29*$B$12/12/1000</f>
        <v>10.8333333333333</v>
      </c>
      <c r="EB81" s="213" t="n">
        <f aca="false">$B$29*$B$12/12/1000</f>
        <v>10.8333333333333</v>
      </c>
      <c r="EC81" s="213" t="n">
        <f aca="false">$B$29*$B$12/12/1000</f>
        <v>10.8333333333333</v>
      </c>
      <c r="ED81" s="213" t="n">
        <f aca="false">$B$29*$B$12/12/1000</f>
        <v>10.8333333333333</v>
      </c>
      <c r="EE81" s="213" t="n">
        <f aca="false">$B$29*$B$12/12/1000</f>
        <v>10.8333333333333</v>
      </c>
      <c r="EF81" s="213" t="n">
        <f aca="false">$B$29*$B$12/12/1000</f>
        <v>10.8333333333333</v>
      </c>
      <c r="EG81" s="213" t="n">
        <f aca="false">$B$29*$B$12/12/1000</f>
        <v>10.8333333333333</v>
      </c>
      <c r="EH81" s="213" t="n">
        <f aca="false">$B$29*$B$12/12/1000</f>
        <v>10.8333333333333</v>
      </c>
      <c r="EI81" s="213" t="n">
        <f aca="false">$B$29*$B$12/12/1000</f>
        <v>10.8333333333333</v>
      </c>
      <c r="EJ81" s="213" t="n">
        <f aca="false">$B$29*$B$12/12/1000</f>
        <v>10.8333333333333</v>
      </c>
      <c r="EK81" s="213" t="n">
        <f aca="false">$B$29*$B$12/12/1000</f>
        <v>10.8333333333333</v>
      </c>
      <c r="EL81" s="213" t="n">
        <f aca="false">$B$29*$B$12/12/1000</f>
        <v>10.8333333333333</v>
      </c>
      <c r="EM81" s="213" t="n">
        <f aca="false">$B$29*$B$12/12/1000</f>
        <v>10.8333333333333</v>
      </c>
      <c r="EN81" s="213" t="n">
        <f aca="false">$B$29*$B$12/12/1000</f>
        <v>10.8333333333333</v>
      </c>
      <c r="EO81" s="213" t="n">
        <f aca="false">$B$29*$B$12/12/1000</f>
        <v>10.8333333333333</v>
      </c>
      <c r="EP81" s="213" t="n">
        <f aca="false">$B$29*$B$12/12/1000</f>
        <v>10.8333333333333</v>
      </c>
      <c r="EQ81" s="213" t="n">
        <f aca="false">$B$29*$B$12/12/1000</f>
        <v>10.8333333333333</v>
      </c>
      <c r="ER81" s="213" t="n">
        <f aca="false">$B$29*$B$12/12/1000</f>
        <v>10.8333333333333</v>
      </c>
      <c r="ES81" s="213" t="n">
        <f aca="false">$B$29*$B$12/12/1000</f>
        <v>10.8333333333333</v>
      </c>
      <c r="ET81" s="213" t="n">
        <f aca="false">$B$29*$B$12/12/1000</f>
        <v>10.8333333333333</v>
      </c>
      <c r="EU81" s="213" t="n">
        <f aca="false">$B$29*$B$12/12/1000</f>
        <v>10.8333333333333</v>
      </c>
      <c r="EV81" s="213" t="n">
        <f aca="false">$B$29*$B$12/12/1000</f>
        <v>10.8333333333333</v>
      </c>
      <c r="EW81" s="213" t="n">
        <f aca="false">$B$29*$B$12/12/1000</f>
        <v>10.8333333333333</v>
      </c>
      <c r="EX81" s="213" t="n">
        <f aca="false">$B$29*$B$12/12/1000</f>
        <v>10.8333333333333</v>
      </c>
      <c r="EY81" s="213" t="n">
        <f aca="false">$B$29*$B$12/12/1000</f>
        <v>10.8333333333333</v>
      </c>
      <c r="EZ81" s="213" t="n">
        <f aca="false">$B$29*$B$12/12/1000</f>
        <v>10.8333333333333</v>
      </c>
      <c r="FA81" s="213" t="n">
        <f aca="false">$B$29*$B$12/12/1000</f>
        <v>10.8333333333333</v>
      </c>
      <c r="FB81" s="213" t="n">
        <f aca="false">$B$29*$B$12/12/1000</f>
        <v>10.8333333333333</v>
      </c>
      <c r="FC81" s="213" t="n">
        <f aca="false">$B$29*$B$12/12/1000</f>
        <v>10.8333333333333</v>
      </c>
      <c r="FD81" s="213" t="n">
        <f aca="false">$B$29*$B$12/12/1000</f>
        <v>10.8333333333333</v>
      </c>
      <c r="FE81" s="213" t="n">
        <f aca="false">$B$29*$B$12/12/1000</f>
        <v>10.8333333333333</v>
      </c>
      <c r="FF81" s="213" t="n">
        <f aca="false">$B$29*$B$12/12/1000</f>
        <v>10.8333333333333</v>
      </c>
      <c r="FG81" s="213" t="n">
        <f aca="false">$B$29*$B$12/12/1000</f>
        <v>10.8333333333333</v>
      </c>
      <c r="FH81" s="213" t="n">
        <f aca="false">$B$29*$B$12/12/1000</f>
        <v>10.8333333333333</v>
      </c>
      <c r="FI81" s="213" t="n">
        <f aca="false">$B$29*$B$12/12/1000</f>
        <v>10.8333333333333</v>
      </c>
      <c r="FJ81" s="213" t="n">
        <f aca="false">$B$29*$B$12/12/1000</f>
        <v>10.8333333333333</v>
      </c>
      <c r="FK81" s="213" t="n">
        <f aca="false">$B$29*$B$12/12/1000</f>
        <v>10.8333333333333</v>
      </c>
      <c r="FL81" s="213" t="n">
        <f aca="false">$B$29*$B$12/12/1000</f>
        <v>10.8333333333333</v>
      </c>
      <c r="FM81" s="213" t="n">
        <f aca="false">$B$29*$B$12/12/1000</f>
        <v>10.8333333333333</v>
      </c>
      <c r="FN81" s="213" t="n">
        <f aca="false">$B$29*$B$12/12/1000</f>
        <v>10.8333333333333</v>
      </c>
      <c r="FO81" s="213" t="n">
        <f aca="false">$B$29*$B$12/12/1000</f>
        <v>10.8333333333333</v>
      </c>
      <c r="FP81" s="213" t="n">
        <f aca="false">$B$29*$B$12/12/1000</f>
        <v>10.8333333333333</v>
      </c>
      <c r="FQ81" s="213" t="n">
        <f aca="false">$B$29*$B$12/12/1000</f>
        <v>10.8333333333333</v>
      </c>
      <c r="FR81" s="213" t="n">
        <f aca="false">$B$29*$B$12/12/1000</f>
        <v>10.8333333333333</v>
      </c>
      <c r="FS81" s="213" t="n">
        <f aca="false">$B$29*$B$12/12/1000</f>
        <v>10.8333333333333</v>
      </c>
      <c r="FT81" s="213" t="n">
        <f aca="false">$B$29*$B$12/12/1000</f>
        <v>10.8333333333333</v>
      </c>
      <c r="FU81" s="213" t="n">
        <f aca="false">$B$29*$B$12/12/1000</f>
        <v>10.8333333333333</v>
      </c>
      <c r="FV81" s="213" t="n">
        <f aca="false">$B$29*$B$12/12/1000</f>
        <v>10.8333333333333</v>
      </c>
      <c r="FW81" s="213" t="n">
        <f aca="false">$B$29*$B$12/12/1000</f>
        <v>10.8333333333333</v>
      </c>
      <c r="FX81" s="213" t="n">
        <f aca="false">$B$29*$B$12/12/1000</f>
        <v>10.8333333333333</v>
      </c>
      <c r="FY81" s="213" t="n">
        <f aca="false">$B$29*$B$12/12/1000</f>
        <v>10.8333333333333</v>
      </c>
      <c r="FZ81" s="213" t="n">
        <f aca="false">$B$29*$B$12/12/1000</f>
        <v>10.8333333333333</v>
      </c>
      <c r="GA81" s="213" t="n">
        <f aca="false">$B$29*$B$12/12/1000</f>
        <v>10.8333333333333</v>
      </c>
      <c r="GB81" s="213" t="n">
        <f aca="false">$B$29*$B$12/12/1000</f>
        <v>10.8333333333333</v>
      </c>
      <c r="GC81" s="213" t="n">
        <f aca="false">$B$29*$B$12/12/1000</f>
        <v>10.8333333333333</v>
      </c>
      <c r="GD81" s="213" t="n">
        <f aca="false">$B$29*$B$12/12/1000</f>
        <v>10.8333333333333</v>
      </c>
      <c r="GE81" s="213" t="n">
        <f aca="false">$B$29*$B$12/12/1000</f>
        <v>10.8333333333333</v>
      </c>
      <c r="GF81" s="213" t="n">
        <f aca="false">$B$29*$B$12/12/1000</f>
        <v>10.8333333333333</v>
      </c>
      <c r="GG81" s="213" t="n">
        <f aca="false">$B$29*$B$12/12/1000</f>
        <v>10.8333333333333</v>
      </c>
      <c r="GH81" s="213" t="n">
        <f aca="false">$B$29*$B$12/12/1000</f>
        <v>10.8333333333333</v>
      </c>
      <c r="GI81" s="213" t="n">
        <f aca="false">$B$29*$B$12/12/1000</f>
        <v>10.8333333333333</v>
      </c>
      <c r="GJ81" s="213" t="n">
        <f aca="false">$B$29*$B$12/12/1000</f>
        <v>10.8333333333333</v>
      </c>
      <c r="GK81" s="213" t="n">
        <f aca="false">$B$29*$B$12/12/1000</f>
        <v>10.8333333333333</v>
      </c>
      <c r="GL81" s="213" t="n">
        <f aca="false">$B$29*$B$12/12/1000</f>
        <v>10.8333333333333</v>
      </c>
      <c r="GM81" s="213" t="n">
        <f aca="false">$B$29*$B$12/12/1000</f>
        <v>10.8333333333333</v>
      </c>
      <c r="GN81" s="213" t="n">
        <f aca="false">$B$29*$B$12/12/1000</f>
        <v>10.8333333333333</v>
      </c>
      <c r="GO81" s="213" t="n">
        <f aca="false">$B$29*$B$12/12/1000</f>
        <v>10.8333333333333</v>
      </c>
      <c r="GP81" s="213" t="n">
        <f aca="false">$B$29*$B$12/12/1000</f>
        <v>10.8333333333333</v>
      </c>
      <c r="GQ81" s="213" t="n">
        <f aca="false">$B$29*$B$12/12/1000</f>
        <v>10.8333333333333</v>
      </c>
      <c r="GR81" s="213" t="n">
        <f aca="false">$B$29*$B$12/12/1000</f>
        <v>10.8333333333333</v>
      </c>
      <c r="GS81" s="213" t="n">
        <f aca="false">$B$29*$B$12/12/1000</f>
        <v>10.8333333333333</v>
      </c>
      <c r="GT81" s="213" t="n">
        <f aca="false">$B$29*$B$12/12/1000</f>
        <v>10.8333333333333</v>
      </c>
      <c r="GU81" s="213" t="n">
        <f aca="false">$B$29*$B$12/12/1000</f>
        <v>10.8333333333333</v>
      </c>
      <c r="GV81" s="213" t="n">
        <f aca="false">$B$29*$B$12/12/1000</f>
        <v>10.8333333333333</v>
      </c>
      <c r="GW81" s="213" t="n">
        <f aca="false">$B$29*$B$12/12/1000</f>
        <v>10.8333333333333</v>
      </c>
      <c r="GX81" s="213" t="n">
        <f aca="false">$B$29*$B$12/12/1000</f>
        <v>10.8333333333333</v>
      </c>
      <c r="GY81" s="213" t="n">
        <f aca="false">$B$29*$B$12/12/1000</f>
        <v>10.8333333333333</v>
      </c>
      <c r="GZ81" s="213" t="n">
        <f aca="false">$B$29*$B$12/12/1000</f>
        <v>10.8333333333333</v>
      </c>
      <c r="HA81" s="213" t="n">
        <f aca="false">$B$29*$B$12/12/1000</f>
        <v>10.8333333333333</v>
      </c>
      <c r="HB81" s="213" t="n">
        <f aca="false">$B$29*$B$12/12/1000</f>
        <v>10.8333333333333</v>
      </c>
      <c r="HC81" s="213" t="n">
        <f aca="false">$B$29*$B$12/12/1000</f>
        <v>10.8333333333333</v>
      </c>
      <c r="HD81" s="213" t="n">
        <f aca="false">$B$29*$B$12/12/1000</f>
        <v>10.8333333333333</v>
      </c>
      <c r="HE81" s="213" t="n">
        <f aca="false">$B$29*$B$12/12/1000</f>
        <v>10.8333333333333</v>
      </c>
      <c r="HF81" s="213" t="n">
        <f aca="false">$B$29*$B$12/12/1000</f>
        <v>10.8333333333333</v>
      </c>
      <c r="HG81" s="213" t="n">
        <f aca="false">$B$29*$B$12/12/1000</f>
        <v>10.8333333333333</v>
      </c>
      <c r="HH81" s="213" t="n">
        <f aca="false">$B$29*$B$12/12/1000</f>
        <v>10.8333333333333</v>
      </c>
      <c r="HI81" s="213" t="n">
        <f aca="false">$B$29*$B$12/12/1000</f>
        <v>10.8333333333333</v>
      </c>
      <c r="HJ81" s="213" t="n">
        <f aca="false">$B$29*$B$12/12/1000</f>
        <v>10.8333333333333</v>
      </c>
      <c r="HK81" s="213" t="n">
        <f aca="false">$B$29*$B$12/12/1000</f>
        <v>10.8333333333333</v>
      </c>
      <c r="HL81" s="213" t="n">
        <f aca="false">$B$29*$B$12/12/1000</f>
        <v>10.8333333333333</v>
      </c>
      <c r="HM81" s="213" t="n">
        <f aca="false">$B$29*$B$12/12/1000</f>
        <v>10.8333333333333</v>
      </c>
      <c r="HN81" s="213" t="n">
        <f aca="false">$B$29*$B$12/12/1000</f>
        <v>10.8333333333333</v>
      </c>
      <c r="HO81" s="213" t="n">
        <f aca="false">$B$29*$B$12/12/1000</f>
        <v>10.8333333333333</v>
      </c>
      <c r="HP81" s="213" t="n">
        <f aca="false">$B$29*$B$12/12/1000</f>
        <v>10.8333333333333</v>
      </c>
      <c r="HQ81" s="213" t="n">
        <f aca="false">$B$29*$B$12/12/1000</f>
        <v>10.8333333333333</v>
      </c>
      <c r="HR81" s="213" t="n">
        <f aca="false">$B$29*$B$12/12/1000</f>
        <v>10.8333333333333</v>
      </c>
      <c r="HS81" s="213" t="n">
        <f aca="false">$B$29*$B$12/12/1000</f>
        <v>10.8333333333333</v>
      </c>
      <c r="HT81" s="193"/>
      <c r="HU81" s="193"/>
      <c r="HV81" s="193"/>
      <c r="HW81" s="193"/>
      <c r="HX81" s="193"/>
      <c r="HY81" s="193"/>
      <c r="HZ81" s="193"/>
      <c r="IA81" s="193"/>
      <c r="IB81" s="193"/>
      <c r="IC81" s="193"/>
      <c r="ID81" s="193"/>
      <c r="IE81" s="193"/>
      <c r="IF81" s="193"/>
      <c r="IG81" s="193"/>
      <c r="IH81" s="193"/>
      <c r="II81" s="193"/>
      <c r="IJ81" s="193"/>
      <c r="IK81" s="193"/>
      <c r="IL81" s="193"/>
      <c r="IM81" s="193"/>
      <c r="IN81" s="193"/>
      <c r="IO81" s="193"/>
      <c r="IP81" s="193"/>
      <c r="IQ81" s="193"/>
      <c r="IR81" s="193"/>
      <c r="IS81" s="193"/>
      <c r="IT81" s="193"/>
      <c r="IU81" s="193"/>
      <c r="IV81" s="193"/>
      <c r="IW81" s="193"/>
    </row>
    <row r="82" customFormat="false" ht="12.75" hidden="false" customHeight="false" outlineLevel="0" collapsed="false">
      <c r="A82" s="190" t="s">
        <v>103</v>
      </c>
      <c r="B82" s="191" t="n">
        <f aca="false">$B$33/12</f>
        <v>3.25</v>
      </c>
      <c r="C82" s="191" t="n">
        <f aca="false">$B$33/12</f>
        <v>3.25</v>
      </c>
      <c r="D82" s="191" t="n">
        <f aca="false">$B$33/12</f>
        <v>3.25</v>
      </c>
      <c r="E82" s="191" t="n">
        <f aca="false">$B$33/12</f>
        <v>3.25</v>
      </c>
      <c r="F82" s="191" t="n">
        <f aca="false">$B$33/12</f>
        <v>3.25</v>
      </c>
      <c r="G82" s="191" t="n">
        <f aca="false">$B$33/12</f>
        <v>3.25</v>
      </c>
      <c r="H82" s="191" t="n">
        <f aca="false">$B$33/12</f>
        <v>3.25</v>
      </c>
      <c r="I82" s="191" t="n">
        <f aca="false">$B$33/12</f>
        <v>3.25</v>
      </c>
      <c r="J82" s="191" t="n">
        <f aca="false">$B$33/12</f>
        <v>3.25</v>
      </c>
      <c r="K82" s="191" t="n">
        <f aca="false">$B$33/12</f>
        <v>3.25</v>
      </c>
      <c r="L82" s="191" t="n">
        <f aca="false">$B$33/12</f>
        <v>3.25</v>
      </c>
      <c r="M82" s="191" t="n">
        <f aca="false">$B$33/12</f>
        <v>3.25</v>
      </c>
      <c r="N82" s="192" t="n">
        <f aca="false">B82</f>
        <v>3.25</v>
      </c>
      <c r="O82" s="192" t="n">
        <f aca="false">C82</f>
        <v>3.25</v>
      </c>
      <c r="P82" s="192" t="n">
        <f aca="false">D82</f>
        <v>3.25</v>
      </c>
      <c r="Q82" s="192" t="n">
        <f aca="false">E82</f>
        <v>3.25</v>
      </c>
      <c r="R82" s="192" t="n">
        <f aca="false">F82</f>
        <v>3.25</v>
      </c>
      <c r="S82" s="192" t="n">
        <f aca="false">G82</f>
        <v>3.25</v>
      </c>
      <c r="T82" s="192" t="n">
        <f aca="false">H82</f>
        <v>3.25</v>
      </c>
      <c r="U82" s="192" t="n">
        <f aca="false">I82</f>
        <v>3.25</v>
      </c>
      <c r="V82" s="192" t="n">
        <f aca="false">J82</f>
        <v>3.25</v>
      </c>
      <c r="W82" s="192" t="n">
        <f aca="false">K82</f>
        <v>3.25</v>
      </c>
      <c r="X82" s="192" t="n">
        <f aca="false">L82</f>
        <v>3.25</v>
      </c>
      <c r="Y82" s="192" t="n">
        <f aca="false">M82</f>
        <v>3.25</v>
      </c>
      <c r="Z82" s="192" t="n">
        <f aca="false">N82</f>
        <v>3.25</v>
      </c>
      <c r="AA82" s="192" t="n">
        <f aca="false">O82</f>
        <v>3.25</v>
      </c>
      <c r="AB82" s="192" t="n">
        <f aca="false">P82</f>
        <v>3.25</v>
      </c>
      <c r="AC82" s="192" t="n">
        <f aca="false">Q82</f>
        <v>3.25</v>
      </c>
      <c r="AD82" s="192" t="n">
        <f aca="false">R82</f>
        <v>3.25</v>
      </c>
      <c r="AE82" s="192" t="n">
        <f aca="false">S82</f>
        <v>3.25</v>
      </c>
      <c r="AF82" s="192" t="n">
        <f aca="false">T82</f>
        <v>3.25</v>
      </c>
      <c r="AG82" s="192" t="n">
        <f aca="false">U82</f>
        <v>3.25</v>
      </c>
      <c r="AH82" s="192" t="n">
        <f aca="false">V82</f>
        <v>3.25</v>
      </c>
      <c r="AI82" s="192" t="n">
        <f aca="false">W82</f>
        <v>3.25</v>
      </c>
      <c r="AJ82" s="192" t="n">
        <f aca="false">X82</f>
        <v>3.25</v>
      </c>
      <c r="AK82" s="192" t="n">
        <f aca="false">Y82</f>
        <v>3.25</v>
      </c>
      <c r="AL82" s="192" t="n">
        <f aca="false">Z82</f>
        <v>3.25</v>
      </c>
      <c r="AM82" s="192" t="n">
        <f aca="false">AA82</f>
        <v>3.25</v>
      </c>
      <c r="AN82" s="192" t="n">
        <f aca="false">AB82</f>
        <v>3.25</v>
      </c>
      <c r="AO82" s="192" t="n">
        <f aca="false">AC82</f>
        <v>3.25</v>
      </c>
      <c r="AP82" s="192" t="n">
        <f aca="false">AD82</f>
        <v>3.25</v>
      </c>
      <c r="AQ82" s="192" t="n">
        <f aca="false">AE82</f>
        <v>3.25</v>
      </c>
      <c r="AR82" s="192" t="n">
        <f aca="false">AF82</f>
        <v>3.25</v>
      </c>
      <c r="AS82" s="192" t="n">
        <f aca="false">AG82</f>
        <v>3.25</v>
      </c>
      <c r="AT82" s="192" t="n">
        <f aca="false">AH82</f>
        <v>3.25</v>
      </c>
      <c r="AU82" s="192" t="n">
        <f aca="false">AI82</f>
        <v>3.25</v>
      </c>
      <c r="AV82" s="192" t="n">
        <f aca="false">AJ82</f>
        <v>3.25</v>
      </c>
      <c r="AW82" s="192" t="n">
        <f aca="false">AK82</f>
        <v>3.25</v>
      </c>
      <c r="AX82" s="192" t="n">
        <f aca="false">AL82</f>
        <v>3.25</v>
      </c>
      <c r="AY82" s="192" t="n">
        <f aca="false">AM82</f>
        <v>3.25</v>
      </c>
      <c r="AZ82" s="192" t="n">
        <f aca="false">AN82</f>
        <v>3.25</v>
      </c>
      <c r="BA82" s="192" t="n">
        <f aca="false">AO82</f>
        <v>3.25</v>
      </c>
      <c r="BB82" s="192" t="n">
        <f aca="false">AP82</f>
        <v>3.25</v>
      </c>
      <c r="BC82" s="192" t="n">
        <f aca="false">AQ82</f>
        <v>3.25</v>
      </c>
      <c r="BD82" s="192" t="n">
        <f aca="false">AR82</f>
        <v>3.25</v>
      </c>
      <c r="BE82" s="192" t="n">
        <f aca="false">AS82</f>
        <v>3.25</v>
      </c>
      <c r="BF82" s="192" t="n">
        <f aca="false">AT82</f>
        <v>3.25</v>
      </c>
      <c r="BG82" s="192" t="n">
        <f aca="false">AU82</f>
        <v>3.25</v>
      </c>
      <c r="BH82" s="192" t="n">
        <f aca="false">AV82</f>
        <v>3.25</v>
      </c>
      <c r="BI82" s="192" t="n">
        <f aca="false">AW82</f>
        <v>3.25</v>
      </c>
      <c r="BJ82" s="192" t="n">
        <f aca="false">AX82</f>
        <v>3.25</v>
      </c>
      <c r="BK82" s="192" t="n">
        <f aca="false">AY82</f>
        <v>3.25</v>
      </c>
      <c r="BL82" s="192" t="n">
        <f aca="false">AZ82</f>
        <v>3.25</v>
      </c>
      <c r="BM82" s="192" t="n">
        <f aca="false">BA82</f>
        <v>3.25</v>
      </c>
      <c r="BN82" s="192" t="n">
        <f aca="false">BB82</f>
        <v>3.25</v>
      </c>
      <c r="BO82" s="192" t="n">
        <f aca="false">BC82</f>
        <v>3.25</v>
      </c>
      <c r="BP82" s="192" t="n">
        <f aca="false">BD82</f>
        <v>3.25</v>
      </c>
      <c r="BQ82" s="192" t="n">
        <f aca="false">BE82</f>
        <v>3.25</v>
      </c>
      <c r="BR82" s="192" t="n">
        <f aca="false">BF82</f>
        <v>3.25</v>
      </c>
      <c r="BS82" s="192" t="n">
        <f aca="false">BG82</f>
        <v>3.25</v>
      </c>
      <c r="BT82" s="192" t="n">
        <f aca="false">BH82</f>
        <v>3.25</v>
      </c>
      <c r="BU82" s="192" t="n">
        <f aca="false">BI82</f>
        <v>3.25</v>
      </c>
      <c r="BV82" s="192" t="n">
        <f aca="false">BJ82</f>
        <v>3.25</v>
      </c>
      <c r="BW82" s="192" t="n">
        <f aca="false">BK82</f>
        <v>3.25</v>
      </c>
      <c r="BX82" s="192" t="n">
        <f aca="false">BL82</f>
        <v>3.25</v>
      </c>
      <c r="BY82" s="192" t="n">
        <f aca="false">BM82</f>
        <v>3.25</v>
      </c>
      <c r="BZ82" s="192" t="n">
        <f aca="false">BN82</f>
        <v>3.25</v>
      </c>
      <c r="CA82" s="192" t="n">
        <f aca="false">BO82</f>
        <v>3.25</v>
      </c>
      <c r="CB82" s="192" t="n">
        <f aca="false">BP82</f>
        <v>3.25</v>
      </c>
      <c r="CC82" s="192" t="n">
        <f aca="false">BQ82</f>
        <v>3.25</v>
      </c>
      <c r="CD82" s="192" t="n">
        <f aca="false">BR82</f>
        <v>3.25</v>
      </c>
      <c r="CE82" s="192" t="n">
        <f aca="false">BS82</f>
        <v>3.25</v>
      </c>
      <c r="CF82" s="192" t="n">
        <f aca="false">BT82</f>
        <v>3.25</v>
      </c>
      <c r="CG82" s="192" t="n">
        <f aca="false">BU82</f>
        <v>3.25</v>
      </c>
      <c r="CH82" s="192" t="n">
        <f aca="false">BV82</f>
        <v>3.25</v>
      </c>
      <c r="CI82" s="192" t="n">
        <f aca="false">BW82</f>
        <v>3.25</v>
      </c>
      <c r="CJ82" s="192" t="n">
        <f aca="false">BX82</f>
        <v>3.25</v>
      </c>
      <c r="CK82" s="192" t="n">
        <f aca="false">BY82</f>
        <v>3.25</v>
      </c>
      <c r="CL82" s="192" t="n">
        <f aca="false">BZ82</f>
        <v>3.25</v>
      </c>
      <c r="CM82" s="192" t="n">
        <f aca="false">CA82</f>
        <v>3.25</v>
      </c>
      <c r="CN82" s="192" t="n">
        <f aca="false">CB82</f>
        <v>3.25</v>
      </c>
      <c r="CO82" s="192" t="n">
        <f aca="false">CC82</f>
        <v>3.25</v>
      </c>
      <c r="CP82" s="192" t="n">
        <f aca="false">CD82</f>
        <v>3.25</v>
      </c>
      <c r="CQ82" s="192" t="n">
        <f aca="false">CE82</f>
        <v>3.25</v>
      </c>
      <c r="CR82" s="192" t="n">
        <f aca="false">CF82</f>
        <v>3.25</v>
      </c>
      <c r="CS82" s="192" t="n">
        <f aca="false">CG82</f>
        <v>3.25</v>
      </c>
      <c r="CT82" s="192" t="n">
        <f aca="false">CH82</f>
        <v>3.25</v>
      </c>
      <c r="CU82" s="192" t="n">
        <f aca="false">CI82</f>
        <v>3.25</v>
      </c>
      <c r="CV82" s="192" t="n">
        <f aca="false">CJ82</f>
        <v>3.25</v>
      </c>
      <c r="CW82" s="192" t="n">
        <f aca="false">CK82</f>
        <v>3.25</v>
      </c>
      <c r="CX82" s="192" t="n">
        <f aca="false">CL82</f>
        <v>3.25</v>
      </c>
      <c r="CY82" s="192" t="n">
        <f aca="false">CM82</f>
        <v>3.25</v>
      </c>
      <c r="CZ82" s="192" t="n">
        <f aca="false">CN82</f>
        <v>3.25</v>
      </c>
      <c r="DA82" s="192" t="n">
        <f aca="false">CO82</f>
        <v>3.25</v>
      </c>
      <c r="DB82" s="192" t="n">
        <f aca="false">CP82</f>
        <v>3.25</v>
      </c>
      <c r="DC82" s="192" t="n">
        <f aca="false">CQ82</f>
        <v>3.25</v>
      </c>
      <c r="DD82" s="192" t="n">
        <f aca="false">CR82</f>
        <v>3.25</v>
      </c>
      <c r="DE82" s="192" t="n">
        <f aca="false">CS82</f>
        <v>3.25</v>
      </c>
      <c r="DF82" s="192" t="n">
        <f aca="false">CT82</f>
        <v>3.25</v>
      </c>
      <c r="DG82" s="192" t="n">
        <f aca="false">CU82</f>
        <v>3.25</v>
      </c>
      <c r="DH82" s="192" t="n">
        <f aca="false">CV82</f>
        <v>3.25</v>
      </c>
      <c r="DI82" s="192" t="n">
        <f aca="false">CW82</f>
        <v>3.25</v>
      </c>
      <c r="DJ82" s="192" t="n">
        <f aca="false">CX82</f>
        <v>3.25</v>
      </c>
      <c r="DK82" s="192" t="n">
        <f aca="false">CY82</f>
        <v>3.25</v>
      </c>
      <c r="DL82" s="192" t="n">
        <f aca="false">CZ82</f>
        <v>3.25</v>
      </c>
      <c r="DM82" s="192" t="n">
        <f aca="false">DA82</f>
        <v>3.25</v>
      </c>
      <c r="DN82" s="192" t="n">
        <f aca="false">DB82</f>
        <v>3.25</v>
      </c>
      <c r="DO82" s="192" t="n">
        <f aca="false">DC82</f>
        <v>3.25</v>
      </c>
      <c r="DP82" s="192" t="n">
        <f aca="false">DD82</f>
        <v>3.25</v>
      </c>
      <c r="DQ82" s="192" t="n">
        <f aca="false">DE82</f>
        <v>3.25</v>
      </c>
      <c r="DR82" s="23"/>
      <c r="DS82" s="192" t="n">
        <f aca="false">DF82</f>
        <v>3.25</v>
      </c>
      <c r="DT82" s="192" t="n">
        <f aca="false">DG82</f>
        <v>3.25</v>
      </c>
      <c r="DU82" s="192" t="n">
        <f aca="false">DH82</f>
        <v>3.25</v>
      </c>
      <c r="DV82" s="192" t="n">
        <f aca="false">DI82</f>
        <v>3.25</v>
      </c>
      <c r="DW82" s="192" t="n">
        <f aca="false">DJ82</f>
        <v>3.25</v>
      </c>
      <c r="DX82" s="192" t="n">
        <f aca="false">DK82</f>
        <v>3.25</v>
      </c>
      <c r="DY82" s="192" t="n">
        <f aca="false">DL82</f>
        <v>3.25</v>
      </c>
      <c r="DZ82" s="192" t="n">
        <f aca="false">DM82</f>
        <v>3.25</v>
      </c>
      <c r="EA82" s="192" t="n">
        <f aca="false">DN82</f>
        <v>3.25</v>
      </c>
      <c r="EB82" s="192" t="n">
        <f aca="false">DO82</f>
        <v>3.25</v>
      </c>
      <c r="EC82" s="192" t="n">
        <f aca="false">DP82</f>
        <v>3.25</v>
      </c>
      <c r="ED82" s="192" t="n">
        <f aca="false">DQ82</f>
        <v>3.25</v>
      </c>
      <c r="EE82" s="192" t="n">
        <f aca="false">DS82</f>
        <v>3.25</v>
      </c>
      <c r="EF82" s="192" t="n">
        <f aca="false">DT82</f>
        <v>3.25</v>
      </c>
      <c r="EG82" s="192" t="n">
        <f aca="false">DU82</f>
        <v>3.25</v>
      </c>
      <c r="EH82" s="192" t="n">
        <f aca="false">DV82</f>
        <v>3.25</v>
      </c>
      <c r="EI82" s="192" t="n">
        <f aca="false">DW82</f>
        <v>3.25</v>
      </c>
      <c r="EJ82" s="192" t="n">
        <f aca="false">DX82</f>
        <v>3.25</v>
      </c>
      <c r="EK82" s="192" t="n">
        <f aca="false">DY82</f>
        <v>3.25</v>
      </c>
      <c r="EL82" s="192" t="n">
        <f aca="false">DZ82</f>
        <v>3.25</v>
      </c>
      <c r="EM82" s="192" t="n">
        <f aca="false">EA82</f>
        <v>3.25</v>
      </c>
      <c r="EN82" s="192" t="n">
        <f aca="false">EB82</f>
        <v>3.25</v>
      </c>
      <c r="EO82" s="192" t="n">
        <f aca="false">EC82</f>
        <v>3.25</v>
      </c>
      <c r="EP82" s="192" t="n">
        <f aca="false">ED82</f>
        <v>3.25</v>
      </c>
      <c r="EQ82" s="192" t="n">
        <f aca="false">EE82</f>
        <v>3.25</v>
      </c>
      <c r="ER82" s="192" t="n">
        <f aca="false">EF82</f>
        <v>3.25</v>
      </c>
      <c r="ES82" s="192" t="n">
        <f aca="false">EG82</f>
        <v>3.25</v>
      </c>
      <c r="ET82" s="192" t="n">
        <f aca="false">EH82</f>
        <v>3.25</v>
      </c>
      <c r="EU82" s="192" t="n">
        <f aca="false">EI82</f>
        <v>3.25</v>
      </c>
      <c r="EV82" s="192" t="n">
        <f aca="false">EJ82</f>
        <v>3.25</v>
      </c>
      <c r="EW82" s="192" t="n">
        <f aca="false">EK82</f>
        <v>3.25</v>
      </c>
      <c r="EX82" s="192" t="n">
        <f aca="false">EL82</f>
        <v>3.25</v>
      </c>
      <c r="EY82" s="192" t="n">
        <f aca="false">EM82</f>
        <v>3.25</v>
      </c>
      <c r="EZ82" s="192" t="n">
        <f aca="false">EN82</f>
        <v>3.25</v>
      </c>
      <c r="FA82" s="192" t="n">
        <f aca="false">EO82</f>
        <v>3.25</v>
      </c>
      <c r="FB82" s="192" t="n">
        <f aca="false">EP82</f>
        <v>3.25</v>
      </c>
      <c r="FC82" s="192" t="n">
        <f aca="false">EQ82</f>
        <v>3.25</v>
      </c>
      <c r="FD82" s="192" t="n">
        <f aca="false">ER82</f>
        <v>3.25</v>
      </c>
      <c r="FE82" s="192" t="n">
        <f aca="false">ES82</f>
        <v>3.25</v>
      </c>
      <c r="FF82" s="192" t="n">
        <f aca="false">ET82</f>
        <v>3.25</v>
      </c>
      <c r="FG82" s="192" t="n">
        <f aca="false">EU82</f>
        <v>3.25</v>
      </c>
      <c r="FH82" s="192" t="n">
        <f aca="false">EV82</f>
        <v>3.25</v>
      </c>
      <c r="FI82" s="192" t="n">
        <f aca="false">EW82</f>
        <v>3.25</v>
      </c>
      <c r="FJ82" s="192" t="n">
        <f aca="false">EX82</f>
        <v>3.25</v>
      </c>
      <c r="FK82" s="192" t="n">
        <f aca="false">EY82</f>
        <v>3.25</v>
      </c>
      <c r="FL82" s="192" t="n">
        <f aca="false">EZ82</f>
        <v>3.25</v>
      </c>
      <c r="FM82" s="192" t="n">
        <f aca="false">FA82</f>
        <v>3.25</v>
      </c>
      <c r="FN82" s="192" t="n">
        <f aca="false">FB82</f>
        <v>3.25</v>
      </c>
      <c r="FO82" s="192" t="n">
        <f aca="false">FC82</f>
        <v>3.25</v>
      </c>
      <c r="FP82" s="192" t="n">
        <f aca="false">FD82</f>
        <v>3.25</v>
      </c>
      <c r="FQ82" s="192" t="n">
        <f aca="false">FE82</f>
        <v>3.25</v>
      </c>
      <c r="FR82" s="192" t="n">
        <f aca="false">FF82</f>
        <v>3.25</v>
      </c>
      <c r="FS82" s="192" t="n">
        <f aca="false">FG82</f>
        <v>3.25</v>
      </c>
      <c r="FT82" s="192" t="n">
        <f aca="false">FH82</f>
        <v>3.25</v>
      </c>
      <c r="FU82" s="192" t="n">
        <f aca="false">FI82</f>
        <v>3.25</v>
      </c>
      <c r="FV82" s="192" t="n">
        <f aca="false">FJ82</f>
        <v>3.25</v>
      </c>
      <c r="FW82" s="192" t="n">
        <f aca="false">FK82</f>
        <v>3.25</v>
      </c>
      <c r="FX82" s="192" t="n">
        <f aca="false">FL82</f>
        <v>3.25</v>
      </c>
      <c r="FY82" s="192" t="n">
        <f aca="false">FM82</f>
        <v>3.25</v>
      </c>
      <c r="FZ82" s="192" t="n">
        <f aca="false">FN82</f>
        <v>3.25</v>
      </c>
      <c r="GA82" s="192" t="n">
        <f aca="false">FO82</f>
        <v>3.25</v>
      </c>
      <c r="GB82" s="192" t="n">
        <f aca="false">FP82</f>
        <v>3.25</v>
      </c>
      <c r="GC82" s="192" t="n">
        <f aca="false">FQ82</f>
        <v>3.25</v>
      </c>
      <c r="GD82" s="192" t="n">
        <f aca="false">FR82</f>
        <v>3.25</v>
      </c>
      <c r="GE82" s="192" t="n">
        <f aca="false">FS82</f>
        <v>3.25</v>
      </c>
      <c r="GF82" s="192" t="n">
        <f aca="false">FT82</f>
        <v>3.25</v>
      </c>
      <c r="GG82" s="192" t="n">
        <f aca="false">FU82</f>
        <v>3.25</v>
      </c>
      <c r="GH82" s="192" t="n">
        <f aca="false">FV82</f>
        <v>3.25</v>
      </c>
      <c r="GI82" s="192" t="n">
        <f aca="false">FW82</f>
        <v>3.25</v>
      </c>
      <c r="GJ82" s="192" t="n">
        <f aca="false">FX82</f>
        <v>3.25</v>
      </c>
      <c r="GK82" s="192" t="n">
        <f aca="false">FY82</f>
        <v>3.25</v>
      </c>
      <c r="GL82" s="192" t="n">
        <f aca="false">FZ82</f>
        <v>3.25</v>
      </c>
      <c r="GM82" s="192" t="n">
        <f aca="false">GA82</f>
        <v>3.25</v>
      </c>
      <c r="GN82" s="192" t="n">
        <f aca="false">GB82</f>
        <v>3.25</v>
      </c>
      <c r="GO82" s="192" t="n">
        <f aca="false">GC82</f>
        <v>3.25</v>
      </c>
      <c r="GP82" s="192" t="n">
        <f aca="false">GD82</f>
        <v>3.25</v>
      </c>
      <c r="GQ82" s="192" t="n">
        <f aca="false">GE82</f>
        <v>3.25</v>
      </c>
      <c r="GR82" s="192" t="n">
        <f aca="false">GF82</f>
        <v>3.25</v>
      </c>
      <c r="GS82" s="192" t="n">
        <f aca="false">GG82</f>
        <v>3.25</v>
      </c>
      <c r="GT82" s="192" t="n">
        <f aca="false">GH82</f>
        <v>3.25</v>
      </c>
      <c r="GU82" s="192" t="n">
        <f aca="false">GI82</f>
        <v>3.25</v>
      </c>
      <c r="GV82" s="192" t="n">
        <f aca="false">GJ82</f>
        <v>3.25</v>
      </c>
      <c r="GW82" s="192" t="n">
        <f aca="false">GK82</f>
        <v>3.25</v>
      </c>
      <c r="GX82" s="192" t="n">
        <f aca="false">GL82</f>
        <v>3.25</v>
      </c>
      <c r="GY82" s="192" t="n">
        <f aca="false">GM82</f>
        <v>3.25</v>
      </c>
      <c r="GZ82" s="192" t="n">
        <f aca="false">GN82</f>
        <v>3.25</v>
      </c>
      <c r="HA82" s="192" t="n">
        <f aca="false">GO82</f>
        <v>3.25</v>
      </c>
      <c r="HB82" s="192" t="n">
        <f aca="false">GP82</f>
        <v>3.25</v>
      </c>
      <c r="HC82" s="192" t="n">
        <f aca="false">GQ82</f>
        <v>3.25</v>
      </c>
      <c r="HD82" s="192" t="n">
        <f aca="false">GR82</f>
        <v>3.25</v>
      </c>
      <c r="HE82" s="192" t="n">
        <f aca="false">GS82</f>
        <v>3.25</v>
      </c>
      <c r="HF82" s="192" t="n">
        <f aca="false">GT82</f>
        <v>3.25</v>
      </c>
      <c r="HG82" s="192" t="n">
        <f aca="false">GU82</f>
        <v>3.25</v>
      </c>
      <c r="HH82" s="192" t="n">
        <f aca="false">GV82</f>
        <v>3.25</v>
      </c>
      <c r="HI82" s="192" t="n">
        <f aca="false">GW82</f>
        <v>3.25</v>
      </c>
      <c r="HJ82" s="192" t="n">
        <f aca="false">GX82</f>
        <v>3.25</v>
      </c>
      <c r="HK82" s="192" t="n">
        <f aca="false">GY82</f>
        <v>3.25</v>
      </c>
      <c r="HL82" s="192" t="n">
        <f aca="false">GZ82</f>
        <v>3.25</v>
      </c>
      <c r="HM82" s="192" t="n">
        <f aca="false">HA82</f>
        <v>3.25</v>
      </c>
      <c r="HN82" s="192" t="n">
        <f aca="false">HB82</f>
        <v>3.25</v>
      </c>
      <c r="HO82" s="192" t="n">
        <f aca="false">HC82</f>
        <v>3.25</v>
      </c>
      <c r="HP82" s="192" t="n">
        <f aca="false">HD82</f>
        <v>3.25</v>
      </c>
      <c r="HQ82" s="192" t="n">
        <f aca="false">HE82</f>
        <v>3.25</v>
      </c>
      <c r="HR82" s="192" t="n">
        <f aca="false">HF82</f>
        <v>3.25</v>
      </c>
      <c r="HS82" s="192" t="n">
        <f aca="false">HG82</f>
        <v>3.25</v>
      </c>
      <c r="HT82" s="193"/>
      <c r="HU82" s="193"/>
      <c r="HV82" s="193"/>
      <c r="HW82" s="193"/>
      <c r="HX82" s="193"/>
      <c r="HY82" s="193"/>
      <c r="HZ82" s="193"/>
      <c r="IA82" s="193"/>
      <c r="IB82" s="193"/>
      <c r="IC82" s="193"/>
      <c r="ID82" s="193"/>
      <c r="IE82" s="193"/>
      <c r="IF82" s="193"/>
      <c r="IG82" s="193"/>
      <c r="IH82" s="193"/>
      <c r="II82" s="193"/>
      <c r="IJ82" s="193"/>
      <c r="IK82" s="193"/>
      <c r="IL82" s="193"/>
      <c r="IM82" s="193"/>
      <c r="IN82" s="193"/>
      <c r="IO82" s="193"/>
      <c r="IP82" s="193"/>
      <c r="IQ82" s="193"/>
      <c r="IR82" s="193"/>
      <c r="IS82" s="193"/>
      <c r="IT82" s="193"/>
      <c r="IU82" s="193"/>
      <c r="IV82" s="193"/>
      <c r="IW82" s="193"/>
    </row>
    <row r="83" customFormat="false" ht="12.75" hidden="false" customHeight="false" outlineLevel="0" collapsed="false">
      <c r="A83" s="214" t="s">
        <v>104</v>
      </c>
      <c r="B83" s="212" t="n">
        <f aca="false">-1*PMT((1+0.08)^0.25-1,84,B23)</f>
        <v>41.2121627440458</v>
      </c>
      <c r="C83" s="212" t="n">
        <f aca="false">B83</f>
        <v>41.2121627440458</v>
      </c>
      <c r="D83" s="212" t="n">
        <f aca="false">C83</f>
        <v>41.2121627440458</v>
      </c>
      <c r="E83" s="212" t="n">
        <f aca="false">D83</f>
        <v>41.2121627440458</v>
      </c>
      <c r="F83" s="212" t="n">
        <f aca="false">E83</f>
        <v>41.2121627440458</v>
      </c>
      <c r="G83" s="212" t="n">
        <f aca="false">F83</f>
        <v>41.2121627440458</v>
      </c>
      <c r="H83" s="212" t="n">
        <f aca="false">G83</f>
        <v>41.2121627440458</v>
      </c>
      <c r="I83" s="212" t="n">
        <f aca="false">H83</f>
        <v>41.2121627440458</v>
      </c>
      <c r="J83" s="212" t="n">
        <f aca="false">I83</f>
        <v>41.2121627440458</v>
      </c>
      <c r="K83" s="212" t="n">
        <f aca="false">J83</f>
        <v>41.2121627440458</v>
      </c>
      <c r="L83" s="212" t="n">
        <f aca="false">K83</f>
        <v>41.2121627440458</v>
      </c>
      <c r="M83" s="212" t="n">
        <f aca="false">L83</f>
        <v>41.2121627440458</v>
      </c>
      <c r="N83" s="212" t="n">
        <f aca="false">M83</f>
        <v>41.2121627440458</v>
      </c>
      <c r="O83" s="212" t="n">
        <f aca="false">N83</f>
        <v>41.2121627440458</v>
      </c>
      <c r="P83" s="212" t="n">
        <f aca="false">O83</f>
        <v>41.2121627440458</v>
      </c>
      <c r="Q83" s="212" t="n">
        <f aca="false">P83</f>
        <v>41.2121627440458</v>
      </c>
      <c r="R83" s="212" t="n">
        <f aca="false">Q83</f>
        <v>41.2121627440458</v>
      </c>
      <c r="S83" s="212" t="n">
        <f aca="false">R83</f>
        <v>41.2121627440458</v>
      </c>
      <c r="T83" s="212" t="n">
        <f aca="false">S83</f>
        <v>41.2121627440458</v>
      </c>
      <c r="U83" s="212" t="n">
        <f aca="false">T83</f>
        <v>41.2121627440458</v>
      </c>
      <c r="V83" s="212" t="n">
        <f aca="false">U83</f>
        <v>41.2121627440458</v>
      </c>
      <c r="W83" s="212" t="n">
        <f aca="false">V83</f>
        <v>41.2121627440458</v>
      </c>
      <c r="X83" s="212" t="n">
        <f aca="false">W83</f>
        <v>41.2121627440458</v>
      </c>
      <c r="Y83" s="212" t="n">
        <f aca="false">X83</f>
        <v>41.2121627440458</v>
      </c>
      <c r="Z83" s="212" t="n">
        <f aca="false">Y83</f>
        <v>41.2121627440458</v>
      </c>
      <c r="AA83" s="212" t="n">
        <f aca="false">Z83</f>
        <v>41.2121627440458</v>
      </c>
      <c r="AB83" s="212" t="n">
        <f aca="false">AA83</f>
        <v>41.2121627440458</v>
      </c>
      <c r="AC83" s="212" t="n">
        <f aca="false">AB83</f>
        <v>41.2121627440458</v>
      </c>
      <c r="AD83" s="212" t="n">
        <f aca="false">AC83</f>
        <v>41.2121627440458</v>
      </c>
      <c r="AE83" s="212" t="n">
        <f aca="false">AD83</f>
        <v>41.2121627440458</v>
      </c>
      <c r="AF83" s="212" t="n">
        <f aca="false">AE83</f>
        <v>41.2121627440458</v>
      </c>
      <c r="AG83" s="212" t="n">
        <f aca="false">AF83</f>
        <v>41.2121627440458</v>
      </c>
      <c r="AH83" s="212" t="n">
        <f aca="false">AG83</f>
        <v>41.2121627440458</v>
      </c>
      <c r="AI83" s="212" t="n">
        <f aca="false">AH83</f>
        <v>41.2121627440458</v>
      </c>
      <c r="AJ83" s="212" t="n">
        <f aca="false">AI83</f>
        <v>41.2121627440458</v>
      </c>
      <c r="AK83" s="212" t="n">
        <f aca="false">AJ83</f>
        <v>41.2121627440458</v>
      </c>
      <c r="AL83" s="212" t="n">
        <f aca="false">AK83</f>
        <v>41.2121627440458</v>
      </c>
      <c r="AM83" s="212" t="n">
        <f aca="false">AL83</f>
        <v>41.2121627440458</v>
      </c>
      <c r="AN83" s="212" t="n">
        <f aca="false">AM83</f>
        <v>41.2121627440458</v>
      </c>
      <c r="AO83" s="212" t="n">
        <f aca="false">AN83</f>
        <v>41.2121627440458</v>
      </c>
      <c r="AP83" s="212" t="n">
        <f aca="false">AO83</f>
        <v>41.2121627440458</v>
      </c>
      <c r="AQ83" s="212" t="n">
        <f aca="false">AP83</f>
        <v>41.2121627440458</v>
      </c>
      <c r="AR83" s="212" t="n">
        <f aca="false">AQ83</f>
        <v>41.2121627440458</v>
      </c>
      <c r="AS83" s="212" t="n">
        <f aca="false">AR83</f>
        <v>41.2121627440458</v>
      </c>
      <c r="AT83" s="212" t="n">
        <f aca="false">AS83</f>
        <v>41.2121627440458</v>
      </c>
      <c r="AU83" s="212" t="n">
        <f aca="false">AT83</f>
        <v>41.2121627440458</v>
      </c>
      <c r="AV83" s="212" t="n">
        <f aca="false">AU83</f>
        <v>41.2121627440458</v>
      </c>
      <c r="AW83" s="212" t="n">
        <f aca="false">AV83</f>
        <v>41.2121627440458</v>
      </c>
      <c r="AX83" s="212" t="n">
        <f aca="false">AW83</f>
        <v>41.2121627440458</v>
      </c>
      <c r="AY83" s="212" t="n">
        <f aca="false">AX83</f>
        <v>41.2121627440458</v>
      </c>
      <c r="AZ83" s="212" t="n">
        <f aca="false">AY83</f>
        <v>41.2121627440458</v>
      </c>
      <c r="BA83" s="212" t="n">
        <f aca="false">AZ83</f>
        <v>41.2121627440458</v>
      </c>
      <c r="BB83" s="212" t="n">
        <f aca="false">BA83</f>
        <v>41.2121627440458</v>
      </c>
      <c r="BC83" s="212" t="n">
        <f aca="false">BB83</f>
        <v>41.2121627440458</v>
      </c>
      <c r="BD83" s="212" t="n">
        <f aca="false">BC83</f>
        <v>41.2121627440458</v>
      </c>
      <c r="BE83" s="212" t="n">
        <f aca="false">BD83</f>
        <v>41.2121627440458</v>
      </c>
      <c r="BF83" s="212" t="n">
        <f aca="false">BE83</f>
        <v>41.2121627440458</v>
      </c>
      <c r="BG83" s="212" t="n">
        <f aca="false">BF83</f>
        <v>41.2121627440458</v>
      </c>
      <c r="BH83" s="212" t="n">
        <f aca="false">BG83</f>
        <v>41.2121627440458</v>
      </c>
      <c r="BI83" s="212" t="n">
        <f aca="false">BH83</f>
        <v>41.2121627440458</v>
      </c>
      <c r="BJ83" s="212" t="n">
        <f aca="false">BI83</f>
        <v>41.2121627440458</v>
      </c>
      <c r="BK83" s="212" t="n">
        <f aca="false">BJ83</f>
        <v>41.2121627440458</v>
      </c>
      <c r="BL83" s="212" t="n">
        <f aca="false">BK83</f>
        <v>41.2121627440458</v>
      </c>
      <c r="BM83" s="212" t="n">
        <f aca="false">BL83</f>
        <v>41.2121627440458</v>
      </c>
      <c r="BN83" s="212" t="n">
        <f aca="false">BM83</f>
        <v>41.2121627440458</v>
      </c>
      <c r="BO83" s="212" t="n">
        <f aca="false">BN83</f>
        <v>41.2121627440458</v>
      </c>
      <c r="BP83" s="212" t="n">
        <f aca="false">BO83</f>
        <v>41.2121627440458</v>
      </c>
      <c r="BQ83" s="212" t="n">
        <f aca="false">BP83</f>
        <v>41.2121627440458</v>
      </c>
      <c r="BR83" s="212" t="n">
        <f aca="false">BQ83</f>
        <v>41.2121627440458</v>
      </c>
      <c r="BS83" s="212" t="n">
        <f aca="false">BR83</f>
        <v>41.2121627440458</v>
      </c>
      <c r="BT83" s="212" t="n">
        <f aca="false">BS83</f>
        <v>41.2121627440458</v>
      </c>
      <c r="BU83" s="212" t="n">
        <f aca="false">BT83</f>
        <v>41.2121627440458</v>
      </c>
      <c r="BV83" s="212" t="n">
        <f aca="false">BU83</f>
        <v>41.2121627440458</v>
      </c>
      <c r="BW83" s="212" t="n">
        <f aca="false">BV83</f>
        <v>41.2121627440458</v>
      </c>
      <c r="BX83" s="212" t="n">
        <f aca="false">BW83</f>
        <v>41.2121627440458</v>
      </c>
      <c r="BY83" s="212" t="n">
        <f aca="false">BX83</f>
        <v>41.2121627440458</v>
      </c>
      <c r="BZ83" s="212" t="n">
        <f aca="false">BY83</f>
        <v>41.2121627440458</v>
      </c>
      <c r="CA83" s="212" t="n">
        <f aca="false">BZ83</f>
        <v>41.2121627440458</v>
      </c>
      <c r="CB83" s="212" t="n">
        <f aca="false">CA83</f>
        <v>41.2121627440458</v>
      </c>
      <c r="CC83" s="212" t="n">
        <f aca="false">CB83</f>
        <v>41.2121627440458</v>
      </c>
      <c r="CD83" s="212" t="n">
        <f aca="false">CC83</f>
        <v>41.2121627440458</v>
      </c>
      <c r="CE83" s="212" t="n">
        <f aca="false">CD83</f>
        <v>41.2121627440458</v>
      </c>
      <c r="CF83" s="212" t="n">
        <f aca="false">CE83</f>
        <v>41.2121627440458</v>
      </c>
      <c r="CG83" s="212" t="n">
        <f aca="false">CF83</f>
        <v>41.2121627440458</v>
      </c>
      <c r="CH83" s="212" t="n">
        <v>0</v>
      </c>
      <c r="CI83" s="212" t="n">
        <f aca="false">CH83</f>
        <v>0</v>
      </c>
      <c r="CJ83" s="212" t="n">
        <f aca="false">CI83</f>
        <v>0</v>
      </c>
      <c r="CK83" s="212" t="n">
        <f aca="false">CJ83</f>
        <v>0</v>
      </c>
      <c r="CL83" s="212" t="n">
        <f aca="false">CK83</f>
        <v>0</v>
      </c>
      <c r="CM83" s="212" t="n">
        <f aca="false">CL83</f>
        <v>0</v>
      </c>
      <c r="CN83" s="212" t="n">
        <f aca="false">CM83</f>
        <v>0</v>
      </c>
      <c r="CO83" s="212" t="n">
        <f aca="false">CN83</f>
        <v>0</v>
      </c>
      <c r="CP83" s="212" t="n">
        <f aca="false">CO83</f>
        <v>0</v>
      </c>
      <c r="CQ83" s="212" t="n">
        <f aca="false">CP83</f>
        <v>0</v>
      </c>
      <c r="CR83" s="212" t="n">
        <f aca="false">CQ83</f>
        <v>0</v>
      </c>
      <c r="CS83" s="212" t="n">
        <f aca="false">CR83</f>
        <v>0</v>
      </c>
      <c r="CT83" s="212" t="n">
        <f aca="false">CS83</f>
        <v>0</v>
      </c>
      <c r="CU83" s="212" t="n">
        <f aca="false">CT83</f>
        <v>0</v>
      </c>
      <c r="CV83" s="212" t="n">
        <f aca="false">CU83</f>
        <v>0</v>
      </c>
      <c r="CW83" s="212" t="n">
        <f aca="false">CV83</f>
        <v>0</v>
      </c>
      <c r="CX83" s="212" t="n">
        <f aca="false">CW83</f>
        <v>0</v>
      </c>
      <c r="CY83" s="212" t="n">
        <f aca="false">CX83</f>
        <v>0</v>
      </c>
      <c r="CZ83" s="212" t="n">
        <f aca="false">CY83</f>
        <v>0</v>
      </c>
      <c r="DA83" s="212" t="n">
        <f aca="false">CZ83</f>
        <v>0</v>
      </c>
      <c r="DB83" s="212" t="n">
        <f aca="false">DA83</f>
        <v>0</v>
      </c>
      <c r="DC83" s="212" t="n">
        <f aca="false">DB83</f>
        <v>0</v>
      </c>
      <c r="DD83" s="212" t="n">
        <f aca="false">DC83</f>
        <v>0</v>
      </c>
      <c r="DE83" s="212" t="n">
        <f aca="false">DD83</f>
        <v>0</v>
      </c>
      <c r="DF83" s="212" t="n">
        <f aca="false">DE83</f>
        <v>0</v>
      </c>
      <c r="DG83" s="212" t="n">
        <f aca="false">DF83</f>
        <v>0</v>
      </c>
      <c r="DH83" s="192"/>
      <c r="DI83" s="192"/>
      <c r="DJ83" s="192"/>
      <c r="DK83" s="192"/>
      <c r="DL83" s="192"/>
      <c r="DM83" s="192"/>
      <c r="DN83" s="192"/>
      <c r="DO83" s="192"/>
      <c r="DP83" s="192"/>
      <c r="DQ83" s="192"/>
      <c r="DR83" s="23"/>
      <c r="DS83" s="192"/>
      <c r="DT83" s="192"/>
      <c r="DU83" s="192"/>
      <c r="DV83" s="192"/>
      <c r="DW83" s="192"/>
      <c r="DX83" s="192"/>
      <c r="DY83" s="192"/>
      <c r="DZ83" s="192"/>
      <c r="EA83" s="192"/>
      <c r="EB83" s="192"/>
      <c r="EC83" s="192"/>
      <c r="ED83" s="192"/>
      <c r="EE83" s="192"/>
      <c r="EF83" s="192"/>
      <c r="EG83" s="192"/>
      <c r="EH83" s="192"/>
      <c r="EI83" s="192"/>
      <c r="EJ83" s="192"/>
      <c r="EK83" s="192"/>
      <c r="EL83" s="192"/>
      <c r="EM83" s="192"/>
      <c r="EN83" s="192"/>
      <c r="EO83" s="192"/>
      <c r="EP83" s="192"/>
      <c r="EQ83" s="192"/>
      <c r="ER83" s="192"/>
      <c r="ES83" s="192"/>
      <c r="ET83" s="192"/>
      <c r="EU83" s="192"/>
      <c r="EV83" s="192"/>
      <c r="EW83" s="192"/>
      <c r="EX83" s="192"/>
      <c r="EY83" s="192"/>
      <c r="EZ83" s="192"/>
      <c r="FA83" s="192"/>
      <c r="FB83" s="192"/>
      <c r="FC83" s="192"/>
      <c r="FD83" s="192"/>
      <c r="FE83" s="192"/>
      <c r="FF83" s="192"/>
      <c r="FG83" s="192"/>
      <c r="FH83" s="192"/>
      <c r="FI83" s="192"/>
      <c r="FJ83" s="192"/>
      <c r="FK83" s="192"/>
      <c r="FL83" s="192"/>
      <c r="FM83" s="192"/>
      <c r="FN83" s="192"/>
      <c r="FO83" s="192"/>
      <c r="FP83" s="192"/>
      <c r="FQ83" s="192"/>
      <c r="FR83" s="192"/>
      <c r="FS83" s="192"/>
      <c r="FT83" s="192"/>
      <c r="FU83" s="192"/>
      <c r="FV83" s="192"/>
      <c r="FW83" s="192"/>
      <c r="FX83" s="192"/>
      <c r="FY83" s="192"/>
      <c r="FZ83" s="192"/>
      <c r="GA83" s="192"/>
      <c r="GB83" s="192"/>
      <c r="GC83" s="192"/>
      <c r="GD83" s="192"/>
      <c r="GE83" s="192"/>
      <c r="GF83" s="192"/>
      <c r="GG83" s="192"/>
      <c r="GH83" s="192"/>
      <c r="GI83" s="192"/>
      <c r="GJ83" s="192"/>
      <c r="GK83" s="192"/>
      <c r="GL83" s="192"/>
      <c r="GM83" s="192"/>
      <c r="GN83" s="192"/>
      <c r="GO83" s="192"/>
      <c r="GP83" s="192"/>
      <c r="GQ83" s="192"/>
      <c r="GR83" s="192"/>
      <c r="GS83" s="192"/>
      <c r="GT83" s="192"/>
      <c r="GU83" s="192"/>
      <c r="GV83" s="192"/>
      <c r="GW83" s="192"/>
      <c r="GX83" s="192"/>
      <c r="GY83" s="192"/>
      <c r="GZ83" s="192"/>
      <c r="HA83" s="192"/>
      <c r="HB83" s="192"/>
      <c r="HC83" s="192"/>
      <c r="HD83" s="192"/>
      <c r="HE83" s="192"/>
      <c r="HF83" s="192"/>
      <c r="HG83" s="192"/>
      <c r="HH83" s="192"/>
      <c r="HI83" s="192"/>
      <c r="HJ83" s="192"/>
      <c r="HK83" s="192"/>
      <c r="HL83" s="192"/>
      <c r="HM83" s="192"/>
      <c r="HN83" s="192"/>
      <c r="HO83" s="192"/>
      <c r="HP83" s="192"/>
      <c r="HQ83" s="192"/>
      <c r="HR83" s="192"/>
      <c r="HS83" s="192"/>
      <c r="HT83" s="193"/>
      <c r="HU83" s="193"/>
      <c r="HV83" s="193"/>
      <c r="HW83" s="193"/>
      <c r="HX83" s="193"/>
      <c r="HY83" s="193"/>
      <c r="HZ83" s="193"/>
      <c r="IA83" s="193"/>
      <c r="IB83" s="193"/>
      <c r="IC83" s="193"/>
      <c r="ID83" s="193"/>
      <c r="IE83" s="193"/>
      <c r="IF83" s="193"/>
      <c r="IG83" s="193"/>
      <c r="IH83" s="193"/>
      <c r="II83" s="193"/>
      <c r="IJ83" s="193"/>
      <c r="IK83" s="193"/>
      <c r="IL83" s="193"/>
      <c r="IM83" s="193"/>
      <c r="IN83" s="193"/>
      <c r="IO83" s="193"/>
      <c r="IP83" s="193"/>
      <c r="IQ83" s="193"/>
      <c r="IR83" s="193"/>
      <c r="IS83" s="193"/>
      <c r="IT83" s="193"/>
      <c r="IU83" s="193"/>
      <c r="IV83" s="193"/>
      <c r="IW83" s="193"/>
    </row>
    <row r="84" customFormat="false" ht="13.5" hidden="false" customHeight="false" outlineLevel="0" collapsed="false">
      <c r="A84" s="194" t="s">
        <v>105</v>
      </c>
      <c r="B84" s="195" t="n">
        <f aca="false">SUM(B80:B83)</f>
        <v>55.2954960773791</v>
      </c>
      <c r="C84" s="195" t="n">
        <f aca="false">SUM(C80:C83)</f>
        <v>97.2918558932011</v>
      </c>
      <c r="D84" s="195" t="n">
        <f aca="false">SUM(D80:D83)</f>
        <v>99.3792398697576</v>
      </c>
      <c r="E84" s="195" t="n">
        <f aca="false">SUM(E80:E83)</f>
        <v>86.018961926237</v>
      </c>
      <c r="F84" s="195" t="n">
        <f aca="false">SUM(F80:F83)</f>
        <v>87.5427012044453</v>
      </c>
      <c r="G84" s="195" t="n">
        <f aca="false">SUM(G80:G83)</f>
        <v>87.5427012044453</v>
      </c>
      <c r="H84" s="195" t="n">
        <f aca="false">SUM(H80:H83)</f>
        <v>86.018961926237</v>
      </c>
      <c r="I84" s="195" t="n">
        <f aca="false">SUM(I80:I83)</f>
        <v>99.3792398697576</v>
      </c>
      <c r="J84" s="195" t="n">
        <f aca="false">SUM(J80:J83)</f>
        <v>97.2918558932011</v>
      </c>
      <c r="K84" s="195" t="n">
        <f aca="false">SUM(K80:K83)</f>
        <v>99.3792398697576</v>
      </c>
      <c r="L84" s="195" t="n">
        <f aca="false">SUM(L80:L83)</f>
        <v>99.3792398697576</v>
      </c>
      <c r="M84" s="195" t="n">
        <f aca="false">SUM(M80:M83)</f>
        <v>94.6952930954631</v>
      </c>
      <c r="N84" s="195" t="n">
        <f aca="false">SUM(N80:N83)</f>
        <v>99.3792398697576</v>
      </c>
      <c r="O84" s="195" t="n">
        <f aca="false">SUM(O80:O83)</f>
        <v>97.2918558932011</v>
      </c>
      <c r="P84" s="195" t="n">
        <f aca="false">SUM(P80:P83)</f>
        <v>99.3792398697576</v>
      </c>
      <c r="Q84" s="195" t="n">
        <f aca="false">SUM(Q80:Q83)</f>
        <v>86.018961926237</v>
      </c>
      <c r="R84" s="195" t="n">
        <f aca="false">SUM(R80:R83)</f>
        <v>87.5427012044453</v>
      </c>
      <c r="S84" s="195" t="n">
        <f aca="false">SUM(S80:S83)</f>
        <v>87.5427012044453</v>
      </c>
      <c r="T84" s="195" t="n">
        <f aca="false">SUM(T80:T83)</f>
        <v>86.018961926237</v>
      </c>
      <c r="U84" s="195" t="n">
        <f aca="false">SUM(U80:U83)</f>
        <v>99.3792398697576</v>
      </c>
      <c r="V84" s="195" t="n">
        <f aca="false">SUM(V80:V83)</f>
        <v>97.2918558932011</v>
      </c>
      <c r="W84" s="195" t="n">
        <f aca="false">SUM(W80:W83)</f>
        <v>99.3792398697576</v>
      </c>
      <c r="X84" s="195" t="n">
        <f aca="false">SUM(X80:X83)</f>
        <v>99.3792398697576</v>
      </c>
      <c r="Y84" s="195" t="n">
        <f aca="false">SUM(Y80:Y83)</f>
        <v>94.6952930954631</v>
      </c>
      <c r="Z84" s="195" t="n">
        <f aca="false">SUM(Z80:Z83)</f>
        <v>99.3792398697576</v>
      </c>
      <c r="AA84" s="195" t="n">
        <f aca="false">SUM(AA80:AA83)</f>
        <v>97.2918558932011</v>
      </c>
      <c r="AB84" s="195" t="n">
        <f aca="false">SUM(AB80:AB83)</f>
        <v>99.3792398697576</v>
      </c>
      <c r="AC84" s="195" t="n">
        <f aca="false">SUM(AC80:AC83)</f>
        <v>86.018961926237</v>
      </c>
      <c r="AD84" s="195" t="n">
        <f aca="false">SUM(AD80:AD83)</f>
        <v>87.5427012044453</v>
      </c>
      <c r="AE84" s="195" t="n">
        <f aca="false">SUM(AE80:AE83)</f>
        <v>87.5427012044453</v>
      </c>
      <c r="AF84" s="195" t="n">
        <f aca="false">SUM(AF80:AF83)</f>
        <v>86.018961926237</v>
      </c>
      <c r="AG84" s="195" t="n">
        <f aca="false">SUM(AG80:AG83)</f>
        <v>99.3792398697576</v>
      </c>
      <c r="AH84" s="195" t="n">
        <f aca="false">SUM(AH80:AH83)</f>
        <v>97.2918558932011</v>
      </c>
      <c r="AI84" s="195" t="n">
        <f aca="false">SUM(AI80:AI83)</f>
        <v>99.3792398697576</v>
      </c>
      <c r="AJ84" s="195" t="n">
        <f aca="false">SUM(AJ80:AJ83)</f>
        <v>99.3792398697576</v>
      </c>
      <c r="AK84" s="195" t="n">
        <f aca="false">SUM(AK80:AK83)</f>
        <v>94.6952930954631</v>
      </c>
      <c r="AL84" s="195" t="n">
        <f aca="false">SUM(AL80:AL83)</f>
        <v>99.3792398697576</v>
      </c>
      <c r="AM84" s="195" t="n">
        <f aca="false">SUM(AM80:AM83)</f>
        <v>97.2918558932011</v>
      </c>
      <c r="AN84" s="195" t="n">
        <f aca="false">SUM(AN80:AN83)</f>
        <v>99.3792398697576</v>
      </c>
      <c r="AO84" s="195" t="n">
        <f aca="false">SUM(AO80:AO83)</f>
        <v>86.018961926237</v>
      </c>
      <c r="AP84" s="195" t="n">
        <f aca="false">SUM(AP80:AP83)</f>
        <v>87.5427012044453</v>
      </c>
      <c r="AQ84" s="195" t="n">
        <f aca="false">SUM(AQ80:AQ83)</f>
        <v>87.5427012044453</v>
      </c>
      <c r="AR84" s="195" t="n">
        <f aca="false">SUM(AR80:AR83)</f>
        <v>86.018961926237</v>
      </c>
      <c r="AS84" s="195" t="n">
        <f aca="false">SUM(AS80:AS83)</f>
        <v>99.3792398697576</v>
      </c>
      <c r="AT84" s="195" t="n">
        <f aca="false">SUM(AT80:AT83)</f>
        <v>97.2918558932011</v>
      </c>
      <c r="AU84" s="195" t="n">
        <f aca="false">SUM(AU80:AU83)</f>
        <v>99.3792398697576</v>
      </c>
      <c r="AV84" s="195" t="n">
        <f aca="false">SUM(AV80:AV83)</f>
        <v>99.3792398697576</v>
      </c>
      <c r="AW84" s="195" t="n">
        <f aca="false">SUM(AW80:AW83)</f>
        <v>94.6952930954631</v>
      </c>
      <c r="AX84" s="195" t="n">
        <f aca="false">SUM(AX80:AX83)</f>
        <v>99.3792398697576</v>
      </c>
      <c r="AY84" s="195" t="n">
        <f aca="false">SUM(AY80:AY83)</f>
        <v>97.2918558932011</v>
      </c>
      <c r="AZ84" s="195" t="n">
        <f aca="false">SUM(AZ80:AZ83)</f>
        <v>99.3792398697576</v>
      </c>
      <c r="BA84" s="195" t="n">
        <f aca="false">SUM(BA80:BA83)</f>
        <v>86.018961926237</v>
      </c>
      <c r="BB84" s="195" t="n">
        <f aca="false">SUM(BB80:BB83)</f>
        <v>87.5427012044453</v>
      </c>
      <c r="BC84" s="195" t="n">
        <f aca="false">SUM(BC80:BC83)</f>
        <v>87.5427012044453</v>
      </c>
      <c r="BD84" s="195" t="n">
        <f aca="false">SUM(BD80:BD83)</f>
        <v>86.018961926237</v>
      </c>
      <c r="BE84" s="195" t="n">
        <f aca="false">SUM(BE80:BE83)</f>
        <v>99.3792398697576</v>
      </c>
      <c r="BF84" s="195" t="n">
        <f aca="false">SUM(BF80:BF83)</f>
        <v>97.2918558932011</v>
      </c>
      <c r="BG84" s="195" t="n">
        <f aca="false">SUM(BG80:BG83)</f>
        <v>99.3792398697576</v>
      </c>
      <c r="BH84" s="195" t="n">
        <f aca="false">SUM(BH80:BH83)</f>
        <v>99.3792398697576</v>
      </c>
      <c r="BI84" s="195" t="n">
        <f aca="false">SUM(BI80:BI83)</f>
        <v>94.6952930954631</v>
      </c>
      <c r="BJ84" s="195" t="n">
        <f aca="false">SUM(BJ80:BJ83)</f>
        <v>99.3792398697576</v>
      </c>
      <c r="BK84" s="195" t="n">
        <f aca="false">SUM(BK80:BK83)</f>
        <v>97.2918558932011</v>
      </c>
      <c r="BL84" s="195" t="n">
        <f aca="false">SUM(BL80:BL83)</f>
        <v>99.3792398697576</v>
      </c>
      <c r="BM84" s="195" t="n">
        <f aca="false">SUM(BM80:BM83)</f>
        <v>86.018961926237</v>
      </c>
      <c r="BN84" s="195" t="n">
        <f aca="false">SUM(BN80:BN83)</f>
        <v>87.5427012044453</v>
      </c>
      <c r="BO84" s="195" t="n">
        <f aca="false">SUM(BO80:BO83)</f>
        <v>87.5427012044453</v>
      </c>
      <c r="BP84" s="195" t="n">
        <f aca="false">SUM(BP80:BP83)</f>
        <v>86.018961926237</v>
      </c>
      <c r="BQ84" s="195" t="n">
        <f aca="false">SUM(BQ80:BQ83)</f>
        <v>99.3792398697576</v>
      </c>
      <c r="BR84" s="195" t="n">
        <f aca="false">SUM(BR80:BR83)</f>
        <v>97.2918558932011</v>
      </c>
      <c r="BS84" s="195" t="n">
        <f aca="false">SUM(BS80:BS83)</f>
        <v>99.3792398697576</v>
      </c>
      <c r="BT84" s="195" t="n">
        <f aca="false">SUM(BT80:BT83)</f>
        <v>99.3792398697576</v>
      </c>
      <c r="BU84" s="195" t="n">
        <f aca="false">SUM(BU80:BU83)</f>
        <v>94.6952930954631</v>
      </c>
      <c r="BV84" s="195" t="n">
        <f aca="false">SUM(BV80:BV83)</f>
        <v>99.3792398697576</v>
      </c>
      <c r="BW84" s="195" t="n">
        <f aca="false">SUM(BW80:BW83)</f>
        <v>97.2918558932011</v>
      </c>
      <c r="BX84" s="195" t="n">
        <f aca="false">SUM(BX80:BX83)</f>
        <v>99.3792398697576</v>
      </c>
      <c r="BY84" s="195" t="n">
        <f aca="false">SUM(BY80:BY83)</f>
        <v>86.018961926237</v>
      </c>
      <c r="BZ84" s="195" t="n">
        <f aca="false">SUM(BZ80:BZ83)</f>
        <v>87.5427012044453</v>
      </c>
      <c r="CA84" s="195" t="n">
        <f aca="false">SUM(CA80:CA83)</f>
        <v>87.5427012044453</v>
      </c>
      <c r="CB84" s="195" t="n">
        <f aca="false">SUM(CB80:CB83)</f>
        <v>86.018961926237</v>
      </c>
      <c r="CC84" s="195" t="n">
        <f aca="false">SUM(CC80:CC83)</f>
        <v>99.3792398697576</v>
      </c>
      <c r="CD84" s="195" t="n">
        <f aca="false">SUM(CD80:CD83)</f>
        <v>97.2918558932011</v>
      </c>
      <c r="CE84" s="195" t="n">
        <f aca="false">SUM(CE80:CE83)</f>
        <v>99.3792398697576</v>
      </c>
      <c r="CF84" s="195" t="n">
        <f aca="false">SUM(CF80:CF83)</f>
        <v>99.3792398697576</v>
      </c>
      <c r="CG84" s="195" t="n">
        <f aca="false">SUM(CG80:CG83)</f>
        <v>94.6952930954631</v>
      </c>
      <c r="CH84" s="195" t="n">
        <f aca="false">SUM(CH80:CH83)</f>
        <v>58.1670771257118</v>
      </c>
      <c r="CI84" s="195" t="n">
        <f aca="false">SUM(CI80:CI83)</f>
        <v>56.0796931491554</v>
      </c>
      <c r="CJ84" s="195" t="n">
        <f aca="false">SUM(CJ80:CJ83)</f>
        <v>58.1670771257118</v>
      </c>
      <c r="CK84" s="195" t="n">
        <f aca="false">SUM(CK80:CK83)</f>
        <v>44.8067991821912</v>
      </c>
      <c r="CL84" s="195" t="n">
        <f aca="false">SUM(CL80:CL83)</f>
        <v>46.3305384603995</v>
      </c>
      <c r="CM84" s="195" t="n">
        <f aca="false">SUM(CM80:CM83)</f>
        <v>46.3305384603995</v>
      </c>
      <c r="CN84" s="195" t="n">
        <f aca="false">SUM(CN80:CN83)</f>
        <v>44.8067991821912</v>
      </c>
      <c r="CO84" s="195" t="n">
        <f aca="false">SUM(CO80:CO83)</f>
        <v>58.1670771257118</v>
      </c>
      <c r="CP84" s="195" t="n">
        <f aca="false">SUM(CP80:CP83)</f>
        <v>56.0796931491554</v>
      </c>
      <c r="CQ84" s="195" t="n">
        <f aca="false">SUM(CQ80:CQ83)</f>
        <v>58.1670771257118</v>
      </c>
      <c r="CR84" s="195" t="n">
        <f aca="false">SUM(CR80:CR83)</f>
        <v>58.1670771257118</v>
      </c>
      <c r="CS84" s="195" t="n">
        <f aca="false">SUM(CS80:CS83)</f>
        <v>53.4831303514174</v>
      </c>
      <c r="CT84" s="195" t="n">
        <f aca="false">SUM(CT80:CT83)</f>
        <v>58.1670771257118</v>
      </c>
      <c r="CU84" s="195" t="n">
        <f aca="false">SUM(CU80:CU83)</f>
        <v>56.0796931491554</v>
      </c>
      <c r="CV84" s="195" t="n">
        <f aca="false">SUM(CV80:CV83)</f>
        <v>58.1670771257118</v>
      </c>
      <c r="CW84" s="195" t="n">
        <f aca="false">SUM(CW80:CW83)</f>
        <v>44.8067991821912</v>
      </c>
      <c r="CX84" s="195" t="n">
        <f aca="false">SUM(CX80:CX83)</f>
        <v>46.3305384603995</v>
      </c>
      <c r="CY84" s="195" t="n">
        <f aca="false">SUM(CY80:CY83)</f>
        <v>46.3305384603995</v>
      </c>
      <c r="CZ84" s="195" t="n">
        <f aca="false">SUM(CZ80:CZ83)</f>
        <v>44.8067991821912</v>
      </c>
      <c r="DA84" s="195" t="n">
        <f aca="false">SUM(DA80:DA83)</f>
        <v>58.1670771257118</v>
      </c>
      <c r="DB84" s="195" t="n">
        <f aca="false">SUM(DB80:DB83)</f>
        <v>56.0796931491554</v>
      </c>
      <c r="DC84" s="195" t="n">
        <f aca="false">SUM(DC80:DC83)</f>
        <v>58.1670771257118</v>
      </c>
      <c r="DD84" s="195" t="n">
        <f aca="false">SUM(DD80:DD83)</f>
        <v>58.1670771257118</v>
      </c>
      <c r="DE84" s="195" t="n">
        <f aca="false">SUM(DE80:DE83)</f>
        <v>53.4831303514174</v>
      </c>
      <c r="DF84" s="195" t="n">
        <f aca="false">SUM(DF80:DF83)</f>
        <v>58.1670771257118</v>
      </c>
      <c r="DG84" s="195" t="n">
        <f aca="false">SUM(DG80:DG83)</f>
        <v>56.0796931491554</v>
      </c>
      <c r="DH84" s="195" t="n">
        <f aca="false">SUM(DH80:DH83)</f>
        <v>58.1670771257118</v>
      </c>
      <c r="DI84" s="195" t="n">
        <f aca="false">SUM(DI80:DI83)</f>
        <v>44.8067991821912</v>
      </c>
      <c r="DJ84" s="195" t="n">
        <f aca="false">SUM(DJ80:DJ83)</f>
        <v>46.3305384603995</v>
      </c>
      <c r="DK84" s="195" t="n">
        <f aca="false">SUM(DK80:DK83)</f>
        <v>46.3305384603995</v>
      </c>
      <c r="DL84" s="195" t="n">
        <f aca="false">SUM(DL80:DL83)</f>
        <v>44.8067991821912</v>
      </c>
      <c r="DM84" s="195" t="n">
        <f aca="false">SUM(DM80:DM83)</f>
        <v>58.1670771257118</v>
      </c>
      <c r="DN84" s="195" t="n">
        <f aca="false">SUM(DN80:DN83)</f>
        <v>56.0796931491554</v>
      </c>
      <c r="DO84" s="195" t="n">
        <f aca="false">SUM(DO80:DO83)</f>
        <v>58.1670771257118</v>
      </c>
      <c r="DP84" s="195" t="n">
        <f aca="false">SUM(DP80:DP83)</f>
        <v>58.1670771257118</v>
      </c>
      <c r="DQ84" s="195" t="n">
        <f aca="false">SUM(DQ80:DQ83)</f>
        <v>53.4831303514174</v>
      </c>
      <c r="DR84" s="23"/>
      <c r="DS84" s="196" t="n">
        <f aca="false">DF84</f>
        <v>58.1670771257118</v>
      </c>
      <c r="DT84" s="196" t="n">
        <f aca="false">DG84</f>
        <v>56.0796931491554</v>
      </c>
      <c r="DU84" s="196" t="n">
        <f aca="false">DH84</f>
        <v>58.1670771257118</v>
      </c>
      <c r="DV84" s="196" t="n">
        <f aca="false">DI84</f>
        <v>44.8067991821912</v>
      </c>
      <c r="DW84" s="196" t="n">
        <f aca="false">DJ84</f>
        <v>46.3305384603995</v>
      </c>
      <c r="DX84" s="196" t="n">
        <f aca="false">DK84</f>
        <v>46.3305384603995</v>
      </c>
      <c r="DY84" s="196" t="n">
        <f aca="false">DL84</f>
        <v>44.8067991821912</v>
      </c>
      <c r="DZ84" s="196" t="n">
        <f aca="false">DM84</f>
        <v>58.1670771257118</v>
      </c>
      <c r="EA84" s="196" t="n">
        <f aca="false">DN84</f>
        <v>56.0796931491554</v>
      </c>
      <c r="EB84" s="196" t="n">
        <f aca="false">DO84</f>
        <v>58.1670771257118</v>
      </c>
      <c r="EC84" s="196" t="n">
        <f aca="false">DP84</f>
        <v>58.1670771257118</v>
      </c>
      <c r="ED84" s="196" t="n">
        <f aca="false">DQ84</f>
        <v>53.4831303514174</v>
      </c>
      <c r="EE84" s="196" t="n">
        <f aca="false">DS84</f>
        <v>58.1670771257118</v>
      </c>
      <c r="EF84" s="196" t="n">
        <f aca="false">DT84</f>
        <v>56.0796931491554</v>
      </c>
      <c r="EG84" s="196" t="n">
        <f aca="false">DU84</f>
        <v>58.1670771257118</v>
      </c>
      <c r="EH84" s="196" t="n">
        <f aca="false">DV84</f>
        <v>44.8067991821912</v>
      </c>
      <c r="EI84" s="196" t="n">
        <f aca="false">DW84</f>
        <v>46.3305384603995</v>
      </c>
      <c r="EJ84" s="196" t="n">
        <f aca="false">DX84</f>
        <v>46.3305384603995</v>
      </c>
      <c r="EK84" s="196" t="n">
        <f aca="false">DY84</f>
        <v>44.8067991821912</v>
      </c>
      <c r="EL84" s="196" t="n">
        <f aca="false">DZ84</f>
        <v>58.1670771257118</v>
      </c>
      <c r="EM84" s="196" t="n">
        <f aca="false">EA84</f>
        <v>56.0796931491554</v>
      </c>
      <c r="EN84" s="196" t="n">
        <f aca="false">EB84</f>
        <v>58.1670771257118</v>
      </c>
      <c r="EO84" s="196" t="n">
        <f aca="false">EC84</f>
        <v>58.1670771257118</v>
      </c>
      <c r="EP84" s="196" t="n">
        <f aca="false">ED84</f>
        <v>53.4831303514174</v>
      </c>
      <c r="EQ84" s="196" t="n">
        <f aca="false">EE84</f>
        <v>58.1670771257118</v>
      </c>
      <c r="ER84" s="196" t="n">
        <f aca="false">EF84</f>
        <v>56.0796931491554</v>
      </c>
      <c r="ES84" s="196" t="n">
        <f aca="false">EG84</f>
        <v>58.1670771257118</v>
      </c>
      <c r="ET84" s="196" t="n">
        <f aca="false">EH84</f>
        <v>44.8067991821912</v>
      </c>
      <c r="EU84" s="196" t="n">
        <f aca="false">EI84</f>
        <v>46.3305384603995</v>
      </c>
      <c r="EV84" s="196" t="n">
        <f aca="false">EJ84</f>
        <v>46.3305384603995</v>
      </c>
      <c r="EW84" s="196" t="n">
        <f aca="false">EK84</f>
        <v>44.8067991821912</v>
      </c>
      <c r="EX84" s="196" t="n">
        <f aca="false">EL84</f>
        <v>58.1670771257118</v>
      </c>
      <c r="EY84" s="196" t="n">
        <f aca="false">EM84</f>
        <v>56.0796931491554</v>
      </c>
      <c r="EZ84" s="196" t="n">
        <f aca="false">EN84</f>
        <v>58.1670771257118</v>
      </c>
      <c r="FA84" s="196" t="n">
        <f aca="false">EO84</f>
        <v>58.1670771257118</v>
      </c>
      <c r="FB84" s="196" t="n">
        <f aca="false">EP84</f>
        <v>53.4831303514174</v>
      </c>
      <c r="FC84" s="196" t="n">
        <f aca="false">EQ84</f>
        <v>58.1670771257118</v>
      </c>
      <c r="FD84" s="196" t="n">
        <f aca="false">ER84</f>
        <v>56.0796931491554</v>
      </c>
      <c r="FE84" s="196" t="n">
        <f aca="false">ES84</f>
        <v>58.1670771257118</v>
      </c>
      <c r="FF84" s="196" t="n">
        <f aca="false">ET84</f>
        <v>44.8067991821912</v>
      </c>
      <c r="FG84" s="196" t="n">
        <f aca="false">EU84</f>
        <v>46.3305384603995</v>
      </c>
      <c r="FH84" s="196" t="n">
        <f aca="false">EV84</f>
        <v>46.3305384603995</v>
      </c>
      <c r="FI84" s="196" t="n">
        <f aca="false">EW84</f>
        <v>44.8067991821912</v>
      </c>
      <c r="FJ84" s="196" t="n">
        <f aca="false">EX84</f>
        <v>58.1670771257118</v>
      </c>
      <c r="FK84" s="196" t="n">
        <f aca="false">EY84</f>
        <v>56.0796931491554</v>
      </c>
      <c r="FL84" s="196" t="n">
        <f aca="false">EZ84</f>
        <v>58.1670771257118</v>
      </c>
      <c r="FM84" s="196" t="n">
        <f aca="false">FA84</f>
        <v>58.1670771257118</v>
      </c>
      <c r="FN84" s="196" t="n">
        <f aca="false">FB84</f>
        <v>53.4831303514174</v>
      </c>
      <c r="FO84" s="196" t="n">
        <f aca="false">FC84</f>
        <v>58.1670771257118</v>
      </c>
      <c r="FP84" s="196" t="n">
        <f aca="false">FD84</f>
        <v>56.0796931491554</v>
      </c>
      <c r="FQ84" s="196" t="n">
        <f aca="false">FE84</f>
        <v>58.1670771257118</v>
      </c>
      <c r="FR84" s="196" t="n">
        <f aca="false">FF84</f>
        <v>44.8067991821912</v>
      </c>
      <c r="FS84" s="196" t="n">
        <f aca="false">FG84</f>
        <v>46.3305384603995</v>
      </c>
      <c r="FT84" s="196" t="n">
        <f aca="false">FH84</f>
        <v>46.3305384603995</v>
      </c>
      <c r="FU84" s="196" t="n">
        <f aca="false">FI84</f>
        <v>44.8067991821912</v>
      </c>
      <c r="FV84" s="196" t="n">
        <f aca="false">FJ84</f>
        <v>58.1670771257118</v>
      </c>
      <c r="FW84" s="196" t="n">
        <f aca="false">FK84</f>
        <v>56.0796931491554</v>
      </c>
      <c r="FX84" s="196" t="n">
        <f aca="false">FL84</f>
        <v>58.1670771257118</v>
      </c>
      <c r="FY84" s="196" t="n">
        <f aca="false">FM84</f>
        <v>58.1670771257118</v>
      </c>
      <c r="FZ84" s="196" t="n">
        <f aca="false">FN84</f>
        <v>53.4831303514174</v>
      </c>
      <c r="GA84" s="196" t="n">
        <f aca="false">FO84</f>
        <v>58.1670771257118</v>
      </c>
      <c r="GB84" s="196" t="n">
        <f aca="false">FP84</f>
        <v>56.0796931491554</v>
      </c>
      <c r="GC84" s="196" t="n">
        <f aca="false">FQ84</f>
        <v>58.1670771257118</v>
      </c>
      <c r="GD84" s="196" t="n">
        <f aca="false">FR84</f>
        <v>44.8067991821912</v>
      </c>
      <c r="GE84" s="196" t="n">
        <f aca="false">FS84</f>
        <v>46.3305384603995</v>
      </c>
      <c r="GF84" s="196" t="n">
        <f aca="false">FT84</f>
        <v>46.3305384603995</v>
      </c>
      <c r="GG84" s="196" t="n">
        <f aca="false">FU84</f>
        <v>44.8067991821912</v>
      </c>
      <c r="GH84" s="196" t="n">
        <f aca="false">FV84</f>
        <v>58.1670771257118</v>
      </c>
      <c r="GI84" s="196" t="n">
        <f aca="false">FW84</f>
        <v>56.0796931491554</v>
      </c>
      <c r="GJ84" s="196" t="n">
        <f aca="false">FX84</f>
        <v>58.1670771257118</v>
      </c>
      <c r="GK84" s="196" t="n">
        <f aca="false">FY84</f>
        <v>58.1670771257118</v>
      </c>
      <c r="GL84" s="196" t="n">
        <f aca="false">FZ84</f>
        <v>53.4831303514174</v>
      </c>
      <c r="GM84" s="196" t="n">
        <f aca="false">GA84</f>
        <v>58.1670771257118</v>
      </c>
      <c r="GN84" s="196" t="n">
        <f aca="false">GB84</f>
        <v>56.0796931491554</v>
      </c>
      <c r="GO84" s="196" t="n">
        <f aca="false">GC84</f>
        <v>58.1670771257118</v>
      </c>
      <c r="GP84" s="196" t="n">
        <f aca="false">GD84</f>
        <v>44.8067991821912</v>
      </c>
      <c r="GQ84" s="196" t="n">
        <f aca="false">GE84</f>
        <v>46.3305384603995</v>
      </c>
      <c r="GR84" s="196" t="n">
        <f aca="false">GF84</f>
        <v>46.3305384603995</v>
      </c>
      <c r="GS84" s="196" t="n">
        <f aca="false">GG84</f>
        <v>44.8067991821912</v>
      </c>
      <c r="GT84" s="196" t="n">
        <f aca="false">GH84</f>
        <v>58.1670771257118</v>
      </c>
      <c r="GU84" s="196" t="n">
        <f aca="false">GI84</f>
        <v>56.0796931491554</v>
      </c>
      <c r="GV84" s="196" t="n">
        <f aca="false">GJ84</f>
        <v>58.1670771257118</v>
      </c>
      <c r="GW84" s="196" t="n">
        <f aca="false">GK84</f>
        <v>58.1670771257118</v>
      </c>
      <c r="GX84" s="196" t="n">
        <f aca="false">GL84</f>
        <v>53.4831303514174</v>
      </c>
      <c r="GY84" s="196" t="n">
        <f aca="false">GM84</f>
        <v>58.1670771257118</v>
      </c>
      <c r="GZ84" s="196" t="n">
        <f aca="false">GN84</f>
        <v>56.0796931491554</v>
      </c>
      <c r="HA84" s="196" t="n">
        <f aca="false">GO84</f>
        <v>58.1670771257118</v>
      </c>
      <c r="HB84" s="196" t="n">
        <f aca="false">GP84</f>
        <v>44.8067991821912</v>
      </c>
      <c r="HC84" s="196" t="n">
        <f aca="false">GQ84</f>
        <v>46.3305384603995</v>
      </c>
      <c r="HD84" s="196" t="n">
        <f aca="false">GR84</f>
        <v>46.3305384603995</v>
      </c>
      <c r="HE84" s="196" t="n">
        <f aca="false">GS84</f>
        <v>44.8067991821912</v>
      </c>
      <c r="HF84" s="196" t="n">
        <f aca="false">GT84</f>
        <v>58.1670771257118</v>
      </c>
      <c r="HG84" s="196" t="n">
        <f aca="false">GU84</f>
        <v>56.0796931491554</v>
      </c>
      <c r="HH84" s="196" t="n">
        <f aca="false">GV84</f>
        <v>58.1670771257118</v>
      </c>
      <c r="HI84" s="196" t="n">
        <f aca="false">GW84</f>
        <v>58.1670771257118</v>
      </c>
      <c r="HJ84" s="196" t="n">
        <f aca="false">GX84</f>
        <v>53.4831303514174</v>
      </c>
      <c r="HK84" s="196" t="n">
        <f aca="false">GY84</f>
        <v>58.1670771257118</v>
      </c>
      <c r="HL84" s="196" t="n">
        <f aca="false">GZ84</f>
        <v>56.0796931491554</v>
      </c>
      <c r="HM84" s="196" t="n">
        <f aca="false">HA84</f>
        <v>58.1670771257118</v>
      </c>
      <c r="HN84" s="196" t="n">
        <f aca="false">HB84</f>
        <v>44.8067991821912</v>
      </c>
      <c r="HO84" s="196" t="n">
        <f aca="false">HC84</f>
        <v>46.3305384603995</v>
      </c>
      <c r="HP84" s="196" t="n">
        <f aca="false">HD84</f>
        <v>46.3305384603995</v>
      </c>
      <c r="HQ84" s="196" t="n">
        <f aca="false">HE84</f>
        <v>44.8067991821912</v>
      </c>
      <c r="HR84" s="196" t="n">
        <f aca="false">HF84</f>
        <v>58.1670771257118</v>
      </c>
      <c r="HS84" s="196" t="n">
        <f aca="false">HG84</f>
        <v>56.0796931491554</v>
      </c>
      <c r="HT84" s="197"/>
      <c r="HU84" s="197"/>
      <c r="HV84" s="197"/>
      <c r="HW84" s="197"/>
      <c r="HX84" s="197"/>
      <c r="HY84" s="197"/>
      <c r="HZ84" s="197"/>
      <c r="IA84" s="197"/>
      <c r="IB84" s="197"/>
      <c r="IC84" s="197"/>
      <c r="ID84" s="197"/>
      <c r="IE84" s="197"/>
      <c r="IF84" s="197"/>
      <c r="IG84" s="197"/>
      <c r="IH84" s="197"/>
      <c r="II84" s="197"/>
      <c r="IJ84" s="197"/>
      <c r="IK84" s="197"/>
      <c r="IL84" s="197"/>
      <c r="IM84" s="197"/>
      <c r="IN84" s="197"/>
      <c r="IO84" s="197"/>
      <c r="IP84" s="197"/>
      <c r="IQ84" s="197"/>
      <c r="IR84" s="197"/>
      <c r="IS84" s="197"/>
      <c r="IT84" s="197"/>
      <c r="IU84" s="197"/>
      <c r="IV84" s="197"/>
      <c r="IW84" s="197"/>
    </row>
    <row r="85" customFormat="false" ht="13.5" hidden="false" customHeight="false" outlineLevel="0" collapsed="false">
      <c r="A85" s="207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15"/>
      <c r="CB85" s="215"/>
      <c r="CC85" s="215"/>
      <c r="CD85" s="215"/>
      <c r="CE85" s="215"/>
      <c r="CF85" s="215"/>
      <c r="CG85" s="215"/>
      <c r="CH85" s="215"/>
      <c r="CI85" s="215"/>
      <c r="CJ85" s="215"/>
      <c r="CK85" s="215"/>
      <c r="CL85" s="215"/>
      <c r="CM85" s="215"/>
      <c r="CN85" s="215"/>
      <c r="CO85" s="215"/>
      <c r="CP85" s="215"/>
      <c r="CQ85" s="215"/>
      <c r="CR85" s="215"/>
      <c r="CS85" s="215"/>
      <c r="CT85" s="215"/>
      <c r="CU85" s="215"/>
      <c r="CV85" s="215"/>
      <c r="CW85" s="215"/>
      <c r="CX85" s="215"/>
      <c r="CY85" s="215"/>
      <c r="CZ85" s="215"/>
      <c r="DA85" s="215"/>
      <c r="DB85" s="215"/>
      <c r="DC85" s="215"/>
      <c r="DD85" s="215"/>
      <c r="DE85" s="215"/>
      <c r="DF85" s="215"/>
      <c r="DG85" s="215"/>
      <c r="DH85" s="215"/>
      <c r="DI85" s="215"/>
      <c r="DJ85" s="215"/>
      <c r="DK85" s="215"/>
      <c r="DL85" s="215"/>
      <c r="DM85" s="215"/>
      <c r="DN85" s="215"/>
      <c r="DO85" s="215"/>
      <c r="DP85" s="215"/>
      <c r="DQ85" s="215"/>
      <c r="DR85" s="23"/>
      <c r="DS85" s="216"/>
      <c r="DT85" s="216"/>
      <c r="DU85" s="216"/>
      <c r="DV85" s="216"/>
      <c r="DW85" s="216"/>
      <c r="DX85" s="216"/>
      <c r="DY85" s="216"/>
      <c r="DZ85" s="216"/>
      <c r="EA85" s="216"/>
      <c r="EB85" s="216"/>
      <c r="EC85" s="216"/>
      <c r="ED85" s="216"/>
      <c r="EE85" s="216"/>
      <c r="EF85" s="216"/>
      <c r="EG85" s="216"/>
      <c r="EH85" s="216"/>
      <c r="EI85" s="216"/>
      <c r="EJ85" s="216"/>
      <c r="EK85" s="216"/>
      <c r="EL85" s="216"/>
      <c r="EM85" s="216"/>
      <c r="EN85" s="216"/>
      <c r="EO85" s="216"/>
      <c r="EP85" s="216"/>
      <c r="EQ85" s="216"/>
      <c r="ER85" s="216"/>
      <c r="ES85" s="216"/>
      <c r="ET85" s="216"/>
      <c r="EU85" s="216"/>
      <c r="EV85" s="216"/>
      <c r="EW85" s="216"/>
      <c r="EX85" s="216"/>
      <c r="EY85" s="216"/>
      <c r="EZ85" s="216"/>
      <c r="FA85" s="216"/>
      <c r="FB85" s="216"/>
      <c r="FC85" s="216"/>
      <c r="FD85" s="216"/>
      <c r="FE85" s="216"/>
      <c r="FF85" s="216"/>
      <c r="FG85" s="216"/>
      <c r="FH85" s="216"/>
      <c r="FI85" s="216"/>
      <c r="FJ85" s="216"/>
      <c r="FK85" s="216"/>
      <c r="FL85" s="216"/>
      <c r="FM85" s="216"/>
      <c r="FN85" s="216"/>
      <c r="FO85" s="216"/>
      <c r="FP85" s="216"/>
      <c r="FQ85" s="216"/>
      <c r="FR85" s="216"/>
      <c r="FS85" s="216"/>
      <c r="FT85" s="216"/>
      <c r="FU85" s="216"/>
      <c r="FV85" s="216"/>
      <c r="FW85" s="216"/>
      <c r="FX85" s="216"/>
      <c r="FY85" s="216"/>
      <c r="FZ85" s="216"/>
      <c r="GA85" s="216"/>
      <c r="GB85" s="216"/>
      <c r="GC85" s="216"/>
      <c r="GD85" s="216"/>
      <c r="GE85" s="216"/>
      <c r="GF85" s="216"/>
      <c r="GG85" s="216"/>
      <c r="GH85" s="216"/>
      <c r="GI85" s="216"/>
      <c r="GJ85" s="216"/>
      <c r="GK85" s="216"/>
      <c r="GL85" s="216"/>
      <c r="GM85" s="216"/>
      <c r="GN85" s="216"/>
      <c r="GO85" s="216"/>
      <c r="GP85" s="216"/>
      <c r="GQ85" s="216"/>
      <c r="GR85" s="216"/>
      <c r="GS85" s="216"/>
      <c r="GT85" s="216"/>
      <c r="GU85" s="216"/>
      <c r="GV85" s="216"/>
      <c r="GW85" s="216"/>
      <c r="GX85" s="216"/>
      <c r="GY85" s="216"/>
      <c r="GZ85" s="216"/>
      <c r="HA85" s="216"/>
      <c r="HB85" s="216"/>
      <c r="HC85" s="216"/>
      <c r="HD85" s="216"/>
      <c r="HE85" s="216"/>
      <c r="HF85" s="216"/>
      <c r="HG85" s="216"/>
      <c r="HH85" s="216"/>
      <c r="HI85" s="216"/>
      <c r="HJ85" s="216"/>
      <c r="HK85" s="216"/>
      <c r="HL85" s="216"/>
      <c r="HM85" s="216"/>
      <c r="HN85" s="216"/>
      <c r="HO85" s="216"/>
      <c r="HP85" s="216"/>
      <c r="HQ85" s="216"/>
      <c r="HR85" s="216"/>
      <c r="HS85" s="216"/>
      <c r="HT85" s="217"/>
      <c r="HU85" s="217"/>
      <c r="HV85" s="217"/>
      <c r="HW85" s="217"/>
      <c r="HX85" s="217"/>
      <c r="HY85" s="217"/>
      <c r="HZ85" s="217"/>
      <c r="IA85" s="217"/>
      <c r="IB85" s="217"/>
      <c r="IC85" s="217"/>
      <c r="ID85" s="217"/>
      <c r="IE85" s="217"/>
      <c r="IF85" s="217"/>
      <c r="IG85" s="217"/>
      <c r="IH85" s="217"/>
      <c r="II85" s="217"/>
      <c r="IJ85" s="217"/>
      <c r="IK85" s="217"/>
      <c r="IL85" s="217"/>
      <c r="IM85" s="217"/>
      <c r="IN85" s="217"/>
      <c r="IO85" s="217"/>
      <c r="IP85" s="217"/>
      <c r="IQ85" s="217"/>
      <c r="IR85" s="217"/>
      <c r="IS85" s="217"/>
      <c r="IT85" s="217"/>
      <c r="IU85" s="217"/>
      <c r="IV85" s="217"/>
      <c r="IW85" s="217"/>
    </row>
    <row r="86" customFormat="false" ht="12.75" hidden="false" customHeight="false" outlineLevel="0" collapsed="false">
      <c r="A86" s="207"/>
      <c r="B86" s="215"/>
      <c r="C86" s="215"/>
      <c r="D86" s="215"/>
      <c r="E86" s="215"/>
      <c r="F86" s="215"/>
      <c r="G86" s="215"/>
      <c r="H86" s="215"/>
      <c r="I86" s="215"/>
      <c r="J86" s="215"/>
      <c r="K86" s="215"/>
      <c r="L86" s="215"/>
      <c r="M86" s="215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15"/>
      <c r="AD86" s="215"/>
      <c r="AE86" s="215"/>
      <c r="AF86" s="215"/>
      <c r="AG86" s="215"/>
      <c r="AH86" s="215"/>
      <c r="AI86" s="215"/>
      <c r="AJ86" s="215"/>
      <c r="AK86" s="215"/>
      <c r="AL86" s="215"/>
      <c r="AM86" s="215"/>
      <c r="AN86" s="215"/>
      <c r="AO86" s="215"/>
      <c r="AP86" s="215"/>
      <c r="AQ86" s="215"/>
      <c r="AR86" s="215"/>
      <c r="AS86" s="215"/>
      <c r="AT86" s="215"/>
      <c r="AU86" s="215"/>
      <c r="AV86" s="215"/>
      <c r="AW86" s="215"/>
      <c r="AX86" s="215"/>
      <c r="AY86" s="215"/>
      <c r="AZ86" s="215"/>
      <c r="BA86" s="215"/>
      <c r="BB86" s="215"/>
      <c r="BC86" s="215"/>
      <c r="BD86" s="215"/>
      <c r="BE86" s="215"/>
      <c r="BF86" s="215"/>
      <c r="BG86" s="215"/>
      <c r="BH86" s="215"/>
      <c r="BI86" s="215"/>
      <c r="BJ86" s="215"/>
      <c r="BK86" s="215"/>
      <c r="BL86" s="215"/>
      <c r="BM86" s="215"/>
      <c r="BN86" s="215"/>
      <c r="BO86" s="215"/>
      <c r="BP86" s="215"/>
      <c r="BQ86" s="215"/>
      <c r="BR86" s="215"/>
      <c r="BS86" s="215"/>
      <c r="BT86" s="215"/>
      <c r="BU86" s="215"/>
      <c r="BV86" s="215"/>
      <c r="BW86" s="215"/>
      <c r="BX86" s="215"/>
      <c r="BY86" s="215"/>
      <c r="BZ86" s="215"/>
      <c r="CA86" s="215"/>
      <c r="CB86" s="215"/>
      <c r="CC86" s="215"/>
      <c r="CD86" s="215"/>
      <c r="CE86" s="215"/>
      <c r="CF86" s="215"/>
      <c r="CG86" s="215"/>
      <c r="CH86" s="215"/>
      <c r="CI86" s="215"/>
      <c r="CJ86" s="215"/>
      <c r="CK86" s="215"/>
      <c r="CL86" s="215"/>
      <c r="CM86" s="215"/>
      <c r="CN86" s="215"/>
      <c r="CO86" s="215"/>
      <c r="CP86" s="215"/>
      <c r="CQ86" s="215"/>
      <c r="CR86" s="215"/>
      <c r="CS86" s="215"/>
      <c r="CT86" s="215"/>
      <c r="CU86" s="215"/>
      <c r="CV86" s="215"/>
      <c r="CW86" s="215"/>
      <c r="CX86" s="215"/>
      <c r="CY86" s="215"/>
      <c r="CZ86" s="215"/>
      <c r="DA86" s="215"/>
      <c r="DB86" s="215"/>
      <c r="DC86" s="215"/>
      <c r="DD86" s="215"/>
      <c r="DE86" s="215"/>
      <c r="DF86" s="215"/>
      <c r="DG86" s="215"/>
      <c r="DH86" s="215"/>
      <c r="DI86" s="215"/>
      <c r="DJ86" s="215"/>
      <c r="DK86" s="215"/>
      <c r="DL86" s="215"/>
      <c r="DM86" s="215"/>
      <c r="DN86" s="215"/>
      <c r="DO86" s="215"/>
      <c r="DP86" s="215"/>
      <c r="DQ86" s="215"/>
      <c r="DR86" s="23"/>
      <c r="DS86" s="216"/>
      <c r="DT86" s="216"/>
      <c r="DU86" s="216"/>
      <c r="DV86" s="216"/>
      <c r="DW86" s="216"/>
      <c r="DX86" s="216"/>
      <c r="DY86" s="216"/>
      <c r="DZ86" s="216"/>
      <c r="EA86" s="216"/>
      <c r="EB86" s="216"/>
      <c r="EC86" s="216"/>
      <c r="ED86" s="216"/>
      <c r="EE86" s="216"/>
      <c r="EF86" s="216"/>
      <c r="EG86" s="216"/>
      <c r="EH86" s="216"/>
      <c r="EI86" s="216"/>
      <c r="EJ86" s="216"/>
      <c r="EK86" s="216"/>
      <c r="EL86" s="216"/>
      <c r="EM86" s="216"/>
      <c r="EN86" s="216"/>
      <c r="EO86" s="216"/>
      <c r="EP86" s="216"/>
      <c r="EQ86" s="216"/>
      <c r="ER86" s="216"/>
      <c r="ES86" s="216"/>
      <c r="ET86" s="216"/>
      <c r="EU86" s="216"/>
      <c r="EV86" s="216"/>
      <c r="EW86" s="216"/>
      <c r="EX86" s="216"/>
      <c r="EY86" s="216"/>
      <c r="EZ86" s="216"/>
      <c r="FA86" s="216"/>
      <c r="FB86" s="216"/>
      <c r="FC86" s="216"/>
      <c r="FD86" s="216"/>
      <c r="FE86" s="216"/>
      <c r="FF86" s="216"/>
      <c r="FG86" s="216"/>
      <c r="FH86" s="216"/>
      <c r="FI86" s="216"/>
      <c r="FJ86" s="216"/>
      <c r="FK86" s="216"/>
      <c r="FL86" s="216"/>
      <c r="FM86" s="216"/>
      <c r="FN86" s="216"/>
      <c r="FO86" s="216"/>
      <c r="FP86" s="216"/>
      <c r="FQ86" s="216"/>
      <c r="FR86" s="216"/>
      <c r="FS86" s="216"/>
      <c r="FT86" s="216"/>
      <c r="FU86" s="216"/>
      <c r="FV86" s="216"/>
      <c r="FW86" s="216"/>
      <c r="FX86" s="216"/>
      <c r="FY86" s="216"/>
      <c r="FZ86" s="216"/>
      <c r="GA86" s="216"/>
      <c r="GB86" s="216"/>
      <c r="GC86" s="216"/>
      <c r="GD86" s="216"/>
      <c r="GE86" s="216"/>
      <c r="GF86" s="216"/>
      <c r="GG86" s="216"/>
      <c r="GH86" s="216"/>
      <c r="GI86" s="216"/>
      <c r="GJ86" s="216"/>
      <c r="GK86" s="216"/>
      <c r="GL86" s="216"/>
      <c r="GM86" s="216"/>
      <c r="GN86" s="216"/>
      <c r="GO86" s="216"/>
      <c r="GP86" s="216"/>
      <c r="GQ86" s="216"/>
      <c r="GR86" s="216"/>
      <c r="GS86" s="216"/>
      <c r="GT86" s="216"/>
      <c r="GU86" s="216"/>
      <c r="GV86" s="216"/>
      <c r="GW86" s="216"/>
      <c r="GX86" s="216"/>
      <c r="GY86" s="216"/>
      <c r="GZ86" s="216"/>
      <c r="HA86" s="216"/>
      <c r="HB86" s="216"/>
      <c r="HC86" s="216"/>
      <c r="HD86" s="216"/>
      <c r="HE86" s="216"/>
      <c r="HF86" s="216"/>
      <c r="HG86" s="216"/>
      <c r="HH86" s="216"/>
      <c r="HI86" s="216"/>
      <c r="HJ86" s="216"/>
      <c r="HK86" s="216"/>
      <c r="HL86" s="216"/>
      <c r="HM86" s="216"/>
      <c r="HN86" s="216"/>
      <c r="HO86" s="216"/>
      <c r="HP86" s="216"/>
      <c r="HQ86" s="216"/>
      <c r="HR86" s="216"/>
      <c r="HS86" s="216"/>
      <c r="HT86" s="217"/>
      <c r="HU86" s="217"/>
      <c r="HV86" s="217"/>
      <c r="HW86" s="217"/>
      <c r="HX86" s="217"/>
      <c r="HY86" s="217"/>
      <c r="HZ86" s="217"/>
      <c r="IA86" s="217"/>
      <c r="IB86" s="217"/>
      <c r="IC86" s="217"/>
      <c r="ID86" s="217"/>
      <c r="IE86" s="217"/>
      <c r="IF86" s="217"/>
      <c r="IG86" s="217"/>
      <c r="IH86" s="217"/>
      <c r="II86" s="217"/>
      <c r="IJ86" s="217"/>
      <c r="IK86" s="217"/>
      <c r="IL86" s="217"/>
      <c r="IM86" s="217"/>
      <c r="IN86" s="217"/>
      <c r="IO86" s="217"/>
      <c r="IP86" s="217"/>
      <c r="IQ86" s="217"/>
      <c r="IR86" s="217"/>
      <c r="IS86" s="217"/>
      <c r="IT86" s="217"/>
      <c r="IU86" s="217"/>
      <c r="IV86" s="217"/>
      <c r="IW86" s="217"/>
    </row>
    <row r="87" customFormat="false" ht="12.75" hidden="false" customHeight="false" outlineLevel="0" collapsed="false">
      <c r="A87" s="207"/>
      <c r="B87" s="215"/>
      <c r="C87" s="215"/>
      <c r="D87" s="215"/>
      <c r="E87" s="215"/>
      <c r="F87" s="215"/>
      <c r="G87" s="215"/>
      <c r="H87" s="215"/>
      <c r="I87" s="215"/>
      <c r="J87" s="215"/>
      <c r="K87" s="215"/>
      <c r="L87" s="215"/>
      <c r="M87" s="215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15"/>
      <c r="AD87" s="215"/>
      <c r="AE87" s="215"/>
      <c r="AF87" s="215"/>
      <c r="AG87" s="215"/>
      <c r="AH87" s="215"/>
      <c r="AI87" s="215"/>
      <c r="AJ87" s="215"/>
      <c r="AK87" s="215"/>
      <c r="AL87" s="215"/>
      <c r="AM87" s="215"/>
      <c r="AN87" s="215"/>
      <c r="AO87" s="215"/>
      <c r="AP87" s="215"/>
      <c r="AQ87" s="215"/>
      <c r="AR87" s="215"/>
      <c r="AS87" s="215"/>
      <c r="AT87" s="215"/>
      <c r="AU87" s="215"/>
      <c r="AV87" s="215"/>
      <c r="AW87" s="215"/>
      <c r="AX87" s="215"/>
      <c r="AY87" s="215"/>
      <c r="AZ87" s="215"/>
      <c r="BA87" s="215"/>
      <c r="BB87" s="215"/>
      <c r="BC87" s="215"/>
      <c r="BD87" s="215"/>
      <c r="BE87" s="215"/>
      <c r="BF87" s="215"/>
      <c r="BG87" s="215"/>
      <c r="BH87" s="215"/>
      <c r="BI87" s="215"/>
      <c r="BJ87" s="215"/>
      <c r="BK87" s="215"/>
      <c r="BL87" s="215"/>
      <c r="BM87" s="215"/>
      <c r="BN87" s="215"/>
      <c r="BO87" s="215"/>
      <c r="BP87" s="215"/>
      <c r="BQ87" s="215"/>
      <c r="BR87" s="215"/>
      <c r="BS87" s="215"/>
      <c r="BT87" s="215"/>
      <c r="BU87" s="215"/>
      <c r="BV87" s="215"/>
      <c r="BW87" s="215"/>
      <c r="BX87" s="215"/>
      <c r="BY87" s="215"/>
      <c r="BZ87" s="215"/>
      <c r="CA87" s="215"/>
      <c r="CB87" s="215"/>
      <c r="CC87" s="215"/>
      <c r="CD87" s="215"/>
      <c r="CE87" s="215"/>
      <c r="CF87" s="215"/>
      <c r="CG87" s="215"/>
      <c r="CH87" s="215"/>
      <c r="CI87" s="215"/>
      <c r="CJ87" s="215"/>
      <c r="CK87" s="215"/>
      <c r="CL87" s="215"/>
      <c r="CM87" s="215"/>
      <c r="CN87" s="215"/>
      <c r="CO87" s="215"/>
      <c r="CP87" s="215"/>
      <c r="CQ87" s="215"/>
      <c r="CR87" s="215"/>
      <c r="CS87" s="215"/>
      <c r="CT87" s="215"/>
      <c r="CU87" s="215"/>
      <c r="CV87" s="215"/>
      <c r="CW87" s="215"/>
      <c r="CX87" s="215"/>
      <c r="CY87" s="215"/>
      <c r="CZ87" s="215"/>
      <c r="DA87" s="215"/>
      <c r="DB87" s="215"/>
      <c r="DC87" s="215"/>
      <c r="DD87" s="215"/>
      <c r="DE87" s="215"/>
      <c r="DF87" s="215"/>
      <c r="DG87" s="215"/>
      <c r="DH87" s="215"/>
      <c r="DI87" s="215"/>
      <c r="DJ87" s="215"/>
      <c r="DK87" s="215"/>
      <c r="DL87" s="215"/>
      <c r="DM87" s="215"/>
      <c r="DN87" s="215"/>
      <c r="DO87" s="215"/>
      <c r="DP87" s="215"/>
      <c r="DQ87" s="215"/>
      <c r="DR87" s="23"/>
      <c r="DS87" s="216"/>
      <c r="DT87" s="216"/>
      <c r="DU87" s="216"/>
      <c r="DV87" s="216"/>
      <c r="DW87" s="216"/>
      <c r="DX87" s="216"/>
      <c r="DY87" s="216"/>
      <c r="DZ87" s="216"/>
      <c r="EA87" s="216"/>
      <c r="EB87" s="216"/>
      <c r="EC87" s="216"/>
      <c r="ED87" s="216"/>
      <c r="EE87" s="216"/>
      <c r="EF87" s="216"/>
      <c r="EG87" s="216"/>
      <c r="EH87" s="216"/>
      <c r="EI87" s="216"/>
      <c r="EJ87" s="216"/>
      <c r="EK87" s="216"/>
      <c r="EL87" s="216"/>
      <c r="EM87" s="216"/>
      <c r="EN87" s="216"/>
      <c r="EO87" s="216"/>
      <c r="EP87" s="216"/>
      <c r="EQ87" s="216"/>
      <c r="ER87" s="216"/>
      <c r="ES87" s="216"/>
      <c r="ET87" s="216"/>
      <c r="EU87" s="216"/>
      <c r="EV87" s="216"/>
      <c r="EW87" s="216"/>
      <c r="EX87" s="216"/>
      <c r="EY87" s="216"/>
      <c r="EZ87" s="216"/>
      <c r="FA87" s="216"/>
      <c r="FB87" s="216"/>
      <c r="FC87" s="216"/>
      <c r="FD87" s="216"/>
      <c r="FE87" s="216"/>
      <c r="FF87" s="216"/>
      <c r="FG87" s="216"/>
      <c r="FH87" s="216"/>
      <c r="FI87" s="216"/>
      <c r="FJ87" s="216"/>
      <c r="FK87" s="216"/>
      <c r="FL87" s="216"/>
      <c r="FM87" s="216"/>
      <c r="FN87" s="216"/>
      <c r="FO87" s="216"/>
      <c r="FP87" s="216"/>
      <c r="FQ87" s="216"/>
      <c r="FR87" s="216"/>
      <c r="FS87" s="216"/>
      <c r="FT87" s="216"/>
      <c r="FU87" s="216"/>
      <c r="FV87" s="216"/>
      <c r="FW87" s="216"/>
      <c r="FX87" s="216"/>
      <c r="FY87" s="216"/>
      <c r="FZ87" s="216"/>
      <c r="GA87" s="216"/>
      <c r="GB87" s="216"/>
      <c r="GC87" s="216"/>
      <c r="GD87" s="216"/>
      <c r="GE87" s="216"/>
      <c r="GF87" s="216"/>
      <c r="GG87" s="216"/>
      <c r="GH87" s="216"/>
      <c r="GI87" s="216"/>
      <c r="GJ87" s="216"/>
      <c r="GK87" s="216"/>
      <c r="GL87" s="216"/>
      <c r="GM87" s="216"/>
      <c r="GN87" s="216"/>
      <c r="GO87" s="216"/>
      <c r="GP87" s="216"/>
      <c r="GQ87" s="216"/>
      <c r="GR87" s="216"/>
      <c r="GS87" s="216"/>
      <c r="GT87" s="216"/>
      <c r="GU87" s="216"/>
      <c r="GV87" s="216"/>
      <c r="GW87" s="216"/>
      <c r="GX87" s="216"/>
      <c r="GY87" s="216"/>
      <c r="GZ87" s="216"/>
      <c r="HA87" s="216"/>
      <c r="HB87" s="216"/>
      <c r="HC87" s="216"/>
      <c r="HD87" s="216"/>
      <c r="HE87" s="216"/>
      <c r="HF87" s="216"/>
      <c r="HG87" s="216"/>
      <c r="HH87" s="216"/>
      <c r="HI87" s="216"/>
      <c r="HJ87" s="216"/>
      <c r="HK87" s="216"/>
      <c r="HL87" s="216"/>
      <c r="HM87" s="216"/>
      <c r="HN87" s="216"/>
      <c r="HO87" s="216"/>
      <c r="HP87" s="216"/>
      <c r="HQ87" s="216"/>
      <c r="HR87" s="216"/>
      <c r="HS87" s="216"/>
      <c r="HT87" s="217"/>
      <c r="HU87" s="217"/>
      <c r="HV87" s="217"/>
      <c r="HW87" s="217"/>
      <c r="HX87" s="217"/>
      <c r="HY87" s="217"/>
      <c r="HZ87" s="217"/>
      <c r="IA87" s="217"/>
      <c r="IB87" s="217"/>
      <c r="IC87" s="217"/>
      <c r="ID87" s="217"/>
      <c r="IE87" s="217"/>
      <c r="IF87" s="217"/>
      <c r="IG87" s="217"/>
      <c r="IH87" s="217"/>
      <c r="II87" s="217"/>
      <c r="IJ87" s="217"/>
      <c r="IK87" s="217"/>
      <c r="IL87" s="217"/>
      <c r="IM87" s="217"/>
      <c r="IN87" s="217"/>
      <c r="IO87" s="217"/>
      <c r="IP87" s="217"/>
      <c r="IQ87" s="217"/>
      <c r="IR87" s="217"/>
      <c r="IS87" s="217"/>
      <c r="IT87" s="217"/>
      <c r="IU87" s="217"/>
      <c r="IV87" s="217"/>
      <c r="IW87" s="217"/>
    </row>
    <row r="88" customFormat="false" ht="12.75" hidden="false" customHeight="false" outlineLevel="0" collapsed="false">
      <c r="A88" s="207"/>
      <c r="B88" s="215"/>
      <c r="C88" s="215"/>
      <c r="D88" s="215"/>
      <c r="E88" s="215"/>
      <c r="F88" s="215"/>
      <c r="G88" s="215"/>
      <c r="H88" s="215"/>
      <c r="I88" s="215"/>
      <c r="J88" s="215"/>
      <c r="K88" s="215"/>
      <c r="L88" s="215"/>
      <c r="M88" s="215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15"/>
      <c r="AD88" s="215"/>
      <c r="AE88" s="215"/>
      <c r="AF88" s="215"/>
      <c r="AG88" s="215"/>
      <c r="AH88" s="215"/>
      <c r="AI88" s="215"/>
      <c r="AJ88" s="215"/>
      <c r="AK88" s="215"/>
      <c r="AL88" s="215"/>
      <c r="AM88" s="215"/>
      <c r="AN88" s="215"/>
      <c r="AO88" s="215"/>
      <c r="AP88" s="215"/>
      <c r="AQ88" s="215"/>
      <c r="AR88" s="215"/>
      <c r="AS88" s="215"/>
      <c r="AT88" s="215"/>
      <c r="AU88" s="215"/>
      <c r="AV88" s="215"/>
      <c r="AW88" s="215"/>
      <c r="AX88" s="215"/>
      <c r="AY88" s="215"/>
      <c r="AZ88" s="215"/>
      <c r="BA88" s="215"/>
      <c r="BB88" s="215"/>
      <c r="BC88" s="215"/>
      <c r="BD88" s="215"/>
      <c r="BE88" s="215"/>
      <c r="BF88" s="215"/>
      <c r="BG88" s="215"/>
      <c r="BH88" s="215"/>
      <c r="BI88" s="215"/>
      <c r="BJ88" s="215"/>
      <c r="BK88" s="215"/>
      <c r="BL88" s="215"/>
      <c r="BM88" s="215"/>
      <c r="BN88" s="215"/>
      <c r="BO88" s="215"/>
      <c r="BP88" s="215"/>
      <c r="BQ88" s="215"/>
      <c r="BR88" s="215"/>
      <c r="BS88" s="215"/>
      <c r="BT88" s="215"/>
      <c r="BU88" s="215"/>
      <c r="BV88" s="215"/>
      <c r="BW88" s="215"/>
      <c r="BX88" s="215"/>
      <c r="BY88" s="215"/>
      <c r="BZ88" s="215"/>
      <c r="CA88" s="215"/>
      <c r="CB88" s="215"/>
      <c r="CC88" s="215"/>
      <c r="CD88" s="215"/>
      <c r="CE88" s="215"/>
      <c r="CF88" s="215"/>
      <c r="CG88" s="215"/>
      <c r="CH88" s="215"/>
      <c r="CI88" s="215"/>
      <c r="CJ88" s="215"/>
      <c r="CK88" s="215"/>
      <c r="CL88" s="215"/>
      <c r="CM88" s="215"/>
      <c r="CN88" s="215"/>
      <c r="CO88" s="215"/>
      <c r="CP88" s="215"/>
      <c r="CQ88" s="215"/>
      <c r="CR88" s="215"/>
      <c r="CS88" s="215"/>
      <c r="CT88" s="215"/>
      <c r="CU88" s="215"/>
      <c r="CV88" s="215"/>
      <c r="CW88" s="215"/>
      <c r="CX88" s="215"/>
      <c r="CY88" s="215"/>
      <c r="CZ88" s="215"/>
      <c r="DA88" s="215"/>
      <c r="DB88" s="215"/>
      <c r="DC88" s="215"/>
      <c r="DD88" s="215"/>
      <c r="DE88" s="215"/>
      <c r="DF88" s="215"/>
      <c r="DG88" s="215"/>
      <c r="DH88" s="215"/>
      <c r="DI88" s="215"/>
      <c r="DJ88" s="215"/>
      <c r="DK88" s="215"/>
      <c r="DL88" s="215"/>
      <c r="DM88" s="215"/>
      <c r="DN88" s="215"/>
      <c r="DO88" s="215"/>
      <c r="DP88" s="215"/>
      <c r="DQ88" s="215"/>
      <c r="DR88" s="23"/>
      <c r="DS88" s="216"/>
      <c r="DT88" s="216"/>
      <c r="DU88" s="216"/>
      <c r="DV88" s="216"/>
      <c r="DW88" s="216"/>
      <c r="DX88" s="216"/>
      <c r="DY88" s="216"/>
      <c r="DZ88" s="216"/>
      <c r="EA88" s="216"/>
      <c r="EB88" s="216"/>
      <c r="EC88" s="216"/>
      <c r="ED88" s="216"/>
      <c r="EE88" s="216"/>
      <c r="EF88" s="216"/>
      <c r="EG88" s="216"/>
      <c r="EH88" s="216"/>
      <c r="EI88" s="216"/>
      <c r="EJ88" s="216"/>
      <c r="EK88" s="216"/>
      <c r="EL88" s="216"/>
      <c r="EM88" s="216"/>
      <c r="EN88" s="216"/>
      <c r="EO88" s="216"/>
      <c r="EP88" s="216"/>
      <c r="EQ88" s="216"/>
      <c r="ER88" s="216"/>
      <c r="ES88" s="216"/>
      <c r="ET88" s="216"/>
      <c r="EU88" s="216"/>
      <c r="EV88" s="216"/>
      <c r="EW88" s="216"/>
      <c r="EX88" s="216"/>
      <c r="EY88" s="216"/>
      <c r="EZ88" s="216"/>
      <c r="FA88" s="216"/>
      <c r="FB88" s="216"/>
      <c r="FC88" s="216"/>
      <c r="FD88" s="216"/>
      <c r="FE88" s="216"/>
      <c r="FF88" s="216"/>
      <c r="FG88" s="216"/>
      <c r="FH88" s="216"/>
      <c r="FI88" s="216"/>
      <c r="FJ88" s="216"/>
      <c r="FK88" s="216"/>
      <c r="FL88" s="216"/>
      <c r="FM88" s="216"/>
      <c r="FN88" s="216"/>
      <c r="FO88" s="216"/>
      <c r="FP88" s="216"/>
      <c r="FQ88" s="216"/>
      <c r="FR88" s="216"/>
      <c r="FS88" s="216"/>
      <c r="FT88" s="216"/>
      <c r="FU88" s="216"/>
      <c r="FV88" s="216"/>
      <c r="FW88" s="216"/>
      <c r="FX88" s="216"/>
      <c r="FY88" s="216"/>
      <c r="FZ88" s="216"/>
      <c r="GA88" s="216"/>
      <c r="GB88" s="216"/>
      <c r="GC88" s="216"/>
      <c r="GD88" s="216"/>
      <c r="GE88" s="216"/>
      <c r="GF88" s="216"/>
      <c r="GG88" s="216"/>
      <c r="GH88" s="216"/>
      <c r="GI88" s="216"/>
      <c r="GJ88" s="216"/>
      <c r="GK88" s="216"/>
      <c r="GL88" s="216"/>
      <c r="GM88" s="216"/>
      <c r="GN88" s="216"/>
      <c r="GO88" s="216"/>
      <c r="GP88" s="216"/>
      <c r="GQ88" s="216"/>
      <c r="GR88" s="216"/>
      <c r="GS88" s="216"/>
      <c r="GT88" s="216"/>
      <c r="GU88" s="216"/>
      <c r="GV88" s="216"/>
      <c r="GW88" s="216"/>
      <c r="GX88" s="216"/>
      <c r="GY88" s="216"/>
      <c r="GZ88" s="216"/>
      <c r="HA88" s="216"/>
      <c r="HB88" s="216"/>
      <c r="HC88" s="216"/>
      <c r="HD88" s="216"/>
      <c r="HE88" s="216"/>
      <c r="HF88" s="216"/>
      <c r="HG88" s="216"/>
      <c r="HH88" s="216"/>
      <c r="HI88" s="216"/>
      <c r="HJ88" s="216"/>
      <c r="HK88" s="216"/>
      <c r="HL88" s="216"/>
      <c r="HM88" s="216"/>
      <c r="HN88" s="216"/>
      <c r="HO88" s="216"/>
      <c r="HP88" s="216"/>
      <c r="HQ88" s="216"/>
      <c r="HR88" s="216"/>
      <c r="HS88" s="216"/>
      <c r="HT88" s="217"/>
      <c r="HU88" s="217"/>
      <c r="HV88" s="217"/>
      <c r="HW88" s="217"/>
      <c r="HX88" s="217"/>
      <c r="HY88" s="217"/>
      <c r="HZ88" s="217"/>
      <c r="IA88" s="217"/>
      <c r="IB88" s="217"/>
      <c r="IC88" s="217"/>
      <c r="ID88" s="217"/>
      <c r="IE88" s="217"/>
      <c r="IF88" s="217"/>
      <c r="IG88" s="217"/>
      <c r="IH88" s="217"/>
      <c r="II88" s="217"/>
      <c r="IJ88" s="217"/>
      <c r="IK88" s="217"/>
      <c r="IL88" s="217"/>
      <c r="IM88" s="217"/>
      <c r="IN88" s="217"/>
      <c r="IO88" s="217"/>
      <c r="IP88" s="217"/>
      <c r="IQ88" s="217"/>
      <c r="IR88" s="217"/>
      <c r="IS88" s="217"/>
      <c r="IT88" s="217"/>
      <c r="IU88" s="217"/>
      <c r="IV88" s="217"/>
      <c r="IW88" s="217"/>
    </row>
    <row r="89" customFormat="false" ht="12.75" hidden="false" customHeight="false" outlineLevel="0" collapsed="false">
      <c r="A89" s="207"/>
      <c r="B89" s="215"/>
      <c r="C89" s="215"/>
      <c r="D89" s="215"/>
      <c r="E89" s="215"/>
      <c r="F89" s="215"/>
      <c r="G89" s="215"/>
      <c r="H89" s="215"/>
      <c r="I89" s="215"/>
      <c r="J89" s="215"/>
      <c r="K89" s="215"/>
      <c r="L89" s="215"/>
      <c r="M89" s="215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  <c r="DB89" s="216"/>
      <c r="DC89" s="216"/>
      <c r="DD89" s="216"/>
      <c r="DE89" s="216"/>
      <c r="DF89" s="216"/>
      <c r="DG89" s="216"/>
      <c r="DH89" s="216"/>
      <c r="DI89" s="216"/>
      <c r="DJ89" s="216"/>
      <c r="DK89" s="216"/>
      <c r="DL89" s="216"/>
      <c r="DM89" s="216"/>
      <c r="DN89" s="216"/>
      <c r="DO89" s="216"/>
      <c r="DP89" s="216"/>
      <c r="DQ89" s="216"/>
      <c r="DR89" s="23"/>
      <c r="DS89" s="216"/>
      <c r="DT89" s="216"/>
      <c r="DU89" s="216"/>
      <c r="DV89" s="216"/>
      <c r="DW89" s="216"/>
      <c r="DX89" s="216"/>
      <c r="DY89" s="216"/>
      <c r="DZ89" s="216"/>
      <c r="EA89" s="216"/>
      <c r="EB89" s="216"/>
      <c r="EC89" s="216"/>
      <c r="ED89" s="216"/>
      <c r="EE89" s="216"/>
      <c r="EF89" s="216"/>
      <c r="EG89" s="216"/>
      <c r="EH89" s="216"/>
      <c r="EI89" s="216"/>
      <c r="EJ89" s="216"/>
      <c r="EK89" s="216"/>
      <c r="EL89" s="216"/>
      <c r="EM89" s="216"/>
      <c r="EN89" s="216"/>
      <c r="EO89" s="216"/>
      <c r="EP89" s="216"/>
      <c r="EQ89" s="216"/>
      <c r="ER89" s="216"/>
      <c r="ES89" s="216"/>
      <c r="ET89" s="216"/>
      <c r="EU89" s="216"/>
      <c r="EV89" s="216"/>
      <c r="EW89" s="216"/>
      <c r="EX89" s="216"/>
      <c r="EY89" s="216"/>
      <c r="EZ89" s="216"/>
      <c r="FA89" s="216"/>
      <c r="FB89" s="216"/>
      <c r="FC89" s="216"/>
      <c r="FD89" s="216"/>
      <c r="FE89" s="216"/>
      <c r="FF89" s="216"/>
      <c r="FG89" s="216"/>
      <c r="FH89" s="216"/>
      <c r="FI89" s="216"/>
      <c r="FJ89" s="216"/>
      <c r="FK89" s="216"/>
      <c r="FL89" s="216"/>
      <c r="FM89" s="216"/>
      <c r="FN89" s="216"/>
      <c r="FO89" s="216"/>
      <c r="FP89" s="216"/>
      <c r="FQ89" s="216"/>
      <c r="FR89" s="216"/>
      <c r="FS89" s="216"/>
      <c r="FT89" s="216"/>
      <c r="FU89" s="216"/>
      <c r="FV89" s="216"/>
      <c r="FW89" s="216"/>
      <c r="FX89" s="216"/>
      <c r="FY89" s="216"/>
      <c r="FZ89" s="216"/>
      <c r="GA89" s="216"/>
      <c r="GB89" s="216"/>
      <c r="GC89" s="216"/>
      <c r="GD89" s="216"/>
      <c r="GE89" s="216"/>
      <c r="GF89" s="216"/>
      <c r="GG89" s="216"/>
      <c r="GH89" s="216"/>
      <c r="GI89" s="216"/>
      <c r="GJ89" s="216"/>
      <c r="GK89" s="216"/>
      <c r="GL89" s="216"/>
      <c r="GM89" s="216"/>
      <c r="GN89" s="216"/>
      <c r="GO89" s="216"/>
      <c r="GP89" s="216"/>
      <c r="GQ89" s="216"/>
      <c r="GR89" s="216"/>
      <c r="GS89" s="216"/>
      <c r="GT89" s="216"/>
      <c r="GU89" s="216"/>
      <c r="GV89" s="216"/>
      <c r="GW89" s="216"/>
      <c r="GX89" s="216"/>
      <c r="GY89" s="216"/>
      <c r="GZ89" s="216"/>
      <c r="HA89" s="216"/>
      <c r="HB89" s="216"/>
      <c r="HC89" s="216"/>
      <c r="HD89" s="216"/>
      <c r="HE89" s="216"/>
      <c r="HF89" s="216"/>
      <c r="HG89" s="216"/>
      <c r="HH89" s="216"/>
      <c r="HI89" s="216"/>
      <c r="HJ89" s="216"/>
      <c r="HK89" s="216"/>
      <c r="HL89" s="216"/>
      <c r="HM89" s="216"/>
      <c r="HN89" s="216"/>
      <c r="HO89" s="216"/>
      <c r="HP89" s="216"/>
      <c r="HQ89" s="216"/>
      <c r="HR89" s="216"/>
      <c r="HS89" s="216"/>
      <c r="HT89" s="217"/>
      <c r="HU89" s="217"/>
      <c r="HV89" s="217"/>
      <c r="HW89" s="217"/>
      <c r="HX89" s="217"/>
      <c r="HY89" s="217"/>
      <c r="HZ89" s="217"/>
      <c r="IA89" s="217"/>
      <c r="IB89" s="217"/>
      <c r="IC89" s="217"/>
      <c r="ID89" s="217"/>
      <c r="IE89" s="217"/>
      <c r="IF89" s="217"/>
      <c r="IG89" s="217"/>
      <c r="IH89" s="217"/>
      <c r="II89" s="217"/>
      <c r="IJ89" s="217"/>
      <c r="IK89" s="217"/>
      <c r="IL89" s="217"/>
      <c r="IM89" s="217"/>
      <c r="IN89" s="217"/>
      <c r="IO89" s="217"/>
      <c r="IP89" s="217"/>
      <c r="IQ89" s="217"/>
      <c r="IR89" s="217"/>
      <c r="IS89" s="217"/>
      <c r="IT89" s="217"/>
      <c r="IU89" s="217"/>
      <c r="IV89" s="217"/>
      <c r="IW89" s="217"/>
    </row>
    <row r="90" customFormat="false" ht="12.75" hidden="false" customHeight="false" outlineLevel="0" collapsed="false">
      <c r="A90" s="218" t="s">
        <v>106</v>
      </c>
      <c r="B90" s="219"/>
      <c r="C90" s="220" t="n">
        <f aca="false">SUM(C69:C70)+C79+SUM(C81:C83)</f>
        <v>57.8772820817841</v>
      </c>
      <c r="D90" s="220" t="n">
        <f aca="false">SUM(D69:D70)+D79+SUM(D81:D83)</f>
        <v>57.9559030568976</v>
      </c>
      <c r="E90" s="220" t="n">
        <f aca="false">SUM(E69:E70)+E79+SUM(E81:E83)</f>
        <v>57.4526903794488</v>
      </c>
      <c r="F90" s="220" t="n">
        <f aca="false">SUM(F69:F70)+F79+SUM(F81:F83)</f>
        <v>57.5100817694456</v>
      </c>
      <c r="G90" s="220" t="n">
        <f aca="false">SUM(G69:G70)+G79+SUM(G81:G83)</f>
        <v>57.5100817694456</v>
      </c>
      <c r="H90" s="220" t="n">
        <f aca="false">SUM(H69:H70)+H79+SUM(H81:H83)</f>
        <v>57.4526903794488</v>
      </c>
      <c r="I90" s="220" t="n">
        <f aca="false">SUM(I69:I70)+I79+SUM(I81:I83)</f>
        <v>57.9559030568976</v>
      </c>
      <c r="J90" s="220" t="n">
        <f aca="false">SUM(J69:J70)+J79+SUM(J81:J83)</f>
        <v>57.8772820817841</v>
      </c>
      <c r="K90" s="219" t="n">
        <f aca="false">SUM(K69:K70)+K79+SUM(K81:K83)</f>
        <v>57.9559030568976</v>
      </c>
      <c r="L90" s="219" t="n">
        <f aca="false">SUM(L69:L70)+L79+SUM(L81:L83)</f>
        <v>57.9559030568976</v>
      </c>
      <c r="M90" s="219" t="n">
        <f aca="false">SUM(M69:M70)+M79+SUM(M81:M83)</f>
        <v>57.7794829698841</v>
      </c>
      <c r="N90" s="219" t="n">
        <f aca="false">SUM(N69:N70)+N79+SUM(N81:N83)</f>
        <v>57.9559030568976</v>
      </c>
      <c r="O90" s="219" t="n">
        <f aca="false">SUM(O69:O70)+O79+SUM(O81:O83)</f>
        <v>57.8772820817841</v>
      </c>
      <c r="P90" s="219" t="n">
        <f aca="false">SUM(P69:P70)+P79+SUM(P81:P83)</f>
        <v>57.9559030568976</v>
      </c>
      <c r="Q90" s="219" t="n">
        <f aca="false">SUM(Q69:Q70)+Q79+SUM(Q81:Q83)</f>
        <v>57.4526903794488</v>
      </c>
      <c r="R90" s="219" t="n">
        <f aca="false">SUM(R69:R70)+R79+SUM(R81:R83)</f>
        <v>57.5100817694456</v>
      </c>
      <c r="S90" s="219" t="n">
        <f aca="false">SUM(S69:S70)+S79+SUM(S81:S83)</f>
        <v>57.5100817694456</v>
      </c>
      <c r="T90" s="219" t="n">
        <f aca="false">SUM(T69:T70)+T79+SUM(T81:T83)</f>
        <v>57.4526903794488</v>
      </c>
      <c r="U90" s="219" t="n">
        <f aca="false">SUM(U69:U70)+U79+SUM(U81:U83)</f>
        <v>57.9559030568976</v>
      </c>
      <c r="V90" s="219" t="n">
        <f aca="false">SUM(V69:V70)+V79+SUM(V81:V83)</f>
        <v>57.8772820817841</v>
      </c>
      <c r="W90" s="219" t="n">
        <f aca="false">SUM(W69:W70)+W79+SUM(W81:W83)</f>
        <v>57.9559030568976</v>
      </c>
      <c r="X90" s="219" t="n">
        <f aca="false">SUM(X69:X70)+X79+SUM(X81:X83)</f>
        <v>57.9559030568976</v>
      </c>
      <c r="Y90" s="219" t="n">
        <f aca="false">SUM(Y69:Y70)+Y79+SUM(Y81:Y83)</f>
        <v>57.7794829698841</v>
      </c>
      <c r="Z90" s="219" t="n">
        <f aca="false">SUM(Z69:Z70)+Z79+SUM(Z81:Z83)</f>
        <v>57.9559030568976</v>
      </c>
      <c r="AA90" s="219" t="n">
        <f aca="false">SUM(AA69:AA70)+AA79+SUM(AA81:AA83)</f>
        <v>57.8772820817841</v>
      </c>
      <c r="AB90" s="219" t="n">
        <f aca="false">SUM(AB69:AB70)+AB79+SUM(AB81:AB83)</f>
        <v>57.9559030568976</v>
      </c>
      <c r="AC90" s="219" t="n">
        <f aca="false">SUM(AC69:AC70)+AC79+SUM(AC81:AC83)</f>
        <v>57.4526903794488</v>
      </c>
      <c r="AD90" s="219" t="n">
        <f aca="false">SUM(AD69:AD70)+AD79+SUM(AD81:AD83)</f>
        <v>57.5100817694456</v>
      </c>
      <c r="AE90" s="219" t="n">
        <f aca="false">SUM(AE69:AE70)+AE79+SUM(AE81:AE83)</f>
        <v>57.5100817694456</v>
      </c>
      <c r="AF90" s="219" t="n">
        <f aca="false">SUM(AF69:AF70)+AF79+SUM(AF81:AF83)</f>
        <v>57.4526903794488</v>
      </c>
      <c r="AG90" s="219" t="n">
        <f aca="false">SUM(AG69:AG70)+AG79+SUM(AG81:AG83)</f>
        <v>57.9559030568976</v>
      </c>
      <c r="AH90" s="219" t="n">
        <f aca="false">SUM(AH69:AH70)+AH79+SUM(AH81:AH83)</f>
        <v>57.8772820817841</v>
      </c>
      <c r="AI90" s="219" t="n">
        <f aca="false">SUM(AI69:AI70)+AI79+SUM(AI81:AI83)</f>
        <v>57.9559030568976</v>
      </c>
      <c r="AJ90" s="219" t="n">
        <f aca="false">SUM(AJ69:AJ70)+AJ79+SUM(AJ81:AJ83)</f>
        <v>57.9559030568976</v>
      </c>
      <c r="AK90" s="219" t="n">
        <f aca="false">SUM(AK69:AK70)+AK79+SUM(AK81:AK83)</f>
        <v>57.7794829698841</v>
      </c>
      <c r="AL90" s="219" t="n">
        <f aca="false">SUM(AL69:AL70)+AL79+SUM(AL81:AL83)</f>
        <v>57.9559030568976</v>
      </c>
      <c r="AM90" s="219" t="n">
        <f aca="false">SUM(AM69:AM70)+AM79+SUM(AM81:AM83)</f>
        <v>57.8772820817841</v>
      </c>
      <c r="AN90" s="219" t="n">
        <f aca="false">SUM(AN69:AN70)+AN79+SUM(AN81:AN83)</f>
        <v>57.9559030568976</v>
      </c>
      <c r="AO90" s="219" t="n">
        <f aca="false">SUM(AO69:AO70)+AO79+SUM(AO81:AO83)</f>
        <v>57.4526903794488</v>
      </c>
      <c r="AP90" s="219" t="n">
        <f aca="false">SUM(AP69:AP70)+AP79+SUM(AP81:AP83)</f>
        <v>57.5100817694456</v>
      </c>
      <c r="AQ90" s="219" t="n">
        <f aca="false">SUM(AQ69:AQ70)+AQ79+SUM(AQ81:AQ83)</f>
        <v>57.5100817694456</v>
      </c>
      <c r="AR90" s="219" t="n">
        <f aca="false">SUM(AR69:AR70)+AR79+SUM(AR81:AR83)</f>
        <v>57.4526903794488</v>
      </c>
      <c r="AS90" s="219" t="n">
        <f aca="false">SUM(AS69:AS70)+AS79+SUM(AS81:AS83)</f>
        <v>57.9559030568976</v>
      </c>
      <c r="AT90" s="219" t="n">
        <f aca="false">SUM(AT69:AT70)+AT79+SUM(AT81:AT83)</f>
        <v>57.8772820817841</v>
      </c>
      <c r="AU90" s="219" t="n">
        <f aca="false">SUM(AU69:AU70)+AU79+SUM(AU81:AU83)</f>
        <v>57.9559030568976</v>
      </c>
      <c r="AV90" s="219" t="n">
        <f aca="false">SUM(AV69:AV70)+AV79+SUM(AV81:AV83)</f>
        <v>57.9559030568976</v>
      </c>
      <c r="AW90" s="219" t="n">
        <f aca="false">SUM(AW69:AW70)+AW79+SUM(AW81:AW83)</f>
        <v>57.7794829698841</v>
      </c>
      <c r="AX90" s="219" t="n">
        <f aca="false">SUM(AX69:AX70)+AX79+SUM(AX81:AX83)</f>
        <v>57.9559030568976</v>
      </c>
      <c r="AY90" s="219" t="n">
        <f aca="false">SUM(AY69:AY70)+AY79+SUM(AY81:AY83)</f>
        <v>57.8772820817841</v>
      </c>
      <c r="AZ90" s="219" t="n">
        <f aca="false">SUM(AZ69:AZ70)+AZ79+SUM(AZ81:AZ83)</f>
        <v>57.9559030568976</v>
      </c>
      <c r="BA90" s="219" t="n">
        <f aca="false">SUM(BA69:BA70)+BA79+SUM(BA81:BA83)</f>
        <v>57.4526903794488</v>
      </c>
      <c r="BB90" s="219" t="n">
        <f aca="false">SUM(BB69:BB70)+BB79+SUM(BB81:BB83)</f>
        <v>57.5100817694456</v>
      </c>
      <c r="BC90" s="219" t="n">
        <f aca="false">SUM(BC69:BC70)+BC79+SUM(BC81:BC83)</f>
        <v>57.5100817694456</v>
      </c>
      <c r="BD90" s="219" t="n">
        <f aca="false">SUM(BD69:BD70)+BD79+SUM(BD81:BD83)</f>
        <v>57.4526903794488</v>
      </c>
      <c r="BE90" s="219" t="n">
        <f aca="false">SUM(BE69:BE70)+BE79+SUM(BE81:BE83)</f>
        <v>57.9559030568976</v>
      </c>
      <c r="BF90" s="219" t="n">
        <f aca="false">SUM(BF69:BF70)+BF79+SUM(BF81:BF83)</f>
        <v>57.8772820817841</v>
      </c>
      <c r="BG90" s="219" t="n">
        <f aca="false">SUM(BG69:BG70)+BG79+SUM(BG81:BG83)</f>
        <v>57.9559030568976</v>
      </c>
      <c r="BH90" s="219" t="n">
        <f aca="false">SUM(BH69:BH70)+BH79+SUM(BH81:BH83)</f>
        <v>57.9559030568976</v>
      </c>
      <c r="BI90" s="219" t="n">
        <f aca="false">SUM(BI69:BI70)+BI79+SUM(BI81:BI83)</f>
        <v>57.7794829698841</v>
      </c>
      <c r="BJ90" s="219" t="n">
        <f aca="false">SUM(BJ69:BJ70)+BJ79+SUM(BJ81:BJ83)</f>
        <v>57.9559030568976</v>
      </c>
      <c r="BK90" s="219" t="n">
        <f aca="false">SUM(BK69:BK70)+BK79+SUM(BK81:BK83)</f>
        <v>57.8772820817841</v>
      </c>
      <c r="BL90" s="219" t="n">
        <f aca="false">SUM(BL69:BL70)+BL79+SUM(BL81:BL83)</f>
        <v>57.9559030568976</v>
      </c>
      <c r="BM90" s="219" t="n">
        <f aca="false">SUM(BM69:BM70)+BM79+SUM(BM81:BM83)</f>
        <v>57.4526903794488</v>
      </c>
      <c r="BN90" s="219" t="n">
        <f aca="false">SUM(BN69:BN70)+BN79+SUM(BN81:BN83)</f>
        <v>57.5100817694456</v>
      </c>
      <c r="BO90" s="219" t="n">
        <f aca="false">SUM(BO69:BO70)+BO79+SUM(BO81:BO83)</f>
        <v>57.5100817694456</v>
      </c>
      <c r="BP90" s="219" t="n">
        <f aca="false">SUM(BP69:BP70)+BP79+SUM(BP81:BP83)</f>
        <v>57.4526903794488</v>
      </c>
      <c r="BQ90" s="219" t="n">
        <f aca="false">SUM(BQ69:BQ70)+BQ79+SUM(BQ81:BQ83)</f>
        <v>57.9559030568976</v>
      </c>
      <c r="BR90" s="219" t="n">
        <f aca="false">SUM(BR69:BR70)+BR79+SUM(BR81:BR83)</f>
        <v>57.8772820817841</v>
      </c>
      <c r="BS90" s="219" t="n">
        <f aca="false">SUM(BS69:BS70)+BS79+SUM(BS81:BS83)</f>
        <v>57.9559030568976</v>
      </c>
      <c r="BT90" s="219" t="n">
        <f aca="false">SUM(BT69:BT70)+BT79+SUM(BT81:BT83)</f>
        <v>57.9559030568976</v>
      </c>
      <c r="BU90" s="219" t="n">
        <f aca="false">SUM(BU69:BU70)+BU79+SUM(BU81:BU83)</f>
        <v>57.7794829698841</v>
      </c>
      <c r="BV90" s="219" t="n">
        <f aca="false">SUM(BV69:BV70)+BV79+SUM(BV81:BV83)</f>
        <v>57.9559030568976</v>
      </c>
      <c r="BW90" s="219" t="n">
        <f aca="false">SUM(BW69:BW70)+BW79+SUM(BW81:BW83)</f>
        <v>57.8772820817841</v>
      </c>
      <c r="BX90" s="219" t="n">
        <f aca="false">SUM(BX69:BX70)+BX79+SUM(BX81:BX83)</f>
        <v>57.9559030568976</v>
      </c>
      <c r="BY90" s="219" t="n">
        <f aca="false">SUM(BY69:BY70)+BY79+SUM(BY81:BY83)</f>
        <v>57.4526903794488</v>
      </c>
      <c r="BZ90" s="219" t="n">
        <f aca="false">SUM(BZ69:BZ70)+BZ79+SUM(BZ81:BZ83)</f>
        <v>57.5100817694456</v>
      </c>
      <c r="CA90" s="219" t="n">
        <f aca="false">SUM(CA69:CA70)+CA79+SUM(CA81:CA83)</f>
        <v>57.5100817694456</v>
      </c>
      <c r="CB90" s="219" t="n">
        <f aca="false">SUM(CB69:CB70)+CB79+SUM(CB81:CB83)</f>
        <v>57.4526903794488</v>
      </c>
      <c r="CC90" s="219" t="n">
        <f aca="false">SUM(CC69:CC70)+CC79+SUM(CC81:CC83)</f>
        <v>57.9559030568976</v>
      </c>
      <c r="CD90" s="219" t="n">
        <f aca="false">SUM(CD69:CD70)+CD79+SUM(CD81:CD83)</f>
        <v>57.8772820817841</v>
      </c>
      <c r="CE90" s="219" t="n">
        <f aca="false">SUM(CE69:CE70)+CE79+SUM(CE81:CE83)</f>
        <v>57.9559030568976</v>
      </c>
      <c r="CF90" s="219" t="n">
        <f aca="false">SUM(CF69:CF70)+CF79+SUM(CF81:CF83)</f>
        <v>57.9559030568976</v>
      </c>
      <c r="CG90" s="219" t="n">
        <f aca="false">SUM(CG69:CG70)+CG79+SUM(CG81:CG83)</f>
        <v>57.7794829698841</v>
      </c>
      <c r="CH90" s="219" t="n">
        <f aca="false">SUM(CH69:CH70)+CH79+SUM(CH81:CH83)</f>
        <v>16.7437403128519</v>
      </c>
      <c r="CI90" s="219" t="n">
        <f aca="false">SUM(CI69:CI70)+CI79+SUM(CI81:CI83)</f>
        <v>16.6651193377384</v>
      </c>
      <c r="CJ90" s="219" t="n">
        <f aca="false">SUM(CJ69:CJ70)+CJ79+SUM(CJ81:CJ83)</f>
        <v>16.7437403128519</v>
      </c>
      <c r="CK90" s="219" t="n">
        <f aca="false">SUM(CK69:CK70)+CK79+SUM(CK81:CK83)</f>
        <v>16.2405276354031</v>
      </c>
      <c r="CL90" s="219" t="n">
        <f aca="false">SUM(CL69:CL70)+CL79+SUM(CL81:CL83)</f>
        <v>16.2979190253998</v>
      </c>
      <c r="CM90" s="219" t="n">
        <f aca="false">SUM(CM69:CM70)+CM79+SUM(CM81:CM83)</f>
        <v>16.2979190253998</v>
      </c>
      <c r="CN90" s="219" t="n">
        <f aca="false">SUM(CN69:CN70)+CN79+SUM(CN81:CN83)</f>
        <v>16.2405276354031</v>
      </c>
      <c r="CO90" s="219" t="n">
        <f aca="false">SUM(CO69:CO70)+CO79+SUM(CO81:CO83)</f>
        <v>16.7437403128519</v>
      </c>
      <c r="CP90" s="219" t="n">
        <f aca="false">SUM(CP69:CP70)+CP79+SUM(CP81:CP83)</f>
        <v>16.6651193377384</v>
      </c>
      <c r="CQ90" s="219" t="n">
        <f aca="false">SUM(CQ69:CQ70)+CQ79+SUM(CQ81:CQ83)</f>
        <v>16.7437403128519</v>
      </c>
      <c r="CR90" s="219" t="n">
        <f aca="false">SUM(CR69:CR70)+CR79+SUM(CR81:CR83)</f>
        <v>16.7437403128519</v>
      </c>
      <c r="CS90" s="219" t="n">
        <f aca="false">SUM(CS69:CS70)+CS79+SUM(CS81:CS83)</f>
        <v>16.5673202258384</v>
      </c>
      <c r="CT90" s="219" t="n">
        <f aca="false">SUM(CT69:CT70)+CT79+SUM(CT81:CT83)</f>
        <v>16.7437403128519</v>
      </c>
      <c r="CU90" s="219" t="n">
        <f aca="false">SUM(CU69:CU70)+CU79+SUM(CU81:CU83)</f>
        <v>16.6651193377384</v>
      </c>
      <c r="CV90" s="219" t="n">
        <f aca="false">SUM(CV69:CV70)+CV79+SUM(CV81:CV83)</f>
        <v>16.7437403128519</v>
      </c>
      <c r="CW90" s="219" t="n">
        <f aca="false">SUM(CW69:CW70)+CW79+SUM(CW81:CW83)</f>
        <v>16.2405276354031</v>
      </c>
      <c r="CX90" s="219" t="n">
        <f aca="false">SUM(CX69:CX70)+CX79+SUM(CX81:CX83)</f>
        <v>16.2979190253998</v>
      </c>
      <c r="CY90" s="219" t="n">
        <f aca="false">SUM(CY69:CY70)+CY79+SUM(CY81:CY83)</f>
        <v>16.2979190253998</v>
      </c>
      <c r="CZ90" s="219" t="n">
        <f aca="false">SUM(CZ69:CZ70)+CZ79+SUM(CZ81:CZ83)</f>
        <v>16.2405276354031</v>
      </c>
      <c r="DA90" s="219" t="n">
        <f aca="false">SUM(DA69:DA70)+DA79+SUM(DA81:DA83)</f>
        <v>16.7437403128519</v>
      </c>
      <c r="DB90" s="219" t="n">
        <f aca="false">SUM(DB69:DB70)+DB79+SUM(DB81:DB83)</f>
        <v>16.6651193377384</v>
      </c>
      <c r="DC90" s="219" t="n">
        <f aca="false">SUM(DC69:DC70)+DC79+SUM(DC81:DC83)</f>
        <v>16.7437403128519</v>
      </c>
      <c r="DD90" s="219" t="n">
        <f aca="false">SUM(DD69:DD70)+DD79+SUM(DD81:DD83)</f>
        <v>16.7437403128519</v>
      </c>
      <c r="DE90" s="219" t="n">
        <f aca="false">SUM(DE69:DE70)+DE79+SUM(DE81:DE83)</f>
        <v>16.5673202258384</v>
      </c>
      <c r="DF90" s="219" t="n">
        <f aca="false">SUM(DF69:DF70)+DF79+SUM(DF81:DF83)</f>
        <v>16.7437403128519</v>
      </c>
      <c r="DG90" s="219" t="n">
        <f aca="false">SUM(DG69:DG70)+DG79+SUM(DG81:DG83)</f>
        <v>16.6651193377384</v>
      </c>
      <c r="DH90" s="219" t="n">
        <f aca="false">SUM(DH69:DH70)+DH79+SUM(DH81:DH83)</f>
        <v>16.7437403128519</v>
      </c>
      <c r="DI90" s="219" t="n">
        <f aca="false">SUM(DI69:DI70)+DI79+SUM(DI81:DI83)</f>
        <v>16.2405276354031</v>
      </c>
      <c r="DJ90" s="219" t="n">
        <f aca="false">SUM(DJ69:DJ70)+DJ79+SUM(DJ81:DJ83)</f>
        <v>16.2979190253998</v>
      </c>
      <c r="DK90" s="219" t="n">
        <f aca="false">SUM(DK69:DK70)+DK79+SUM(DK81:DK83)</f>
        <v>16.2979190253998</v>
      </c>
      <c r="DL90" s="219" t="n">
        <f aca="false">SUM(DL69:DL70)+DL79+SUM(DL81:DL83)</f>
        <v>16.2405276354031</v>
      </c>
      <c r="DM90" s="219" t="n">
        <f aca="false">SUM(DM69:DM70)+DM79+SUM(DM81:DM83)</f>
        <v>16.7437403128519</v>
      </c>
      <c r="DN90" s="219" t="n">
        <f aca="false">SUM(DN69:DN70)+DN79+SUM(DN81:DN83)</f>
        <v>16.6651193377384</v>
      </c>
      <c r="DO90" s="219" t="n">
        <f aca="false">SUM(DO69:DO70)+DO79+SUM(DO81:DO83)</f>
        <v>16.7437403128519</v>
      </c>
      <c r="DP90" s="219" t="n">
        <f aca="false">SUM(DP69:DP70)+DP79+SUM(DP81:DP83)</f>
        <v>16.7437403128519</v>
      </c>
      <c r="DQ90" s="219" t="n">
        <f aca="false">SUM(DQ69:DQ70)+DQ79+SUM(DQ81:DQ83)</f>
        <v>16.5673202258384</v>
      </c>
      <c r="DR90" s="23"/>
      <c r="DS90" s="216"/>
      <c r="DT90" s="216"/>
      <c r="DU90" s="216"/>
      <c r="DV90" s="216"/>
      <c r="DW90" s="216"/>
      <c r="DX90" s="216"/>
      <c r="DY90" s="216"/>
      <c r="DZ90" s="216"/>
      <c r="EA90" s="216"/>
      <c r="EB90" s="216"/>
      <c r="EC90" s="216"/>
      <c r="ED90" s="216"/>
      <c r="EE90" s="216"/>
      <c r="EF90" s="216"/>
      <c r="EG90" s="216"/>
      <c r="EH90" s="216"/>
      <c r="EI90" s="216"/>
      <c r="EJ90" s="216"/>
      <c r="EK90" s="216"/>
      <c r="EL90" s="216"/>
      <c r="EM90" s="216"/>
      <c r="EN90" s="216"/>
      <c r="EO90" s="216"/>
      <c r="EP90" s="216"/>
      <c r="EQ90" s="216"/>
      <c r="ER90" s="216"/>
      <c r="ES90" s="216"/>
      <c r="ET90" s="216"/>
      <c r="EU90" s="216"/>
      <c r="EV90" s="216"/>
      <c r="EW90" s="216"/>
      <c r="EX90" s="216"/>
      <c r="EY90" s="216"/>
      <c r="EZ90" s="216"/>
      <c r="FA90" s="216"/>
      <c r="FB90" s="216"/>
      <c r="FC90" s="216"/>
      <c r="FD90" s="216"/>
      <c r="FE90" s="216"/>
      <c r="FF90" s="216"/>
      <c r="FG90" s="216"/>
      <c r="FH90" s="216"/>
      <c r="FI90" s="216"/>
      <c r="FJ90" s="216"/>
      <c r="FK90" s="216"/>
      <c r="FL90" s="216"/>
      <c r="FM90" s="216"/>
      <c r="FN90" s="216"/>
      <c r="FO90" s="216"/>
      <c r="FP90" s="216"/>
      <c r="FQ90" s="216"/>
      <c r="FR90" s="216"/>
      <c r="FS90" s="216"/>
      <c r="FT90" s="216"/>
      <c r="FU90" s="216"/>
      <c r="FV90" s="216"/>
      <c r="FW90" s="216"/>
      <c r="FX90" s="216"/>
      <c r="FY90" s="216"/>
      <c r="FZ90" s="216"/>
      <c r="GA90" s="216"/>
      <c r="GB90" s="216"/>
      <c r="GC90" s="216"/>
      <c r="GD90" s="216"/>
      <c r="GE90" s="216"/>
      <c r="GF90" s="216"/>
      <c r="GG90" s="216"/>
      <c r="GH90" s="216"/>
      <c r="GI90" s="216"/>
      <c r="GJ90" s="216"/>
      <c r="GK90" s="216"/>
      <c r="GL90" s="216"/>
      <c r="GM90" s="216"/>
      <c r="GN90" s="216"/>
      <c r="GO90" s="216"/>
      <c r="GP90" s="216"/>
      <c r="GQ90" s="216"/>
      <c r="GR90" s="216"/>
      <c r="GS90" s="216"/>
      <c r="GT90" s="216"/>
      <c r="GU90" s="216"/>
      <c r="GV90" s="216"/>
      <c r="GW90" s="216"/>
      <c r="GX90" s="216"/>
      <c r="GY90" s="216"/>
      <c r="GZ90" s="216"/>
      <c r="HA90" s="216"/>
      <c r="HB90" s="216"/>
      <c r="HC90" s="216"/>
      <c r="HD90" s="216"/>
      <c r="HE90" s="216"/>
      <c r="HF90" s="216"/>
      <c r="HG90" s="216"/>
      <c r="HH90" s="216"/>
      <c r="HI90" s="216"/>
      <c r="HJ90" s="216"/>
      <c r="HK90" s="216"/>
      <c r="HL90" s="216"/>
      <c r="HM90" s="216"/>
      <c r="HN90" s="216"/>
      <c r="HO90" s="216"/>
      <c r="HP90" s="216"/>
      <c r="HQ90" s="216"/>
      <c r="HR90" s="216"/>
      <c r="HS90" s="216"/>
      <c r="HT90" s="217"/>
      <c r="HU90" s="217"/>
      <c r="HV90" s="217"/>
      <c r="HW90" s="217"/>
      <c r="HX90" s="217"/>
      <c r="HY90" s="217"/>
      <c r="HZ90" s="217"/>
      <c r="IA90" s="217"/>
      <c r="IB90" s="217"/>
      <c r="IC90" s="217"/>
      <c r="ID90" s="217"/>
      <c r="IE90" s="217"/>
      <c r="IF90" s="217"/>
      <c r="IG90" s="217"/>
      <c r="IH90" s="217"/>
      <c r="II90" s="217"/>
      <c r="IJ90" s="217"/>
      <c r="IK90" s="217"/>
      <c r="IL90" s="217"/>
      <c r="IM90" s="217"/>
      <c r="IN90" s="217"/>
      <c r="IO90" s="217"/>
      <c r="IP90" s="217"/>
      <c r="IQ90" s="217"/>
      <c r="IR90" s="217"/>
      <c r="IS90" s="217"/>
      <c r="IT90" s="217"/>
      <c r="IU90" s="217"/>
      <c r="IV90" s="217"/>
      <c r="IW90" s="217"/>
    </row>
    <row r="91" customFormat="false" ht="13.5" hidden="false" customHeight="false" outlineLevel="0" collapsed="false">
      <c r="A91" s="221" t="s">
        <v>107</v>
      </c>
      <c r="B91" s="222"/>
      <c r="C91" s="223" t="n">
        <f aca="false">SUM(C71:C75)</f>
        <v>39.414573811417</v>
      </c>
      <c r="D91" s="223" t="n">
        <f aca="false">SUM(D71:D75)</f>
        <v>41.42333681286</v>
      </c>
      <c r="E91" s="223" t="n">
        <f aca="false">SUM(E71:E75)</f>
        <v>28.5662715467882</v>
      </c>
      <c r="F91" s="223" t="n">
        <f aca="false">SUM(F71:F75)</f>
        <v>30.0326194349997</v>
      </c>
      <c r="G91" s="223" t="n">
        <f aca="false">SUM(G71:G75)</f>
        <v>30.0326194349997</v>
      </c>
      <c r="H91" s="223" t="n">
        <f aca="false">SUM(H71:H75)</f>
        <v>28.5662715467882</v>
      </c>
      <c r="I91" s="223" t="n">
        <f aca="false">SUM(I71:I75)</f>
        <v>41.42333681286</v>
      </c>
      <c r="J91" s="223" t="n">
        <f aca="false">SUM(J71:J75)</f>
        <v>39.414573811417</v>
      </c>
      <c r="K91" s="222" t="n">
        <f aca="false">SUM(K71:K75)</f>
        <v>41.42333681286</v>
      </c>
      <c r="L91" s="222" t="n">
        <f aca="false">SUM(L71:L75)</f>
        <v>41.42333681286</v>
      </c>
      <c r="M91" s="222" t="n">
        <f aca="false">SUM(M71:M75)</f>
        <v>36.915810125579</v>
      </c>
      <c r="N91" s="222" t="n">
        <f aca="false">SUM(N71:N75)</f>
        <v>41.42333681286</v>
      </c>
      <c r="O91" s="222" t="n">
        <f aca="false">SUM(O71:O75)</f>
        <v>39.414573811417</v>
      </c>
      <c r="P91" s="222" t="n">
        <f aca="false">SUM(P71:P75)</f>
        <v>41.42333681286</v>
      </c>
      <c r="Q91" s="222" t="n">
        <f aca="false">SUM(Q71:Q75)</f>
        <v>28.5662715467882</v>
      </c>
      <c r="R91" s="222" t="n">
        <f aca="false">SUM(R71:R75)</f>
        <v>30.0326194349997</v>
      </c>
      <c r="S91" s="222" t="n">
        <f aca="false">SUM(S71:S75)</f>
        <v>30.0326194349997</v>
      </c>
      <c r="T91" s="222" t="n">
        <f aca="false">SUM(T71:T75)</f>
        <v>28.5662715467882</v>
      </c>
      <c r="U91" s="222" t="n">
        <f aca="false">SUM(U71:U75)</f>
        <v>41.42333681286</v>
      </c>
      <c r="V91" s="222" t="n">
        <f aca="false">SUM(V71:V75)</f>
        <v>39.414573811417</v>
      </c>
      <c r="W91" s="222" t="n">
        <f aca="false">SUM(W71:W75)</f>
        <v>41.42333681286</v>
      </c>
      <c r="X91" s="222" t="n">
        <f aca="false">SUM(X71:X75)</f>
        <v>41.42333681286</v>
      </c>
      <c r="Y91" s="222" t="n">
        <f aca="false">SUM(Y71:Y75)</f>
        <v>36.915810125579</v>
      </c>
      <c r="Z91" s="222" t="n">
        <f aca="false">SUM(Z71:Z75)</f>
        <v>41.42333681286</v>
      </c>
      <c r="AA91" s="222" t="n">
        <f aca="false">SUM(AA71:AA75)</f>
        <v>39.414573811417</v>
      </c>
      <c r="AB91" s="222" t="n">
        <f aca="false">SUM(AB71:AB75)</f>
        <v>41.42333681286</v>
      </c>
      <c r="AC91" s="222" t="n">
        <f aca="false">SUM(AC71:AC75)</f>
        <v>28.5662715467882</v>
      </c>
      <c r="AD91" s="222" t="n">
        <f aca="false">SUM(AD71:AD75)</f>
        <v>30.0326194349997</v>
      </c>
      <c r="AE91" s="222" t="n">
        <f aca="false">SUM(AE71:AE75)</f>
        <v>30.0326194349997</v>
      </c>
      <c r="AF91" s="222" t="n">
        <f aca="false">SUM(AF71:AF75)</f>
        <v>28.5662715467882</v>
      </c>
      <c r="AG91" s="222" t="n">
        <f aca="false">SUM(AG71:AG75)</f>
        <v>41.42333681286</v>
      </c>
      <c r="AH91" s="222" t="n">
        <f aca="false">SUM(AH71:AH75)</f>
        <v>39.414573811417</v>
      </c>
      <c r="AI91" s="222" t="n">
        <f aca="false">SUM(AI71:AI75)</f>
        <v>41.42333681286</v>
      </c>
      <c r="AJ91" s="222" t="n">
        <f aca="false">SUM(AJ71:AJ75)</f>
        <v>41.42333681286</v>
      </c>
      <c r="AK91" s="222" t="n">
        <f aca="false">SUM(AK71:AK75)</f>
        <v>36.915810125579</v>
      </c>
      <c r="AL91" s="222" t="n">
        <f aca="false">SUM(AL71:AL75)</f>
        <v>41.42333681286</v>
      </c>
      <c r="AM91" s="222" t="n">
        <f aca="false">SUM(AM71:AM75)</f>
        <v>39.414573811417</v>
      </c>
      <c r="AN91" s="222" t="n">
        <f aca="false">SUM(AN71:AN75)</f>
        <v>41.42333681286</v>
      </c>
      <c r="AO91" s="222" t="n">
        <f aca="false">SUM(AO71:AO75)</f>
        <v>28.5662715467882</v>
      </c>
      <c r="AP91" s="222" t="n">
        <f aca="false">SUM(AP71:AP75)</f>
        <v>30.0326194349997</v>
      </c>
      <c r="AQ91" s="222" t="n">
        <f aca="false">SUM(AQ71:AQ75)</f>
        <v>30.0326194349997</v>
      </c>
      <c r="AR91" s="222" t="n">
        <f aca="false">SUM(AR71:AR75)</f>
        <v>28.5662715467882</v>
      </c>
      <c r="AS91" s="222" t="n">
        <f aca="false">SUM(AS71:AS75)</f>
        <v>41.42333681286</v>
      </c>
      <c r="AT91" s="222" t="n">
        <f aca="false">SUM(AT71:AT75)</f>
        <v>39.414573811417</v>
      </c>
      <c r="AU91" s="222" t="n">
        <f aca="false">SUM(AU71:AU75)</f>
        <v>41.42333681286</v>
      </c>
      <c r="AV91" s="222" t="n">
        <f aca="false">SUM(AV71:AV75)</f>
        <v>41.42333681286</v>
      </c>
      <c r="AW91" s="222" t="n">
        <f aca="false">SUM(AW71:AW75)</f>
        <v>36.915810125579</v>
      </c>
      <c r="AX91" s="222" t="n">
        <f aca="false">SUM(AX71:AX75)</f>
        <v>41.42333681286</v>
      </c>
      <c r="AY91" s="222" t="n">
        <f aca="false">SUM(AY71:AY75)</f>
        <v>39.414573811417</v>
      </c>
      <c r="AZ91" s="222" t="n">
        <f aca="false">SUM(AZ71:AZ75)</f>
        <v>41.42333681286</v>
      </c>
      <c r="BA91" s="222" t="n">
        <f aca="false">SUM(BA71:BA75)</f>
        <v>28.5662715467882</v>
      </c>
      <c r="BB91" s="222" t="n">
        <f aca="false">SUM(BB71:BB75)</f>
        <v>30.0326194349997</v>
      </c>
      <c r="BC91" s="222" t="n">
        <f aca="false">SUM(BC71:BC75)</f>
        <v>30.0326194349997</v>
      </c>
      <c r="BD91" s="222" t="n">
        <f aca="false">SUM(BD71:BD75)</f>
        <v>28.5662715467882</v>
      </c>
      <c r="BE91" s="222" t="n">
        <f aca="false">SUM(BE71:BE75)</f>
        <v>41.42333681286</v>
      </c>
      <c r="BF91" s="222" t="n">
        <f aca="false">SUM(BF71:BF75)</f>
        <v>39.414573811417</v>
      </c>
      <c r="BG91" s="222" t="n">
        <f aca="false">SUM(BG71:BG75)</f>
        <v>41.42333681286</v>
      </c>
      <c r="BH91" s="222" t="n">
        <f aca="false">SUM(BH71:BH75)</f>
        <v>41.42333681286</v>
      </c>
      <c r="BI91" s="222" t="n">
        <f aca="false">SUM(BI71:BI75)</f>
        <v>36.915810125579</v>
      </c>
      <c r="BJ91" s="222" t="n">
        <f aca="false">SUM(BJ71:BJ75)</f>
        <v>41.42333681286</v>
      </c>
      <c r="BK91" s="222" t="n">
        <f aca="false">SUM(BK71:BK75)</f>
        <v>39.414573811417</v>
      </c>
      <c r="BL91" s="222" t="n">
        <f aca="false">SUM(BL71:BL75)</f>
        <v>41.42333681286</v>
      </c>
      <c r="BM91" s="222" t="n">
        <f aca="false">SUM(BM71:BM75)</f>
        <v>28.5662715467882</v>
      </c>
      <c r="BN91" s="222" t="n">
        <f aca="false">SUM(BN71:BN75)</f>
        <v>30.0326194349997</v>
      </c>
      <c r="BO91" s="222" t="n">
        <f aca="false">SUM(BO71:BO75)</f>
        <v>30.0326194349997</v>
      </c>
      <c r="BP91" s="222" t="n">
        <f aca="false">SUM(BP71:BP75)</f>
        <v>28.5662715467882</v>
      </c>
      <c r="BQ91" s="222" t="n">
        <f aca="false">SUM(BQ71:BQ75)</f>
        <v>41.42333681286</v>
      </c>
      <c r="BR91" s="222" t="n">
        <f aca="false">SUM(BR71:BR75)</f>
        <v>39.414573811417</v>
      </c>
      <c r="BS91" s="222" t="n">
        <f aca="false">SUM(BS71:BS75)</f>
        <v>41.42333681286</v>
      </c>
      <c r="BT91" s="222" t="n">
        <f aca="false">SUM(BT71:BT75)</f>
        <v>41.42333681286</v>
      </c>
      <c r="BU91" s="222" t="n">
        <f aca="false">SUM(BU71:BU75)</f>
        <v>36.915810125579</v>
      </c>
      <c r="BV91" s="222" t="n">
        <f aca="false">SUM(BV71:BV75)</f>
        <v>41.42333681286</v>
      </c>
      <c r="BW91" s="222" t="n">
        <f aca="false">SUM(BW71:BW75)</f>
        <v>39.414573811417</v>
      </c>
      <c r="BX91" s="222" t="n">
        <f aca="false">SUM(BX71:BX75)</f>
        <v>41.42333681286</v>
      </c>
      <c r="BY91" s="222" t="n">
        <f aca="false">SUM(BY71:BY75)</f>
        <v>28.5662715467882</v>
      </c>
      <c r="BZ91" s="222" t="n">
        <f aca="false">SUM(BZ71:BZ75)</f>
        <v>30.0326194349997</v>
      </c>
      <c r="CA91" s="222" t="n">
        <f aca="false">SUM(CA71:CA75)</f>
        <v>30.0326194349997</v>
      </c>
      <c r="CB91" s="222" t="n">
        <f aca="false">SUM(CB71:CB75)</f>
        <v>28.5662715467882</v>
      </c>
      <c r="CC91" s="222" t="n">
        <f aca="false">SUM(CC71:CC75)</f>
        <v>41.42333681286</v>
      </c>
      <c r="CD91" s="222" t="n">
        <f aca="false">SUM(CD71:CD75)</f>
        <v>39.414573811417</v>
      </c>
      <c r="CE91" s="222" t="n">
        <f aca="false">SUM(CE71:CE75)</f>
        <v>41.42333681286</v>
      </c>
      <c r="CF91" s="222" t="n">
        <f aca="false">SUM(CF71:CF75)</f>
        <v>41.42333681286</v>
      </c>
      <c r="CG91" s="222" t="n">
        <f aca="false">SUM(CG71:CG75)</f>
        <v>36.915810125579</v>
      </c>
      <c r="CH91" s="222" t="n">
        <f aca="false">SUM(CH71:CH75)</f>
        <v>41.42333681286</v>
      </c>
      <c r="CI91" s="222" t="n">
        <f aca="false">SUM(CI71:CI75)</f>
        <v>39.414573811417</v>
      </c>
      <c r="CJ91" s="222" t="n">
        <f aca="false">SUM(CJ71:CJ75)</f>
        <v>41.42333681286</v>
      </c>
      <c r="CK91" s="222" t="n">
        <f aca="false">SUM(CK71:CK75)</f>
        <v>28.5662715467882</v>
      </c>
      <c r="CL91" s="222" t="n">
        <f aca="false">SUM(CL71:CL75)</f>
        <v>30.0326194349997</v>
      </c>
      <c r="CM91" s="222" t="n">
        <f aca="false">SUM(CM71:CM75)</f>
        <v>30.0326194349997</v>
      </c>
      <c r="CN91" s="222" t="n">
        <f aca="false">SUM(CN71:CN75)</f>
        <v>28.5662715467882</v>
      </c>
      <c r="CO91" s="222" t="n">
        <f aca="false">SUM(CO71:CO75)</f>
        <v>41.42333681286</v>
      </c>
      <c r="CP91" s="222" t="n">
        <f aca="false">SUM(CP71:CP75)</f>
        <v>39.414573811417</v>
      </c>
      <c r="CQ91" s="222" t="n">
        <f aca="false">SUM(CQ71:CQ75)</f>
        <v>41.42333681286</v>
      </c>
      <c r="CR91" s="222" t="n">
        <f aca="false">SUM(CR71:CR75)</f>
        <v>41.42333681286</v>
      </c>
      <c r="CS91" s="222" t="n">
        <f aca="false">SUM(CS71:CS75)</f>
        <v>36.915810125579</v>
      </c>
      <c r="CT91" s="222" t="n">
        <f aca="false">SUM(CT71:CT75)</f>
        <v>41.42333681286</v>
      </c>
      <c r="CU91" s="222" t="n">
        <f aca="false">SUM(CU71:CU75)</f>
        <v>39.414573811417</v>
      </c>
      <c r="CV91" s="222" t="n">
        <f aca="false">SUM(CV71:CV75)</f>
        <v>41.42333681286</v>
      </c>
      <c r="CW91" s="222" t="n">
        <f aca="false">SUM(CW71:CW75)</f>
        <v>28.5662715467882</v>
      </c>
      <c r="CX91" s="222" t="n">
        <f aca="false">SUM(CX71:CX75)</f>
        <v>30.0326194349997</v>
      </c>
      <c r="CY91" s="222" t="n">
        <f aca="false">SUM(CY71:CY75)</f>
        <v>30.0326194349997</v>
      </c>
      <c r="CZ91" s="222" t="n">
        <f aca="false">SUM(CZ71:CZ75)</f>
        <v>28.5662715467882</v>
      </c>
      <c r="DA91" s="222" t="n">
        <f aca="false">SUM(DA71:DA75)</f>
        <v>41.42333681286</v>
      </c>
      <c r="DB91" s="222" t="n">
        <f aca="false">SUM(DB71:DB75)</f>
        <v>39.414573811417</v>
      </c>
      <c r="DC91" s="222" t="n">
        <f aca="false">SUM(DC71:DC75)</f>
        <v>41.42333681286</v>
      </c>
      <c r="DD91" s="222" t="n">
        <f aca="false">SUM(DD71:DD75)</f>
        <v>41.42333681286</v>
      </c>
      <c r="DE91" s="222" t="n">
        <f aca="false">SUM(DE71:DE75)</f>
        <v>36.915810125579</v>
      </c>
      <c r="DF91" s="222" t="n">
        <f aca="false">SUM(DF71:DF75)</f>
        <v>41.42333681286</v>
      </c>
      <c r="DG91" s="222" t="n">
        <f aca="false">SUM(DG71:DG75)</f>
        <v>39.414573811417</v>
      </c>
      <c r="DH91" s="222" t="n">
        <f aca="false">SUM(DH71:DH75)</f>
        <v>41.42333681286</v>
      </c>
      <c r="DI91" s="222" t="n">
        <f aca="false">SUM(DI71:DI75)</f>
        <v>28.5662715467882</v>
      </c>
      <c r="DJ91" s="222" t="n">
        <f aca="false">SUM(DJ71:DJ75)</f>
        <v>30.0326194349997</v>
      </c>
      <c r="DK91" s="222" t="n">
        <f aca="false">SUM(DK71:DK75)</f>
        <v>30.0326194349997</v>
      </c>
      <c r="DL91" s="222" t="n">
        <f aca="false">SUM(DL71:DL75)</f>
        <v>28.5662715467882</v>
      </c>
      <c r="DM91" s="222" t="n">
        <f aca="false">SUM(DM71:DM75)</f>
        <v>41.42333681286</v>
      </c>
      <c r="DN91" s="222" t="n">
        <f aca="false">SUM(DN71:DN75)</f>
        <v>39.414573811417</v>
      </c>
      <c r="DO91" s="222" t="n">
        <f aca="false">SUM(DO71:DO75)</f>
        <v>41.42333681286</v>
      </c>
      <c r="DP91" s="222" t="n">
        <f aca="false">SUM(DP71:DP75)</f>
        <v>41.42333681286</v>
      </c>
      <c r="DQ91" s="222" t="n">
        <f aca="false">SUM(DQ71:DQ75)</f>
        <v>36.915810125579</v>
      </c>
      <c r="DR91" s="23"/>
      <c r="DS91" s="216"/>
      <c r="DT91" s="216"/>
      <c r="DU91" s="216"/>
      <c r="DV91" s="216"/>
      <c r="DW91" s="216"/>
      <c r="DX91" s="216"/>
      <c r="DY91" s="216"/>
      <c r="DZ91" s="216"/>
      <c r="EA91" s="216"/>
      <c r="EB91" s="216"/>
      <c r="EC91" s="216"/>
      <c r="ED91" s="216"/>
      <c r="EE91" s="216"/>
      <c r="EF91" s="216"/>
      <c r="EG91" s="216"/>
      <c r="EH91" s="216"/>
      <c r="EI91" s="216"/>
      <c r="EJ91" s="216"/>
      <c r="EK91" s="216"/>
      <c r="EL91" s="216"/>
      <c r="EM91" s="216"/>
      <c r="EN91" s="216"/>
      <c r="EO91" s="216"/>
      <c r="EP91" s="216"/>
      <c r="EQ91" s="216"/>
      <c r="ER91" s="216"/>
      <c r="ES91" s="216"/>
      <c r="ET91" s="216"/>
      <c r="EU91" s="216"/>
      <c r="EV91" s="216"/>
      <c r="EW91" s="216"/>
      <c r="EX91" s="216"/>
      <c r="EY91" s="216"/>
      <c r="EZ91" s="216"/>
      <c r="FA91" s="216"/>
      <c r="FB91" s="216"/>
      <c r="FC91" s="216"/>
      <c r="FD91" s="216"/>
      <c r="FE91" s="216"/>
      <c r="FF91" s="216"/>
      <c r="FG91" s="216"/>
      <c r="FH91" s="216"/>
      <c r="FI91" s="216"/>
      <c r="FJ91" s="216"/>
      <c r="FK91" s="216"/>
      <c r="FL91" s="216"/>
      <c r="FM91" s="216"/>
      <c r="FN91" s="216"/>
      <c r="FO91" s="216"/>
      <c r="FP91" s="216"/>
      <c r="FQ91" s="216"/>
      <c r="FR91" s="216"/>
      <c r="FS91" s="216"/>
      <c r="FT91" s="216"/>
      <c r="FU91" s="216"/>
      <c r="FV91" s="216"/>
      <c r="FW91" s="216"/>
      <c r="FX91" s="216"/>
      <c r="FY91" s="216"/>
      <c r="FZ91" s="216"/>
      <c r="GA91" s="216"/>
      <c r="GB91" s="216"/>
      <c r="GC91" s="216"/>
      <c r="GD91" s="216"/>
      <c r="GE91" s="216"/>
      <c r="GF91" s="216"/>
      <c r="GG91" s="216"/>
      <c r="GH91" s="216"/>
      <c r="GI91" s="216"/>
      <c r="GJ91" s="216"/>
      <c r="GK91" s="216"/>
      <c r="GL91" s="216"/>
      <c r="GM91" s="216"/>
      <c r="GN91" s="216"/>
      <c r="GO91" s="216"/>
      <c r="GP91" s="216"/>
      <c r="GQ91" s="216"/>
      <c r="GR91" s="216"/>
      <c r="GS91" s="216"/>
      <c r="GT91" s="216"/>
      <c r="GU91" s="216"/>
      <c r="GV91" s="216"/>
      <c r="GW91" s="216"/>
      <c r="GX91" s="216"/>
      <c r="GY91" s="216"/>
      <c r="GZ91" s="216"/>
      <c r="HA91" s="216"/>
      <c r="HB91" s="216"/>
      <c r="HC91" s="216"/>
      <c r="HD91" s="216"/>
      <c r="HE91" s="216"/>
      <c r="HF91" s="216"/>
      <c r="HG91" s="216"/>
      <c r="HH91" s="216"/>
      <c r="HI91" s="216"/>
      <c r="HJ91" s="216"/>
      <c r="HK91" s="216"/>
      <c r="HL91" s="216"/>
      <c r="HM91" s="216"/>
      <c r="HN91" s="216"/>
      <c r="HO91" s="216"/>
      <c r="HP91" s="216"/>
      <c r="HQ91" s="216"/>
      <c r="HR91" s="216"/>
      <c r="HS91" s="216"/>
      <c r="HT91" s="217"/>
      <c r="HU91" s="217"/>
      <c r="HV91" s="217"/>
      <c r="HW91" s="217"/>
      <c r="HX91" s="217"/>
      <c r="HY91" s="217"/>
      <c r="HZ91" s="217"/>
      <c r="IA91" s="217"/>
      <c r="IB91" s="217"/>
      <c r="IC91" s="217"/>
      <c r="ID91" s="217"/>
      <c r="IE91" s="217"/>
      <c r="IF91" s="217"/>
      <c r="IG91" s="217"/>
      <c r="IH91" s="217"/>
      <c r="II91" s="217"/>
      <c r="IJ91" s="217"/>
      <c r="IK91" s="217"/>
      <c r="IL91" s="217"/>
      <c r="IM91" s="217"/>
      <c r="IN91" s="217"/>
      <c r="IO91" s="217"/>
      <c r="IP91" s="217"/>
      <c r="IQ91" s="217"/>
      <c r="IR91" s="217"/>
      <c r="IS91" s="217"/>
      <c r="IT91" s="217"/>
      <c r="IU91" s="217"/>
      <c r="IV91" s="217"/>
      <c r="IW91" s="217"/>
    </row>
    <row r="92" customFormat="false" ht="13.5" hidden="false" customHeight="false" outlineLevel="0" collapsed="false">
      <c r="A92" s="218" t="s">
        <v>108</v>
      </c>
      <c r="B92" s="219"/>
      <c r="C92" s="220" t="n">
        <f aca="false">SUM(C90:C91)</f>
        <v>97.2918558932011</v>
      </c>
      <c r="D92" s="220" t="n">
        <f aca="false">SUM(D90:D91)</f>
        <v>99.3792398697576</v>
      </c>
      <c r="E92" s="220" t="n">
        <f aca="false">SUM(E90:E91)</f>
        <v>86.018961926237</v>
      </c>
      <c r="F92" s="220" t="n">
        <f aca="false">SUM(F90:F91)</f>
        <v>87.5427012044453</v>
      </c>
      <c r="G92" s="220" t="n">
        <f aca="false">SUM(G90:G91)</f>
        <v>87.5427012044453</v>
      </c>
      <c r="H92" s="220" t="n">
        <f aca="false">SUM(H90:H91)</f>
        <v>86.018961926237</v>
      </c>
      <c r="I92" s="220" t="n">
        <f aca="false">SUM(I90:I91)</f>
        <v>99.3792398697576</v>
      </c>
      <c r="J92" s="220" t="n">
        <f aca="false">SUM(J90:J91)</f>
        <v>97.2918558932011</v>
      </c>
      <c r="K92" s="219" t="n">
        <f aca="false">SUM(K90:K91)</f>
        <v>99.3792398697576</v>
      </c>
      <c r="L92" s="219" t="n">
        <f aca="false">SUM(L90:L91)</f>
        <v>99.3792398697576</v>
      </c>
      <c r="M92" s="219" t="n">
        <f aca="false">SUM(M90:M91)</f>
        <v>94.6952930954631</v>
      </c>
      <c r="N92" s="219" t="n">
        <f aca="false">SUM(N90:N91)</f>
        <v>99.3792398697576</v>
      </c>
      <c r="O92" s="219" t="n">
        <f aca="false">SUM(O90:O91)</f>
        <v>97.2918558932011</v>
      </c>
      <c r="P92" s="219" t="n">
        <f aca="false">SUM(P90:P91)</f>
        <v>99.3792398697576</v>
      </c>
      <c r="Q92" s="219" t="n">
        <f aca="false">SUM(Q90:Q91)</f>
        <v>86.018961926237</v>
      </c>
      <c r="R92" s="219" t="n">
        <f aca="false">SUM(R90:R91)</f>
        <v>87.5427012044453</v>
      </c>
      <c r="S92" s="219" t="n">
        <f aca="false">SUM(S90:S91)</f>
        <v>87.5427012044453</v>
      </c>
      <c r="T92" s="219" t="n">
        <f aca="false">SUM(T90:T91)</f>
        <v>86.018961926237</v>
      </c>
      <c r="U92" s="219" t="n">
        <f aca="false">SUM(U90:U91)</f>
        <v>99.3792398697576</v>
      </c>
      <c r="V92" s="219" t="n">
        <f aca="false">SUM(V90:V91)</f>
        <v>97.2918558932011</v>
      </c>
      <c r="W92" s="219" t="n">
        <f aca="false">SUM(W90:W91)</f>
        <v>99.3792398697576</v>
      </c>
      <c r="X92" s="219" t="n">
        <f aca="false">SUM(X90:X91)</f>
        <v>99.3792398697576</v>
      </c>
      <c r="Y92" s="219" t="n">
        <f aca="false">SUM(Y90:Y91)</f>
        <v>94.6952930954631</v>
      </c>
      <c r="Z92" s="219" t="n">
        <f aca="false">SUM(Z90:Z91)</f>
        <v>99.3792398697576</v>
      </c>
      <c r="AA92" s="219" t="n">
        <f aca="false">SUM(AA90:AA91)</f>
        <v>97.2918558932011</v>
      </c>
      <c r="AB92" s="219" t="n">
        <f aca="false">SUM(AB90:AB91)</f>
        <v>99.3792398697576</v>
      </c>
      <c r="AC92" s="219" t="n">
        <f aca="false">SUM(AC90:AC91)</f>
        <v>86.018961926237</v>
      </c>
      <c r="AD92" s="219" t="n">
        <f aca="false">SUM(AD90:AD91)</f>
        <v>87.5427012044453</v>
      </c>
      <c r="AE92" s="219" t="n">
        <f aca="false">SUM(AE90:AE91)</f>
        <v>87.5427012044453</v>
      </c>
      <c r="AF92" s="219" t="n">
        <f aca="false">SUM(AF90:AF91)</f>
        <v>86.018961926237</v>
      </c>
      <c r="AG92" s="219" t="n">
        <f aca="false">SUM(AG90:AG91)</f>
        <v>99.3792398697576</v>
      </c>
      <c r="AH92" s="219" t="n">
        <f aca="false">SUM(AH90:AH91)</f>
        <v>97.2918558932011</v>
      </c>
      <c r="AI92" s="219" t="n">
        <f aca="false">SUM(AI90:AI91)</f>
        <v>99.3792398697576</v>
      </c>
      <c r="AJ92" s="219" t="n">
        <f aca="false">SUM(AJ90:AJ91)</f>
        <v>99.3792398697576</v>
      </c>
      <c r="AK92" s="219" t="n">
        <f aca="false">SUM(AK90:AK91)</f>
        <v>94.6952930954631</v>
      </c>
      <c r="AL92" s="219" t="n">
        <f aca="false">SUM(AL90:AL91)</f>
        <v>99.3792398697576</v>
      </c>
      <c r="AM92" s="219" t="n">
        <f aca="false">SUM(AM90:AM91)</f>
        <v>97.2918558932011</v>
      </c>
      <c r="AN92" s="219" t="n">
        <f aca="false">SUM(AN90:AN91)</f>
        <v>99.3792398697576</v>
      </c>
      <c r="AO92" s="219" t="n">
        <f aca="false">SUM(AO90:AO91)</f>
        <v>86.018961926237</v>
      </c>
      <c r="AP92" s="219" t="n">
        <f aca="false">SUM(AP90:AP91)</f>
        <v>87.5427012044453</v>
      </c>
      <c r="AQ92" s="219" t="n">
        <f aca="false">SUM(AQ90:AQ91)</f>
        <v>87.5427012044453</v>
      </c>
      <c r="AR92" s="219" t="n">
        <f aca="false">SUM(AR90:AR91)</f>
        <v>86.018961926237</v>
      </c>
      <c r="AS92" s="219" t="n">
        <f aca="false">SUM(AS90:AS91)</f>
        <v>99.3792398697576</v>
      </c>
      <c r="AT92" s="219" t="n">
        <f aca="false">SUM(AT90:AT91)</f>
        <v>97.2918558932011</v>
      </c>
      <c r="AU92" s="219" t="n">
        <f aca="false">SUM(AU90:AU91)</f>
        <v>99.3792398697576</v>
      </c>
      <c r="AV92" s="219" t="n">
        <f aca="false">SUM(AV90:AV91)</f>
        <v>99.3792398697576</v>
      </c>
      <c r="AW92" s="219" t="n">
        <f aca="false">SUM(AW90:AW91)</f>
        <v>94.6952930954631</v>
      </c>
      <c r="AX92" s="219" t="n">
        <f aca="false">SUM(AX90:AX91)</f>
        <v>99.3792398697576</v>
      </c>
      <c r="AY92" s="219" t="n">
        <f aca="false">SUM(AY90:AY91)</f>
        <v>97.2918558932011</v>
      </c>
      <c r="AZ92" s="219" t="n">
        <f aca="false">SUM(AZ90:AZ91)</f>
        <v>99.3792398697576</v>
      </c>
      <c r="BA92" s="219" t="n">
        <f aca="false">SUM(BA90:BA91)</f>
        <v>86.018961926237</v>
      </c>
      <c r="BB92" s="219" t="n">
        <f aca="false">SUM(BB90:BB91)</f>
        <v>87.5427012044453</v>
      </c>
      <c r="BC92" s="219" t="n">
        <f aca="false">SUM(BC90:BC91)</f>
        <v>87.5427012044453</v>
      </c>
      <c r="BD92" s="219" t="n">
        <f aca="false">SUM(BD90:BD91)</f>
        <v>86.018961926237</v>
      </c>
      <c r="BE92" s="219" t="n">
        <f aca="false">SUM(BE90:BE91)</f>
        <v>99.3792398697576</v>
      </c>
      <c r="BF92" s="219" t="n">
        <f aca="false">SUM(BF90:BF91)</f>
        <v>97.2918558932011</v>
      </c>
      <c r="BG92" s="219" t="n">
        <f aca="false">SUM(BG90:BG91)</f>
        <v>99.3792398697576</v>
      </c>
      <c r="BH92" s="219" t="n">
        <f aca="false">SUM(BH90:BH91)</f>
        <v>99.3792398697576</v>
      </c>
      <c r="BI92" s="219" t="n">
        <f aca="false">SUM(BI90:BI91)</f>
        <v>94.6952930954631</v>
      </c>
      <c r="BJ92" s="219" t="n">
        <f aca="false">SUM(BJ90:BJ91)</f>
        <v>99.3792398697576</v>
      </c>
      <c r="BK92" s="219" t="n">
        <f aca="false">SUM(BK90:BK91)</f>
        <v>97.2918558932011</v>
      </c>
      <c r="BL92" s="219" t="n">
        <f aca="false">SUM(BL90:BL91)</f>
        <v>99.3792398697576</v>
      </c>
      <c r="BM92" s="219" t="n">
        <f aca="false">SUM(BM90:BM91)</f>
        <v>86.018961926237</v>
      </c>
      <c r="BN92" s="219" t="n">
        <f aca="false">SUM(BN90:BN91)</f>
        <v>87.5427012044453</v>
      </c>
      <c r="BO92" s="219" t="n">
        <f aca="false">SUM(BO90:BO91)</f>
        <v>87.5427012044453</v>
      </c>
      <c r="BP92" s="219" t="n">
        <f aca="false">SUM(BP90:BP91)</f>
        <v>86.018961926237</v>
      </c>
      <c r="BQ92" s="219" t="n">
        <f aca="false">SUM(BQ90:BQ91)</f>
        <v>99.3792398697576</v>
      </c>
      <c r="BR92" s="219" t="n">
        <f aca="false">SUM(BR90:BR91)</f>
        <v>97.2918558932011</v>
      </c>
      <c r="BS92" s="219" t="n">
        <f aca="false">SUM(BS90:BS91)</f>
        <v>99.3792398697576</v>
      </c>
      <c r="BT92" s="219" t="n">
        <f aca="false">SUM(BT90:BT91)</f>
        <v>99.3792398697576</v>
      </c>
      <c r="BU92" s="219" t="n">
        <f aca="false">SUM(BU90:BU91)</f>
        <v>94.6952930954631</v>
      </c>
      <c r="BV92" s="219" t="n">
        <f aca="false">SUM(BV90:BV91)</f>
        <v>99.3792398697576</v>
      </c>
      <c r="BW92" s="219" t="n">
        <f aca="false">SUM(BW90:BW91)</f>
        <v>97.2918558932011</v>
      </c>
      <c r="BX92" s="219" t="n">
        <f aca="false">SUM(BX90:BX91)</f>
        <v>99.3792398697576</v>
      </c>
      <c r="BY92" s="219" t="n">
        <f aca="false">SUM(BY90:BY91)</f>
        <v>86.018961926237</v>
      </c>
      <c r="BZ92" s="219" t="n">
        <f aca="false">SUM(BZ90:BZ91)</f>
        <v>87.5427012044453</v>
      </c>
      <c r="CA92" s="219" t="n">
        <f aca="false">SUM(CA90:CA91)</f>
        <v>87.5427012044453</v>
      </c>
      <c r="CB92" s="219" t="n">
        <f aca="false">SUM(CB90:CB91)</f>
        <v>86.018961926237</v>
      </c>
      <c r="CC92" s="219" t="n">
        <f aca="false">SUM(CC90:CC91)</f>
        <v>99.3792398697576</v>
      </c>
      <c r="CD92" s="219" t="n">
        <f aca="false">SUM(CD90:CD91)</f>
        <v>97.2918558932011</v>
      </c>
      <c r="CE92" s="219" t="n">
        <f aca="false">SUM(CE90:CE91)</f>
        <v>99.3792398697576</v>
      </c>
      <c r="CF92" s="219" t="n">
        <f aca="false">SUM(CF90:CF91)</f>
        <v>99.3792398697576</v>
      </c>
      <c r="CG92" s="219" t="n">
        <f aca="false">SUM(CG90:CG91)</f>
        <v>94.6952930954631</v>
      </c>
      <c r="CH92" s="219" t="n">
        <f aca="false">SUM(CH90:CH91)</f>
        <v>58.1670771257118</v>
      </c>
      <c r="CI92" s="219" t="n">
        <f aca="false">SUM(CI90:CI91)</f>
        <v>56.0796931491554</v>
      </c>
      <c r="CJ92" s="219" t="n">
        <f aca="false">SUM(CJ90:CJ91)</f>
        <v>58.1670771257118</v>
      </c>
      <c r="CK92" s="219" t="n">
        <f aca="false">SUM(CK90:CK91)</f>
        <v>44.8067991821912</v>
      </c>
      <c r="CL92" s="219" t="n">
        <f aca="false">SUM(CL90:CL91)</f>
        <v>46.3305384603995</v>
      </c>
      <c r="CM92" s="219" t="n">
        <f aca="false">SUM(CM90:CM91)</f>
        <v>46.3305384603995</v>
      </c>
      <c r="CN92" s="219" t="n">
        <f aca="false">SUM(CN90:CN91)</f>
        <v>44.8067991821912</v>
      </c>
      <c r="CO92" s="219" t="n">
        <f aca="false">SUM(CO90:CO91)</f>
        <v>58.1670771257118</v>
      </c>
      <c r="CP92" s="219" t="n">
        <f aca="false">SUM(CP90:CP91)</f>
        <v>56.0796931491554</v>
      </c>
      <c r="CQ92" s="219" t="n">
        <f aca="false">SUM(CQ90:CQ91)</f>
        <v>58.1670771257118</v>
      </c>
      <c r="CR92" s="219" t="n">
        <f aca="false">SUM(CR90:CR91)</f>
        <v>58.1670771257118</v>
      </c>
      <c r="CS92" s="219" t="n">
        <f aca="false">SUM(CS90:CS91)</f>
        <v>53.4831303514174</v>
      </c>
      <c r="CT92" s="219" t="n">
        <f aca="false">SUM(CT90:CT91)</f>
        <v>58.1670771257118</v>
      </c>
      <c r="CU92" s="219" t="n">
        <f aca="false">SUM(CU90:CU91)</f>
        <v>56.0796931491554</v>
      </c>
      <c r="CV92" s="219" t="n">
        <f aca="false">SUM(CV90:CV91)</f>
        <v>58.1670771257118</v>
      </c>
      <c r="CW92" s="219" t="n">
        <f aca="false">SUM(CW90:CW91)</f>
        <v>44.8067991821912</v>
      </c>
      <c r="CX92" s="219" t="n">
        <f aca="false">SUM(CX90:CX91)</f>
        <v>46.3305384603995</v>
      </c>
      <c r="CY92" s="219" t="n">
        <f aca="false">SUM(CY90:CY91)</f>
        <v>46.3305384603995</v>
      </c>
      <c r="CZ92" s="219" t="n">
        <f aca="false">SUM(CZ90:CZ91)</f>
        <v>44.8067991821912</v>
      </c>
      <c r="DA92" s="219" t="n">
        <f aca="false">SUM(DA90:DA91)</f>
        <v>58.1670771257118</v>
      </c>
      <c r="DB92" s="219" t="n">
        <f aca="false">SUM(DB90:DB91)</f>
        <v>56.0796931491554</v>
      </c>
      <c r="DC92" s="219" t="n">
        <f aca="false">SUM(DC90:DC91)</f>
        <v>58.1670771257118</v>
      </c>
      <c r="DD92" s="219" t="n">
        <f aca="false">SUM(DD90:DD91)</f>
        <v>58.1670771257118</v>
      </c>
      <c r="DE92" s="219" t="n">
        <f aca="false">SUM(DE90:DE91)</f>
        <v>53.4831303514174</v>
      </c>
      <c r="DF92" s="219" t="n">
        <f aca="false">SUM(DF90:DF91)</f>
        <v>58.1670771257118</v>
      </c>
      <c r="DG92" s="219" t="n">
        <f aca="false">SUM(DG90:DG91)</f>
        <v>56.0796931491554</v>
      </c>
      <c r="DH92" s="219" t="n">
        <f aca="false">SUM(DH90:DH91)</f>
        <v>58.1670771257118</v>
      </c>
      <c r="DI92" s="219" t="n">
        <f aca="false">SUM(DI90:DI91)</f>
        <v>44.8067991821912</v>
      </c>
      <c r="DJ92" s="219" t="n">
        <f aca="false">SUM(DJ90:DJ91)</f>
        <v>46.3305384603995</v>
      </c>
      <c r="DK92" s="219" t="n">
        <f aca="false">SUM(DK90:DK91)</f>
        <v>46.3305384603995</v>
      </c>
      <c r="DL92" s="219" t="n">
        <f aca="false">SUM(DL90:DL91)</f>
        <v>44.8067991821912</v>
      </c>
      <c r="DM92" s="219" t="n">
        <f aca="false">SUM(DM90:DM91)</f>
        <v>58.1670771257118</v>
      </c>
      <c r="DN92" s="219" t="n">
        <f aca="false">SUM(DN90:DN91)</f>
        <v>56.0796931491554</v>
      </c>
      <c r="DO92" s="219" t="n">
        <f aca="false">SUM(DO90:DO91)</f>
        <v>58.1670771257118</v>
      </c>
      <c r="DP92" s="219" t="n">
        <f aca="false">SUM(DP90:DP91)</f>
        <v>58.1670771257118</v>
      </c>
      <c r="DQ92" s="219" t="n">
        <f aca="false">SUM(DQ90:DQ91)</f>
        <v>53.4831303514174</v>
      </c>
      <c r="DR92" s="23"/>
      <c r="DS92" s="216"/>
      <c r="DT92" s="216"/>
      <c r="DU92" s="216"/>
      <c r="DV92" s="216"/>
      <c r="DW92" s="216"/>
      <c r="DX92" s="216"/>
      <c r="DY92" s="216"/>
      <c r="DZ92" s="216"/>
      <c r="EA92" s="216"/>
      <c r="EB92" s="216"/>
      <c r="EC92" s="216"/>
      <c r="ED92" s="216"/>
      <c r="EE92" s="216"/>
      <c r="EF92" s="216"/>
      <c r="EG92" s="216"/>
      <c r="EH92" s="216"/>
      <c r="EI92" s="216"/>
      <c r="EJ92" s="216"/>
      <c r="EK92" s="216"/>
      <c r="EL92" s="216"/>
      <c r="EM92" s="216"/>
      <c r="EN92" s="216"/>
      <c r="EO92" s="216"/>
      <c r="EP92" s="216"/>
      <c r="EQ92" s="216"/>
      <c r="ER92" s="216"/>
      <c r="ES92" s="216"/>
      <c r="ET92" s="216"/>
      <c r="EU92" s="216"/>
      <c r="EV92" s="216"/>
      <c r="EW92" s="216"/>
      <c r="EX92" s="216"/>
      <c r="EY92" s="216"/>
      <c r="EZ92" s="216"/>
      <c r="FA92" s="216"/>
      <c r="FB92" s="216"/>
      <c r="FC92" s="216"/>
      <c r="FD92" s="216"/>
      <c r="FE92" s="216"/>
      <c r="FF92" s="216"/>
      <c r="FG92" s="216"/>
      <c r="FH92" s="216"/>
      <c r="FI92" s="216"/>
      <c r="FJ92" s="216"/>
      <c r="FK92" s="216"/>
      <c r="FL92" s="216"/>
      <c r="FM92" s="216"/>
      <c r="FN92" s="216"/>
      <c r="FO92" s="216"/>
      <c r="FP92" s="216"/>
      <c r="FQ92" s="216"/>
      <c r="FR92" s="216"/>
      <c r="FS92" s="216"/>
      <c r="FT92" s="216"/>
      <c r="FU92" s="216"/>
      <c r="FV92" s="216"/>
      <c r="FW92" s="216"/>
      <c r="FX92" s="216"/>
      <c r="FY92" s="216"/>
      <c r="FZ92" s="216"/>
      <c r="GA92" s="216"/>
      <c r="GB92" s="216"/>
      <c r="GC92" s="216"/>
      <c r="GD92" s="216"/>
      <c r="GE92" s="216"/>
      <c r="GF92" s="216"/>
      <c r="GG92" s="216"/>
      <c r="GH92" s="216"/>
      <c r="GI92" s="216"/>
      <c r="GJ92" s="216"/>
      <c r="GK92" s="216"/>
      <c r="GL92" s="216"/>
      <c r="GM92" s="216"/>
      <c r="GN92" s="216"/>
      <c r="GO92" s="216"/>
      <c r="GP92" s="216"/>
      <c r="GQ92" s="216"/>
      <c r="GR92" s="216"/>
      <c r="GS92" s="216"/>
      <c r="GT92" s="216"/>
      <c r="GU92" s="216"/>
      <c r="GV92" s="216"/>
      <c r="GW92" s="216"/>
      <c r="GX92" s="216"/>
      <c r="GY92" s="216"/>
      <c r="GZ92" s="216"/>
      <c r="HA92" s="216"/>
      <c r="HB92" s="216"/>
      <c r="HC92" s="216"/>
      <c r="HD92" s="216"/>
      <c r="HE92" s="216"/>
      <c r="HF92" s="216"/>
      <c r="HG92" s="216"/>
      <c r="HH92" s="216"/>
      <c r="HI92" s="216"/>
      <c r="HJ92" s="216"/>
      <c r="HK92" s="216"/>
      <c r="HL92" s="216"/>
      <c r="HM92" s="216"/>
      <c r="HN92" s="216"/>
      <c r="HO92" s="216"/>
      <c r="HP92" s="216"/>
      <c r="HQ92" s="216"/>
      <c r="HR92" s="216"/>
      <c r="HS92" s="216"/>
      <c r="HT92" s="217"/>
      <c r="HU92" s="217"/>
      <c r="HV92" s="217"/>
      <c r="HW92" s="217"/>
      <c r="HX92" s="217"/>
      <c r="HY92" s="217"/>
      <c r="HZ92" s="217"/>
      <c r="IA92" s="217"/>
      <c r="IB92" s="217"/>
      <c r="IC92" s="217"/>
      <c r="ID92" s="217"/>
      <c r="IE92" s="217"/>
      <c r="IF92" s="217"/>
      <c r="IG92" s="217"/>
      <c r="IH92" s="217"/>
      <c r="II92" s="217"/>
      <c r="IJ92" s="217"/>
      <c r="IK92" s="217"/>
      <c r="IL92" s="217"/>
      <c r="IM92" s="217"/>
      <c r="IN92" s="217"/>
      <c r="IO92" s="217"/>
      <c r="IP92" s="217"/>
      <c r="IQ92" s="217"/>
      <c r="IR92" s="217"/>
      <c r="IS92" s="217"/>
      <c r="IT92" s="217"/>
      <c r="IU92" s="217"/>
      <c r="IV92" s="217"/>
      <c r="IW92" s="217"/>
    </row>
    <row r="93" customFormat="false" ht="12.75" hidden="false" customHeight="false" outlineLevel="0" collapsed="false">
      <c r="A93" s="218"/>
      <c r="B93" s="219"/>
      <c r="C93" s="220"/>
      <c r="D93" s="220"/>
      <c r="E93" s="220"/>
      <c r="F93" s="220"/>
      <c r="G93" s="220"/>
      <c r="H93" s="220"/>
      <c r="I93" s="220"/>
      <c r="J93" s="220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  <c r="CV93" s="219"/>
      <c r="CW93" s="219"/>
      <c r="CX93" s="219"/>
      <c r="CY93" s="219"/>
      <c r="CZ93" s="219"/>
      <c r="DA93" s="219"/>
      <c r="DB93" s="219"/>
      <c r="DC93" s="219"/>
      <c r="DD93" s="219"/>
      <c r="DE93" s="219"/>
      <c r="DF93" s="219"/>
      <c r="DG93" s="219"/>
      <c r="DH93" s="219"/>
      <c r="DI93" s="219"/>
      <c r="DJ93" s="219"/>
      <c r="DK93" s="219"/>
      <c r="DL93" s="219"/>
      <c r="DM93" s="219"/>
      <c r="DN93" s="219"/>
      <c r="DO93" s="219"/>
      <c r="DP93" s="219"/>
      <c r="DQ93" s="219"/>
      <c r="DR93" s="23"/>
      <c r="DS93" s="216"/>
      <c r="DT93" s="216"/>
      <c r="DU93" s="216"/>
      <c r="DV93" s="216"/>
      <c r="DW93" s="216"/>
      <c r="DX93" s="216"/>
      <c r="DY93" s="216"/>
      <c r="DZ93" s="216"/>
      <c r="EA93" s="216"/>
      <c r="EB93" s="216"/>
      <c r="EC93" s="216"/>
      <c r="ED93" s="216"/>
      <c r="EE93" s="216"/>
      <c r="EF93" s="216"/>
      <c r="EG93" s="216"/>
      <c r="EH93" s="216"/>
      <c r="EI93" s="216"/>
      <c r="EJ93" s="216"/>
      <c r="EK93" s="216"/>
      <c r="EL93" s="216"/>
      <c r="EM93" s="216"/>
      <c r="EN93" s="216"/>
      <c r="EO93" s="216"/>
      <c r="EP93" s="216"/>
      <c r="EQ93" s="216"/>
      <c r="ER93" s="216"/>
      <c r="ES93" s="216"/>
      <c r="ET93" s="216"/>
      <c r="EU93" s="216"/>
      <c r="EV93" s="216"/>
      <c r="EW93" s="216"/>
      <c r="EX93" s="216"/>
      <c r="EY93" s="216"/>
      <c r="EZ93" s="216"/>
      <c r="FA93" s="216"/>
      <c r="FB93" s="216"/>
      <c r="FC93" s="216"/>
      <c r="FD93" s="216"/>
      <c r="FE93" s="216"/>
      <c r="FF93" s="216"/>
      <c r="FG93" s="216"/>
      <c r="FH93" s="216"/>
      <c r="FI93" s="216"/>
      <c r="FJ93" s="216"/>
      <c r="FK93" s="216"/>
      <c r="FL93" s="216"/>
      <c r="FM93" s="216"/>
      <c r="FN93" s="216"/>
      <c r="FO93" s="216"/>
      <c r="FP93" s="216"/>
      <c r="FQ93" s="216"/>
      <c r="FR93" s="216"/>
      <c r="FS93" s="216"/>
      <c r="FT93" s="216"/>
      <c r="FU93" s="216"/>
      <c r="FV93" s="216"/>
      <c r="FW93" s="216"/>
      <c r="FX93" s="216"/>
      <c r="FY93" s="216"/>
      <c r="FZ93" s="216"/>
      <c r="GA93" s="216"/>
      <c r="GB93" s="216"/>
      <c r="GC93" s="216"/>
      <c r="GD93" s="216"/>
      <c r="GE93" s="216"/>
      <c r="GF93" s="216"/>
      <c r="GG93" s="216"/>
      <c r="GH93" s="216"/>
      <c r="GI93" s="216"/>
      <c r="GJ93" s="216"/>
      <c r="GK93" s="216"/>
      <c r="GL93" s="216"/>
      <c r="GM93" s="216"/>
      <c r="GN93" s="216"/>
      <c r="GO93" s="216"/>
      <c r="GP93" s="216"/>
      <c r="GQ93" s="216"/>
      <c r="GR93" s="216"/>
      <c r="GS93" s="216"/>
      <c r="GT93" s="216"/>
      <c r="GU93" s="216"/>
      <c r="GV93" s="216"/>
      <c r="GW93" s="216"/>
      <c r="GX93" s="216"/>
      <c r="GY93" s="216"/>
      <c r="GZ93" s="216"/>
      <c r="HA93" s="216"/>
      <c r="HB93" s="216"/>
      <c r="HC93" s="216"/>
      <c r="HD93" s="216"/>
      <c r="HE93" s="216"/>
      <c r="HF93" s="216"/>
      <c r="HG93" s="216"/>
      <c r="HH93" s="216"/>
      <c r="HI93" s="216"/>
      <c r="HJ93" s="216"/>
      <c r="HK93" s="216"/>
      <c r="HL93" s="216"/>
      <c r="HM93" s="216"/>
      <c r="HN93" s="216"/>
      <c r="HO93" s="216"/>
      <c r="HP93" s="216"/>
      <c r="HQ93" s="216"/>
      <c r="HR93" s="216"/>
      <c r="HS93" s="216"/>
      <c r="HT93" s="217"/>
      <c r="HU93" s="217"/>
      <c r="HV93" s="217"/>
      <c r="HW93" s="217"/>
      <c r="HX93" s="217"/>
      <c r="HY93" s="217"/>
      <c r="HZ93" s="217"/>
      <c r="IA93" s="217"/>
      <c r="IB93" s="217"/>
      <c r="IC93" s="217"/>
      <c r="ID93" s="217"/>
      <c r="IE93" s="217"/>
      <c r="IF93" s="217"/>
      <c r="IG93" s="217"/>
      <c r="IH93" s="217"/>
      <c r="II93" s="217"/>
      <c r="IJ93" s="217"/>
      <c r="IK93" s="217"/>
      <c r="IL93" s="217"/>
      <c r="IM93" s="217"/>
      <c r="IN93" s="217"/>
      <c r="IO93" s="217"/>
      <c r="IP93" s="217"/>
      <c r="IQ93" s="217"/>
      <c r="IR93" s="217"/>
      <c r="IS93" s="217"/>
      <c r="IT93" s="217"/>
      <c r="IU93" s="217"/>
      <c r="IV93" s="217"/>
      <c r="IW93" s="217"/>
    </row>
    <row r="94" customFormat="false" ht="12.75" hidden="false" customHeight="false" outlineLevel="0" collapsed="false">
      <c r="A94" s="218" t="s">
        <v>109</v>
      </c>
      <c r="B94" s="219"/>
      <c r="C94" s="220" t="n">
        <f aca="false">C65-C91</f>
        <v>11.5264153983854</v>
      </c>
      <c r="D94" s="220" t="n">
        <f aca="false">D65-D91</f>
        <v>11.2156853706024</v>
      </c>
      <c r="E94" s="220" t="n">
        <f aca="false">E65-E91</f>
        <v>22.3747176630142</v>
      </c>
      <c r="F94" s="220" t="n">
        <f aca="false">F65-F91</f>
        <v>22.6064027484627</v>
      </c>
      <c r="G94" s="220" t="n">
        <f aca="false">G65-G91</f>
        <v>22.6064027484627</v>
      </c>
      <c r="H94" s="220" t="n">
        <f aca="false">H65-H91</f>
        <v>22.3747176630142</v>
      </c>
      <c r="I94" s="220" t="n">
        <f aca="false">I65-I91</f>
        <v>11.2156853706024</v>
      </c>
      <c r="J94" s="220" t="n">
        <f aca="false">J65-J91</f>
        <v>11.5264153983854</v>
      </c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  <c r="CV94" s="219"/>
      <c r="CW94" s="219"/>
      <c r="CX94" s="219"/>
      <c r="CY94" s="219"/>
      <c r="CZ94" s="219"/>
      <c r="DA94" s="219"/>
      <c r="DB94" s="219"/>
      <c r="DC94" s="219"/>
      <c r="DD94" s="219"/>
      <c r="DE94" s="219"/>
      <c r="DF94" s="219"/>
      <c r="DG94" s="219"/>
      <c r="DH94" s="219"/>
      <c r="DI94" s="219"/>
      <c r="DJ94" s="219"/>
      <c r="DK94" s="219"/>
      <c r="DL94" s="219"/>
      <c r="DM94" s="219"/>
      <c r="DN94" s="219"/>
      <c r="DO94" s="219"/>
      <c r="DP94" s="219"/>
      <c r="DQ94" s="219"/>
      <c r="DR94" s="23"/>
      <c r="DS94" s="216"/>
      <c r="DT94" s="216"/>
      <c r="DU94" s="216"/>
      <c r="DV94" s="216"/>
      <c r="DW94" s="216"/>
      <c r="DX94" s="216"/>
      <c r="DY94" s="216"/>
      <c r="DZ94" s="216"/>
      <c r="EA94" s="216"/>
      <c r="EB94" s="216"/>
      <c r="EC94" s="216"/>
      <c r="ED94" s="216"/>
      <c r="EE94" s="216"/>
      <c r="EF94" s="216"/>
      <c r="EG94" s="216"/>
      <c r="EH94" s="216"/>
      <c r="EI94" s="216"/>
      <c r="EJ94" s="216"/>
      <c r="EK94" s="216"/>
      <c r="EL94" s="216"/>
      <c r="EM94" s="216"/>
      <c r="EN94" s="216"/>
      <c r="EO94" s="216"/>
      <c r="EP94" s="216"/>
      <c r="EQ94" s="216"/>
      <c r="ER94" s="216"/>
      <c r="ES94" s="216"/>
      <c r="ET94" s="216"/>
      <c r="EU94" s="216"/>
      <c r="EV94" s="216"/>
      <c r="EW94" s="216"/>
      <c r="EX94" s="216"/>
      <c r="EY94" s="216"/>
      <c r="EZ94" s="216"/>
      <c r="FA94" s="216"/>
      <c r="FB94" s="216"/>
      <c r="FC94" s="216"/>
      <c r="FD94" s="216"/>
      <c r="FE94" s="216"/>
      <c r="FF94" s="216"/>
      <c r="FG94" s="216"/>
      <c r="FH94" s="216"/>
      <c r="FI94" s="216"/>
      <c r="FJ94" s="216"/>
      <c r="FK94" s="216"/>
      <c r="FL94" s="216"/>
      <c r="FM94" s="216"/>
      <c r="FN94" s="216"/>
      <c r="FO94" s="216"/>
      <c r="FP94" s="216"/>
      <c r="FQ94" s="216"/>
      <c r="FR94" s="216"/>
      <c r="FS94" s="216"/>
      <c r="FT94" s="216"/>
      <c r="FU94" s="216"/>
      <c r="FV94" s="216"/>
      <c r="FW94" s="216"/>
      <c r="FX94" s="216"/>
      <c r="FY94" s="216"/>
      <c r="FZ94" s="216"/>
      <c r="GA94" s="216"/>
      <c r="GB94" s="216"/>
      <c r="GC94" s="216"/>
      <c r="GD94" s="216"/>
      <c r="GE94" s="216"/>
      <c r="GF94" s="216"/>
      <c r="GG94" s="216"/>
      <c r="GH94" s="216"/>
      <c r="GI94" s="216"/>
      <c r="GJ94" s="216"/>
      <c r="GK94" s="216"/>
      <c r="GL94" s="216"/>
      <c r="GM94" s="216"/>
      <c r="GN94" s="216"/>
      <c r="GO94" s="216"/>
      <c r="GP94" s="216"/>
      <c r="GQ94" s="216"/>
      <c r="GR94" s="216"/>
      <c r="GS94" s="216"/>
      <c r="GT94" s="216"/>
      <c r="GU94" s="216"/>
      <c r="GV94" s="216"/>
      <c r="GW94" s="216"/>
      <c r="GX94" s="216"/>
      <c r="GY94" s="216"/>
      <c r="GZ94" s="216"/>
      <c r="HA94" s="216"/>
      <c r="HB94" s="216"/>
      <c r="HC94" s="216"/>
      <c r="HD94" s="216"/>
      <c r="HE94" s="216"/>
      <c r="HF94" s="216"/>
      <c r="HG94" s="216"/>
      <c r="HH94" s="216"/>
      <c r="HI94" s="216"/>
      <c r="HJ94" s="216"/>
      <c r="HK94" s="216"/>
      <c r="HL94" s="216"/>
      <c r="HM94" s="216"/>
      <c r="HN94" s="216"/>
      <c r="HO94" s="216"/>
      <c r="HP94" s="216"/>
      <c r="HQ94" s="216"/>
      <c r="HR94" s="216"/>
      <c r="HS94" s="216"/>
      <c r="HT94" s="217"/>
      <c r="HU94" s="217"/>
      <c r="HV94" s="217"/>
      <c r="HW94" s="217"/>
      <c r="HX94" s="217"/>
      <c r="HY94" s="217"/>
      <c r="HZ94" s="217"/>
      <c r="IA94" s="217"/>
      <c r="IB94" s="217"/>
      <c r="IC94" s="217"/>
      <c r="ID94" s="217"/>
      <c r="IE94" s="217"/>
      <c r="IF94" s="217"/>
      <c r="IG94" s="217"/>
      <c r="IH94" s="217"/>
      <c r="II94" s="217"/>
      <c r="IJ94" s="217"/>
      <c r="IK94" s="217"/>
      <c r="IL94" s="217"/>
      <c r="IM94" s="217"/>
      <c r="IN94" s="217"/>
      <c r="IO94" s="217"/>
      <c r="IP94" s="217"/>
      <c r="IQ94" s="217"/>
      <c r="IR94" s="217"/>
      <c r="IS94" s="217"/>
      <c r="IT94" s="217"/>
      <c r="IU94" s="217"/>
      <c r="IV94" s="217"/>
      <c r="IW94" s="217"/>
    </row>
    <row r="95" customFormat="false" ht="12.75" hidden="false" customHeight="false" outlineLevel="0" collapsed="false">
      <c r="A95" s="207"/>
      <c r="B95" s="215"/>
      <c r="C95" s="215"/>
      <c r="D95" s="215"/>
      <c r="E95" s="215"/>
      <c r="F95" s="215"/>
      <c r="G95" s="215"/>
      <c r="H95" s="215"/>
      <c r="I95" s="215"/>
      <c r="J95" s="215"/>
      <c r="K95" s="215"/>
      <c r="L95" s="215"/>
      <c r="M95" s="215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  <c r="DB95" s="216"/>
      <c r="DC95" s="216"/>
      <c r="DD95" s="216"/>
      <c r="DE95" s="216"/>
      <c r="DF95" s="216"/>
      <c r="DG95" s="216"/>
      <c r="DH95" s="216"/>
      <c r="DI95" s="216"/>
      <c r="DJ95" s="216"/>
      <c r="DK95" s="216"/>
      <c r="DL95" s="216"/>
      <c r="DM95" s="216"/>
      <c r="DN95" s="216"/>
      <c r="DO95" s="216"/>
      <c r="DP95" s="216"/>
      <c r="DQ95" s="216"/>
      <c r="DR95" s="23"/>
      <c r="DS95" s="216"/>
      <c r="DT95" s="216"/>
      <c r="DU95" s="216"/>
      <c r="DV95" s="216"/>
      <c r="DW95" s="216"/>
      <c r="DX95" s="216"/>
      <c r="DY95" s="216"/>
      <c r="DZ95" s="216"/>
      <c r="EA95" s="216"/>
      <c r="EB95" s="216"/>
      <c r="EC95" s="216"/>
      <c r="ED95" s="216"/>
      <c r="EE95" s="216"/>
      <c r="EF95" s="216"/>
      <c r="EG95" s="216"/>
      <c r="EH95" s="216"/>
      <c r="EI95" s="216"/>
      <c r="EJ95" s="216"/>
      <c r="EK95" s="216"/>
      <c r="EL95" s="216"/>
      <c r="EM95" s="216"/>
      <c r="EN95" s="216"/>
      <c r="EO95" s="216"/>
      <c r="EP95" s="216"/>
      <c r="EQ95" s="216"/>
      <c r="ER95" s="216"/>
      <c r="ES95" s="216"/>
      <c r="ET95" s="216"/>
      <c r="EU95" s="216"/>
      <c r="EV95" s="216"/>
      <c r="EW95" s="216"/>
      <c r="EX95" s="216"/>
      <c r="EY95" s="216"/>
      <c r="EZ95" s="216"/>
      <c r="FA95" s="216"/>
      <c r="FB95" s="216"/>
      <c r="FC95" s="216"/>
      <c r="FD95" s="216"/>
      <c r="FE95" s="216"/>
      <c r="FF95" s="216"/>
      <c r="FG95" s="216"/>
      <c r="FH95" s="216"/>
      <c r="FI95" s="216"/>
      <c r="FJ95" s="216"/>
      <c r="FK95" s="216"/>
      <c r="FL95" s="216"/>
      <c r="FM95" s="216"/>
      <c r="FN95" s="216"/>
      <c r="FO95" s="216"/>
      <c r="FP95" s="216"/>
      <c r="FQ95" s="216"/>
      <c r="FR95" s="216"/>
      <c r="FS95" s="216"/>
      <c r="FT95" s="216"/>
      <c r="FU95" s="216"/>
      <c r="FV95" s="216"/>
      <c r="FW95" s="216"/>
      <c r="FX95" s="216"/>
      <c r="FY95" s="216"/>
      <c r="FZ95" s="216"/>
      <c r="GA95" s="216"/>
      <c r="GB95" s="216"/>
      <c r="GC95" s="216"/>
      <c r="GD95" s="216"/>
      <c r="GE95" s="216"/>
      <c r="GF95" s="216"/>
      <c r="GG95" s="216"/>
      <c r="GH95" s="216"/>
      <c r="GI95" s="216"/>
      <c r="GJ95" s="216"/>
      <c r="GK95" s="216"/>
      <c r="GL95" s="216"/>
      <c r="GM95" s="216"/>
      <c r="GN95" s="216"/>
      <c r="GO95" s="216"/>
      <c r="GP95" s="216"/>
      <c r="GQ95" s="216"/>
      <c r="GR95" s="216"/>
      <c r="GS95" s="216"/>
      <c r="GT95" s="216"/>
      <c r="GU95" s="216"/>
      <c r="GV95" s="216"/>
      <c r="GW95" s="216"/>
      <c r="GX95" s="216"/>
      <c r="GY95" s="216"/>
      <c r="GZ95" s="216"/>
      <c r="HA95" s="216"/>
      <c r="HB95" s="216"/>
      <c r="HC95" s="216"/>
      <c r="HD95" s="216"/>
      <c r="HE95" s="216"/>
      <c r="HF95" s="216"/>
      <c r="HG95" s="216"/>
      <c r="HH95" s="216"/>
      <c r="HI95" s="216"/>
      <c r="HJ95" s="216"/>
      <c r="HK95" s="216"/>
      <c r="HL95" s="216"/>
      <c r="HM95" s="216"/>
      <c r="HN95" s="216"/>
      <c r="HO95" s="216"/>
      <c r="HP95" s="216"/>
      <c r="HQ95" s="216"/>
      <c r="HR95" s="216"/>
      <c r="HS95" s="216"/>
      <c r="HT95" s="217"/>
      <c r="HU95" s="217"/>
      <c r="HV95" s="217"/>
      <c r="HW95" s="217"/>
      <c r="HX95" s="217"/>
      <c r="HY95" s="217"/>
      <c r="HZ95" s="217"/>
      <c r="IA95" s="217"/>
      <c r="IB95" s="217"/>
      <c r="IC95" s="217"/>
      <c r="ID95" s="217"/>
      <c r="IE95" s="217"/>
      <c r="IF95" s="217"/>
      <c r="IG95" s="217"/>
      <c r="IH95" s="217"/>
      <c r="II95" s="217"/>
      <c r="IJ95" s="217"/>
      <c r="IK95" s="217"/>
      <c r="IL95" s="217"/>
      <c r="IM95" s="217"/>
      <c r="IN95" s="217"/>
      <c r="IO95" s="217"/>
      <c r="IP95" s="217"/>
      <c r="IQ95" s="217"/>
      <c r="IR95" s="217"/>
      <c r="IS95" s="217"/>
      <c r="IT95" s="217"/>
      <c r="IU95" s="217"/>
      <c r="IV95" s="217"/>
      <c r="IW95" s="217"/>
    </row>
    <row r="96" customFormat="false" ht="12.75" hidden="false" customHeight="false" outlineLevel="0" collapsed="false">
      <c r="A96" s="47"/>
      <c r="B96" s="224" t="s">
        <v>22</v>
      </c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5"/>
      <c r="O96" s="225" t="n">
        <f aca="false">C96</f>
        <v>0</v>
      </c>
      <c r="P96" s="225" t="n">
        <f aca="false">D96</f>
        <v>0</v>
      </c>
      <c r="Q96" s="225" t="n">
        <f aca="false">E96</f>
        <v>0</v>
      </c>
      <c r="R96" s="225" t="n">
        <f aca="false">F96</f>
        <v>0</v>
      </c>
      <c r="S96" s="225" t="n">
        <f aca="false">G96</f>
        <v>0</v>
      </c>
      <c r="T96" s="225" t="n">
        <f aca="false">H96</f>
        <v>0</v>
      </c>
      <c r="U96" s="225" t="n">
        <f aca="false">I96</f>
        <v>0</v>
      </c>
      <c r="V96" s="225" t="n">
        <f aca="false">J96</f>
        <v>0</v>
      </c>
      <c r="W96" s="225" t="n">
        <f aca="false">K96</f>
        <v>0</v>
      </c>
      <c r="X96" s="225" t="n">
        <f aca="false">L96</f>
        <v>0</v>
      </c>
      <c r="Y96" s="225" t="n">
        <f aca="false">M96</f>
        <v>0</v>
      </c>
      <c r="Z96" s="225" t="n">
        <f aca="false">N96</f>
        <v>0</v>
      </c>
      <c r="AA96" s="225" t="n">
        <f aca="false">O96</f>
        <v>0</v>
      </c>
      <c r="AB96" s="225" t="n">
        <f aca="false">P96</f>
        <v>0</v>
      </c>
      <c r="AC96" s="225" t="n">
        <f aca="false">Q96</f>
        <v>0</v>
      </c>
      <c r="AD96" s="225" t="n">
        <f aca="false">R96</f>
        <v>0</v>
      </c>
      <c r="AE96" s="225" t="n">
        <f aca="false">S96</f>
        <v>0</v>
      </c>
      <c r="AF96" s="225" t="n">
        <f aca="false">T96</f>
        <v>0</v>
      </c>
      <c r="AG96" s="225" t="n">
        <f aca="false">U96</f>
        <v>0</v>
      </c>
      <c r="AH96" s="225" t="n">
        <f aca="false">V96</f>
        <v>0</v>
      </c>
      <c r="AI96" s="225" t="n">
        <f aca="false">W96</f>
        <v>0</v>
      </c>
      <c r="AJ96" s="225" t="n">
        <f aca="false">X96</f>
        <v>0</v>
      </c>
      <c r="AK96" s="225" t="n">
        <f aca="false">Y96</f>
        <v>0</v>
      </c>
      <c r="AL96" s="225" t="n">
        <f aca="false">Z96</f>
        <v>0</v>
      </c>
      <c r="AM96" s="225" t="n">
        <f aca="false">AA96</f>
        <v>0</v>
      </c>
      <c r="AN96" s="225" t="n">
        <f aca="false">AB96</f>
        <v>0</v>
      </c>
      <c r="AO96" s="225" t="n">
        <f aca="false">AC96</f>
        <v>0</v>
      </c>
      <c r="AP96" s="225" t="n">
        <f aca="false">AD96</f>
        <v>0</v>
      </c>
      <c r="AQ96" s="225" t="n">
        <f aca="false">AE96</f>
        <v>0</v>
      </c>
      <c r="AR96" s="225" t="n">
        <f aca="false">AF96</f>
        <v>0</v>
      </c>
      <c r="AS96" s="225" t="n">
        <f aca="false">AG96</f>
        <v>0</v>
      </c>
      <c r="AT96" s="225" t="n">
        <f aca="false">AH96</f>
        <v>0</v>
      </c>
      <c r="AU96" s="225" t="n">
        <f aca="false">AI96</f>
        <v>0</v>
      </c>
      <c r="AV96" s="225" t="n">
        <f aca="false">AJ96</f>
        <v>0</v>
      </c>
      <c r="AW96" s="225" t="n">
        <f aca="false">AK96</f>
        <v>0</v>
      </c>
      <c r="AX96" s="225" t="n">
        <f aca="false">AL96</f>
        <v>0</v>
      </c>
      <c r="AY96" s="225" t="n">
        <f aca="false">AM96</f>
        <v>0</v>
      </c>
      <c r="AZ96" s="225" t="n">
        <f aca="false">AN96</f>
        <v>0</v>
      </c>
      <c r="BA96" s="225" t="n">
        <f aca="false">AO96</f>
        <v>0</v>
      </c>
      <c r="BB96" s="225" t="n">
        <f aca="false">AP96</f>
        <v>0</v>
      </c>
      <c r="BC96" s="225" t="n">
        <f aca="false">AQ96</f>
        <v>0</v>
      </c>
      <c r="BD96" s="225" t="n">
        <f aca="false">AR96</f>
        <v>0</v>
      </c>
      <c r="BE96" s="225" t="n">
        <f aca="false">AS96</f>
        <v>0</v>
      </c>
      <c r="BF96" s="225" t="n">
        <f aca="false">AT96</f>
        <v>0</v>
      </c>
      <c r="BG96" s="225" t="n">
        <f aca="false">AU96</f>
        <v>0</v>
      </c>
      <c r="BH96" s="225" t="n">
        <f aca="false">AV96</f>
        <v>0</v>
      </c>
      <c r="BI96" s="225" t="n">
        <f aca="false">AW96</f>
        <v>0</v>
      </c>
      <c r="BJ96" s="225" t="n">
        <f aca="false">AX96</f>
        <v>0</v>
      </c>
      <c r="BK96" s="225" t="n">
        <f aca="false">AY96</f>
        <v>0</v>
      </c>
      <c r="BL96" s="225" t="n">
        <f aca="false">AZ96</f>
        <v>0</v>
      </c>
      <c r="BM96" s="225" t="n">
        <f aca="false">BA96</f>
        <v>0</v>
      </c>
      <c r="BN96" s="225" t="n">
        <f aca="false">BB96</f>
        <v>0</v>
      </c>
      <c r="BO96" s="225" t="n">
        <f aca="false">BC96</f>
        <v>0</v>
      </c>
      <c r="BP96" s="225" t="n">
        <f aca="false">BD96</f>
        <v>0</v>
      </c>
      <c r="BQ96" s="225" t="n">
        <f aca="false">BE96</f>
        <v>0</v>
      </c>
      <c r="BR96" s="225" t="n">
        <f aca="false">BF96</f>
        <v>0</v>
      </c>
      <c r="BS96" s="225" t="n">
        <f aca="false">BG96</f>
        <v>0</v>
      </c>
      <c r="BT96" s="225" t="n">
        <f aca="false">BH96</f>
        <v>0</v>
      </c>
      <c r="BU96" s="225" t="n">
        <f aca="false">BI96</f>
        <v>0</v>
      </c>
      <c r="BV96" s="225" t="n">
        <f aca="false">BJ96</f>
        <v>0</v>
      </c>
      <c r="BW96" s="225" t="n">
        <f aca="false">BK96</f>
        <v>0</v>
      </c>
      <c r="BX96" s="225" t="n">
        <f aca="false">BL96</f>
        <v>0</v>
      </c>
      <c r="BY96" s="225" t="n">
        <f aca="false">BM96</f>
        <v>0</v>
      </c>
      <c r="BZ96" s="225" t="n">
        <f aca="false">BN96</f>
        <v>0</v>
      </c>
      <c r="CA96" s="225" t="n">
        <f aca="false">BO96</f>
        <v>0</v>
      </c>
      <c r="CB96" s="225" t="n">
        <f aca="false">BP96</f>
        <v>0</v>
      </c>
      <c r="CC96" s="225" t="n">
        <f aca="false">BQ96</f>
        <v>0</v>
      </c>
      <c r="CD96" s="225" t="n">
        <f aca="false">BR96</f>
        <v>0</v>
      </c>
      <c r="CE96" s="225" t="n">
        <f aca="false">BS96</f>
        <v>0</v>
      </c>
      <c r="CF96" s="225" t="n">
        <f aca="false">BT96</f>
        <v>0</v>
      </c>
      <c r="CG96" s="225" t="n">
        <f aca="false">BU96</f>
        <v>0</v>
      </c>
      <c r="CH96" s="225" t="n">
        <f aca="false">BV96</f>
        <v>0</v>
      </c>
      <c r="CI96" s="225" t="n">
        <f aca="false">BW96</f>
        <v>0</v>
      </c>
      <c r="CJ96" s="225" t="n">
        <f aca="false">BX96</f>
        <v>0</v>
      </c>
      <c r="CK96" s="225" t="n">
        <f aca="false">BY96</f>
        <v>0</v>
      </c>
      <c r="CL96" s="225" t="n">
        <f aca="false">BZ96</f>
        <v>0</v>
      </c>
      <c r="CM96" s="225" t="n">
        <f aca="false">CA96</f>
        <v>0</v>
      </c>
      <c r="CN96" s="225" t="n">
        <f aca="false">CB96</f>
        <v>0</v>
      </c>
      <c r="CO96" s="225" t="n">
        <f aca="false">CC96</f>
        <v>0</v>
      </c>
      <c r="CP96" s="225" t="n">
        <f aca="false">CD96</f>
        <v>0</v>
      </c>
      <c r="CQ96" s="225" t="n">
        <f aca="false">CE96</f>
        <v>0</v>
      </c>
      <c r="CR96" s="225" t="n">
        <f aca="false">CF96</f>
        <v>0</v>
      </c>
      <c r="CS96" s="225" t="n">
        <f aca="false">CG96</f>
        <v>0</v>
      </c>
      <c r="CT96" s="225" t="n">
        <f aca="false">CH96</f>
        <v>0</v>
      </c>
      <c r="CU96" s="225" t="n">
        <f aca="false">CI96</f>
        <v>0</v>
      </c>
      <c r="CV96" s="225" t="n">
        <f aca="false">CJ96</f>
        <v>0</v>
      </c>
      <c r="CW96" s="225" t="n">
        <f aca="false">CK96</f>
        <v>0</v>
      </c>
      <c r="CX96" s="225" t="n">
        <f aca="false">CL96</f>
        <v>0</v>
      </c>
      <c r="CY96" s="225" t="n">
        <f aca="false">CM96</f>
        <v>0</v>
      </c>
      <c r="CZ96" s="225" t="n">
        <f aca="false">CN96</f>
        <v>0</v>
      </c>
      <c r="DA96" s="225" t="n">
        <f aca="false">CO96</f>
        <v>0</v>
      </c>
      <c r="DB96" s="225" t="n">
        <f aca="false">CP96</f>
        <v>0</v>
      </c>
      <c r="DC96" s="225" t="n">
        <f aca="false">CQ96</f>
        <v>0</v>
      </c>
      <c r="DD96" s="225" t="n">
        <f aca="false">CR96</f>
        <v>0</v>
      </c>
      <c r="DE96" s="225" t="n">
        <f aca="false">CS96</f>
        <v>0</v>
      </c>
      <c r="DF96" s="225" t="n">
        <f aca="false">CT96</f>
        <v>0</v>
      </c>
      <c r="DG96" s="225" t="n">
        <f aca="false">CU96</f>
        <v>0</v>
      </c>
      <c r="DH96" s="225" t="n">
        <f aca="false">CV96</f>
        <v>0</v>
      </c>
      <c r="DI96" s="225" t="n">
        <f aca="false">CW96</f>
        <v>0</v>
      </c>
      <c r="DJ96" s="225" t="n">
        <f aca="false">CX96</f>
        <v>0</v>
      </c>
      <c r="DK96" s="225" t="n">
        <f aca="false">CY96</f>
        <v>0</v>
      </c>
      <c r="DL96" s="225" t="n">
        <f aca="false">CZ96</f>
        <v>0</v>
      </c>
      <c r="DM96" s="225" t="n">
        <f aca="false">DA96</f>
        <v>0</v>
      </c>
      <c r="DN96" s="225" t="n">
        <f aca="false">DB96</f>
        <v>0</v>
      </c>
      <c r="DO96" s="225" t="n">
        <f aca="false">DC96</f>
        <v>0</v>
      </c>
      <c r="DP96" s="225" t="n">
        <f aca="false">DD96</f>
        <v>0</v>
      </c>
      <c r="DQ96" s="225" t="n">
        <f aca="false">DE96</f>
        <v>0</v>
      </c>
      <c r="DR96" s="23"/>
      <c r="DS96" s="225" t="n">
        <f aca="false">DF96</f>
        <v>0</v>
      </c>
      <c r="DT96" s="225" t="n">
        <f aca="false">DG96</f>
        <v>0</v>
      </c>
      <c r="DU96" s="225" t="n">
        <f aca="false">DH96</f>
        <v>0</v>
      </c>
      <c r="DV96" s="225" t="n">
        <f aca="false">DI96</f>
        <v>0</v>
      </c>
      <c r="DW96" s="225" t="n">
        <f aca="false">DJ96</f>
        <v>0</v>
      </c>
      <c r="DX96" s="225" t="n">
        <f aca="false">DK96</f>
        <v>0</v>
      </c>
      <c r="DY96" s="225" t="n">
        <f aca="false">DL96</f>
        <v>0</v>
      </c>
      <c r="DZ96" s="225" t="n">
        <f aca="false">DM96</f>
        <v>0</v>
      </c>
      <c r="EA96" s="225" t="n">
        <f aca="false">DN96</f>
        <v>0</v>
      </c>
      <c r="EB96" s="225" t="n">
        <f aca="false">DO96</f>
        <v>0</v>
      </c>
      <c r="EC96" s="225" t="n">
        <f aca="false">DP96</f>
        <v>0</v>
      </c>
      <c r="ED96" s="225" t="n">
        <f aca="false">DQ96</f>
        <v>0</v>
      </c>
      <c r="EE96" s="225" t="n">
        <f aca="false">DS96</f>
        <v>0</v>
      </c>
      <c r="EF96" s="225" t="n">
        <f aca="false">DT96</f>
        <v>0</v>
      </c>
      <c r="EG96" s="225" t="n">
        <f aca="false">DU96</f>
        <v>0</v>
      </c>
      <c r="EH96" s="225" t="n">
        <f aca="false">DV96</f>
        <v>0</v>
      </c>
      <c r="EI96" s="225" t="n">
        <f aca="false">DW96</f>
        <v>0</v>
      </c>
      <c r="EJ96" s="225" t="n">
        <f aca="false">DX96</f>
        <v>0</v>
      </c>
      <c r="EK96" s="225" t="n">
        <f aca="false">DY96</f>
        <v>0</v>
      </c>
      <c r="EL96" s="225" t="n">
        <f aca="false">DZ96</f>
        <v>0</v>
      </c>
      <c r="EM96" s="225" t="n">
        <f aca="false">EA96</f>
        <v>0</v>
      </c>
      <c r="EN96" s="225" t="n">
        <f aca="false">EB96</f>
        <v>0</v>
      </c>
      <c r="EO96" s="225" t="n">
        <f aca="false">EC96</f>
        <v>0</v>
      </c>
      <c r="EP96" s="225" t="n">
        <f aca="false">ED96</f>
        <v>0</v>
      </c>
      <c r="EQ96" s="225" t="n">
        <f aca="false">EE96</f>
        <v>0</v>
      </c>
      <c r="ER96" s="225" t="n">
        <f aca="false">EF96</f>
        <v>0</v>
      </c>
      <c r="ES96" s="225" t="n">
        <f aca="false">EG96</f>
        <v>0</v>
      </c>
      <c r="ET96" s="225" t="n">
        <f aca="false">EH96</f>
        <v>0</v>
      </c>
      <c r="EU96" s="225" t="n">
        <f aca="false">EI96</f>
        <v>0</v>
      </c>
      <c r="EV96" s="225" t="n">
        <f aca="false">EJ96</f>
        <v>0</v>
      </c>
      <c r="EW96" s="225" t="n">
        <f aca="false">EK96</f>
        <v>0</v>
      </c>
      <c r="EX96" s="225" t="n">
        <f aca="false">EL96</f>
        <v>0</v>
      </c>
      <c r="EY96" s="225" t="n">
        <f aca="false">EM96</f>
        <v>0</v>
      </c>
      <c r="EZ96" s="225" t="n">
        <f aca="false">EN96</f>
        <v>0</v>
      </c>
      <c r="FA96" s="225" t="n">
        <f aca="false">EO96</f>
        <v>0</v>
      </c>
      <c r="FB96" s="225" t="n">
        <f aca="false">EP96</f>
        <v>0</v>
      </c>
      <c r="FC96" s="225" t="n">
        <f aca="false">EQ96</f>
        <v>0</v>
      </c>
      <c r="FD96" s="225" t="n">
        <f aca="false">ER96</f>
        <v>0</v>
      </c>
      <c r="FE96" s="225" t="n">
        <f aca="false">ES96</f>
        <v>0</v>
      </c>
      <c r="FF96" s="225" t="n">
        <f aca="false">ET96</f>
        <v>0</v>
      </c>
      <c r="FG96" s="225" t="n">
        <f aca="false">EU96</f>
        <v>0</v>
      </c>
      <c r="FH96" s="225" t="n">
        <f aca="false">EV96</f>
        <v>0</v>
      </c>
      <c r="FI96" s="225" t="n">
        <f aca="false">EW96</f>
        <v>0</v>
      </c>
      <c r="FJ96" s="225" t="n">
        <f aca="false">EX96</f>
        <v>0</v>
      </c>
      <c r="FK96" s="225" t="n">
        <f aca="false">EY96</f>
        <v>0</v>
      </c>
      <c r="FL96" s="225" t="n">
        <f aca="false">EZ96</f>
        <v>0</v>
      </c>
      <c r="FM96" s="225" t="n">
        <f aca="false">FA96</f>
        <v>0</v>
      </c>
      <c r="FN96" s="225" t="n">
        <f aca="false">FB96</f>
        <v>0</v>
      </c>
      <c r="FO96" s="225" t="n">
        <f aca="false">FC96</f>
        <v>0</v>
      </c>
      <c r="FP96" s="225" t="n">
        <f aca="false">FD96</f>
        <v>0</v>
      </c>
      <c r="FQ96" s="225" t="n">
        <f aca="false">FE96</f>
        <v>0</v>
      </c>
      <c r="FR96" s="225" t="n">
        <f aca="false">FF96</f>
        <v>0</v>
      </c>
      <c r="FS96" s="225" t="n">
        <f aca="false">FG96</f>
        <v>0</v>
      </c>
      <c r="FT96" s="225" t="n">
        <f aca="false">FH96</f>
        <v>0</v>
      </c>
      <c r="FU96" s="225" t="n">
        <f aca="false">FI96</f>
        <v>0</v>
      </c>
      <c r="FV96" s="225" t="n">
        <f aca="false">FJ96</f>
        <v>0</v>
      </c>
      <c r="FW96" s="225" t="n">
        <f aca="false">FK96</f>
        <v>0</v>
      </c>
      <c r="FX96" s="225" t="n">
        <f aca="false">FL96</f>
        <v>0</v>
      </c>
      <c r="FY96" s="225" t="n">
        <f aca="false">FM96</f>
        <v>0</v>
      </c>
      <c r="FZ96" s="225" t="n">
        <f aca="false">FN96</f>
        <v>0</v>
      </c>
      <c r="GA96" s="225" t="n">
        <f aca="false">FO96</f>
        <v>0</v>
      </c>
      <c r="GB96" s="225" t="n">
        <f aca="false">FP96</f>
        <v>0</v>
      </c>
      <c r="GC96" s="225" t="n">
        <f aca="false">FQ96</f>
        <v>0</v>
      </c>
      <c r="GD96" s="225" t="n">
        <f aca="false">FR96</f>
        <v>0</v>
      </c>
      <c r="GE96" s="225" t="n">
        <f aca="false">FS96</f>
        <v>0</v>
      </c>
      <c r="GF96" s="225" t="n">
        <f aca="false">FT96</f>
        <v>0</v>
      </c>
      <c r="GG96" s="225" t="n">
        <f aca="false">FU96</f>
        <v>0</v>
      </c>
      <c r="GH96" s="225" t="n">
        <f aca="false">FV96</f>
        <v>0</v>
      </c>
      <c r="GI96" s="225" t="n">
        <f aca="false">FW96</f>
        <v>0</v>
      </c>
      <c r="GJ96" s="225" t="n">
        <f aca="false">FX96</f>
        <v>0</v>
      </c>
      <c r="GK96" s="225" t="n">
        <f aca="false">FY96</f>
        <v>0</v>
      </c>
      <c r="GL96" s="225" t="n">
        <f aca="false">FZ96</f>
        <v>0</v>
      </c>
      <c r="GM96" s="225" t="n">
        <f aca="false">GA96</f>
        <v>0</v>
      </c>
      <c r="GN96" s="225" t="n">
        <f aca="false">GB96</f>
        <v>0</v>
      </c>
      <c r="GO96" s="225" t="n">
        <f aca="false">GC96</f>
        <v>0</v>
      </c>
      <c r="GP96" s="225" t="n">
        <f aca="false">GD96</f>
        <v>0</v>
      </c>
      <c r="GQ96" s="225" t="n">
        <f aca="false">GE96</f>
        <v>0</v>
      </c>
      <c r="GR96" s="225" t="n">
        <f aca="false">GF96</f>
        <v>0</v>
      </c>
      <c r="GS96" s="225" t="n">
        <f aca="false">GG96</f>
        <v>0</v>
      </c>
      <c r="GT96" s="225" t="n">
        <f aca="false">GH96</f>
        <v>0</v>
      </c>
      <c r="GU96" s="225" t="n">
        <f aca="false">GI96</f>
        <v>0</v>
      </c>
      <c r="GV96" s="225" t="n">
        <f aca="false">GJ96</f>
        <v>0</v>
      </c>
      <c r="GW96" s="225" t="n">
        <f aca="false">GK96</f>
        <v>0</v>
      </c>
      <c r="GX96" s="225" t="n">
        <f aca="false">GL96</f>
        <v>0</v>
      </c>
      <c r="GY96" s="225" t="n">
        <f aca="false">GM96</f>
        <v>0</v>
      </c>
      <c r="GZ96" s="225" t="n">
        <f aca="false">GN96</f>
        <v>0</v>
      </c>
      <c r="HA96" s="225" t="n">
        <f aca="false">GO96</f>
        <v>0</v>
      </c>
      <c r="HB96" s="225" t="n">
        <f aca="false">GP96</f>
        <v>0</v>
      </c>
      <c r="HC96" s="225" t="n">
        <f aca="false">GQ96</f>
        <v>0</v>
      </c>
      <c r="HD96" s="225" t="n">
        <f aca="false">GR96</f>
        <v>0</v>
      </c>
      <c r="HE96" s="225" t="n">
        <f aca="false">GS96</f>
        <v>0</v>
      </c>
      <c r="HF96" s="225" t="n">
        <f aca="false">GT96</f>
        <v>0</v>
      </c>
      <c r="HG96" s="225" t="n">
        <f aca="false">GU96</f>
        <v>0</v>
      </c>
      <c r="HH96" s="225" t="n">
        <f aca="false">GV96</f>
        <v>0</v>
      </c>
      <c r="HI96" s="225" t="n">
        <f aca="false">GW96</f>
        <v>0</v>
      </c>
      <c r="HJ96" s="225" t="n">
        <f aca="false">GX96</f>
        <v>0</v>
      </c>
      <c r="HK96" s="225" t="n">
        <f aca="false">GY96</f>
        <v>0</v>
      </c>
      <c r="HL96" s="225" t="n">
        <f aca="false">GZ96</f>
        <v>0</v>
      </c>
      <c r="HM96" s="225" t="n">
        <f aca="false">HA96</f>
        <v>0</v>
      </c>
      <c r="HN96" s="225" t="n">
        <f aca="false">HB96</f>
        <v>0</v>
      </c>
      <c r="HO96" s="225" t="n">
        <f aca="false">HC96</f>
        <v>0</v>
      </c>
      <c r="HP96" s="225" t="n">
        <f aca="false">HD96</f>
        <v>0</v>
      </c>
      <c r="HQ96" s="225" t="n">
        <f aca="false">HE96</f>
        <v>0</v>
      </c>
      <c r="HR96" s="225" t="n">
        <f aca="false">HF96</f>
        <v>0</v>
      </c>
      <c r="HS96" s="225" t="n">
        <f aca="false">HG96</f>
        <v>0</v>
      </c>
      <c r="HT96" s="12"/>
      <c r="HU96" s="12"/>
      <c r="HV96" s="12"/>
      <c r="HW96" s="12"/>
      <c r="HX96" s="12"/>
      <c r="HY96" s="12"/>
      <c r="HZ96" s="12"/>
      <c r="IA96" s="12"/>
      <c r="IB96" s="12"/>
      <c r="IC96" s="12"/>
      <c r="ID96" s="12"/>
      <c r="IE96" s="12"/>
      <c r="IF96" s="12"/>
      <c r="IG96" s="12"/>
      <c r="IH96" s="12"/>
      <c r="II96" s="12"/>
      <c r="IJ96" s="12"/>
      <c r="IK96" s="12"/>
      <c r="IL96" s="12"/>
      <c r="IM96" s="12"/>
      <c r="IN96" s="12"/>
      <c r="IO96" s="12"/>
      <c r="IP96" s="12"/>
      <c r="IQ96" s="12"/>
      <c r="IR96" s="12"/>
      <c r="IS96" s="12"/>
      <c r="IT96" s="12"/>
      <c r="IU96" s="12"/>
      <c r="IV96" s="12"/>
      <c r="IW96" s="12"/>
    </row>
    <row r="97" customFormat="false" ht="13.5" hidden="false" customHeight="false" outlineLevel="0" collapsed="false">
      <c r="A97" s="226" t="s">
        <v>110</v>
      </c>
      <c r="B97" s="195" t="n">
        <f aca="false">B66-B84</f>
        <v>45.4545039226209</v>
      </c>
      <c r="C97" s="195" t="n">
        <f aca="false">C66-C84</f>
        <v>54.3991333166012</v>
      </c>
      <c r="D97" s="195" t="n">
        <f aca="false">D66-D84</f>
        <v>54.0097823137048</v>
      </c>
      <c r="E97" s="195" t="n">
        <f aca="false">E66-E84</f>
        <v>65.6720272835653</v>
      </c>
      <c r="F97" s="195" t="n">
        <f aca="false">F66-F84</f>
        <v>65.8463209790171</v>
      </c>
      <c r="G97" s="195" t="n">
        <f aca="false">G66-G84</f>
        <v>65.8463209790171</v>
      </c>
      <c r="H97" s="195" t="n">
        <f aca="false">H66-H84</f>
        <v>65.6720272835653</v>
      </c>
      <c r="I97" s="195" t="n">
        <f aca="false">I66-I84</f>
        <v>54.0097823137048</v>
      </c>
      <c r="J97" s="195" t="n">
        <f aca="false">J66-J84</f>
        <v>54.3991333166012</v>
      </c>
      <c r="K97" s="195" t="n">
        <f aca="false">K66-K84</f>
        <v>54.0097823137048</v>
      </c>
      <c r="L97" s="195" t="n">
        <f aca="false">L66-L84</f>
        <v>54.0097823137048</v>
      </c>
      <c r="M97" s="195" t="n">
        <f aca="false">M66-M84</f>
        <v>53.599630167019</v>
      </c>
      <c r="N97" s="196" t="n">
        <f aca="false">N66-N84</f>
        <v>54.0097823137048</v>
      </c>
      <c r="O97" s="196" t="n">
        <f aca="false">C97</f>
        <v>54.3991333166012</v>
      </c>
      <c r="P97" s="196" t="n">
        <f aca="false">D97</f>
        <v>54.0097823137048</v>
      </c>
      <c r="Q97" s="196" t="n">
        <f aca="false">E97</f>
        <v>65.6720272835653</v>
      </c>
      <c r="R97" s="196" t="n">
        <f aca="false">F97</f>
        <v>65.8463209790171</v>
      </c>
      <c r="S97" s="196" t="n">
        <f aca="false">G97</f>
        <v>65.8463209790171</v>
      </c>
      <c r="T97" s="196" t="n">
        <f aca="false">H97</f>
        <v>65.6720272835653</v>
      </c>
      <c r="U97" s="196" t="n">
        <f aca="false">I97</f>
        <v>54.0097823137048</v>
      </c>
      <c r="V97" s="196" t="n">
        <f aca="false">J97</f>
        <v>54.3991333166012</v>
      </c>
      <c r="W97" s="196" t="n">
        <f aca="false">K97</f>
        <v>54.0097823137048</v>
      </c>
      <c r="X97" s="196" t="n">
        <f aca="false">L97</f>
        <v>54.0097823137048</v>
      </c>
      <c r="Y97" s="196" t="n">
        <f aca="false">M97</f>
        <v>53.599630167019</v>
      </c>
      <c r="Z97" s="196" t="n">
        <f aca="false">N97</f>
        <v>54.0097823137048</v>
      </c>
      <c r="AA97" s="196" t="n">
        <f aca="false">O97</f>
        <v>54.3991333166012</v>
      </c>
      <c r="AB97" s="196" t="n">
        <f aca="false">P97</f>
        <v>54.0097823137048</v>
      </c>
      <c r="AC97" s="196" t="n">
        <f aca="false">Q97</f>
        <v>65.6720272835653</v>
      </c>
      <c r="AD97" s="196" t="n">
        <f aca="false">R97</f>
        <v>65.8463209790171</v>
      </c>
      <c r="AE97" s="196" t="n">
        <f aca="false">S97</f>
        <v>65.8463209790171</v>
      </c>
      <c r="AF97" s="196" t="n">
        <f aca="false">T97</f>
        <v>65.6720272835653</v>
      </c>
      <c r="AG97" s="196" t="n">
        <f aca="false">U97</f>
        <v>54.0097823137048</v>
      </c>
      <c r="AH97" s="196" t="n">
        <f aca="false">V97</f>
        <v>54.3991333166012</v>
      </c>
      <c r="AI97" s="196" t="n">
        <f aca="false">W97</f>
        <v>54.0097823137048</v>
      </c>
      <c r="AJ97" s="196" t="n">
        <f aca="false">X97</f>
        <v>54.0097823137048</v>
      </c>
      <c r="AK97" s="196" t="n">
        <f aca="false">Y97</f>
        <v>53.599630167019</v>
      </c>
      <c r="AL97" s="196" t="n">
        <f aca="false">Z97</f>
        <v>54.0097823137048</v>
      </c>
      <c r="AM97" s="196" t="n">
        <f aca="false">AA97</f>
        <v>54.3991333166012</v>
      </c>
      <c r="AN97" s="196" t="n">
        <f aca="false">AB97</f>
        <v>54.0097823137048</v>
      </c>
      <c r="AO97" s="196" t="n">
        <f aca="false">AC97</f>
        <v>65.6720272835653</v>
      </c>
      <c r="AP97" s="196" t="n">
        <f aca="false">AD97</f>
        <v>65.8463209790171</v>
      </c>
      <c r="AQ97" s="196" t="n">
        <f aca="false">AE97</f>
        <v>65.8463209790171</v>
      </c>
      <c r="AR97" s="196" t="n">
        <f aca="false">AF97</f>
        <v>65.6720272835653</v>
      </c>
      <c r="AS97" s="196" t="n">
        <f aca="false">AG97</f>
        <v>54.0097823137048</v>
      </c>
      <c r="AT97" s="196" t="n">
        <f aca="false">AH97</f>
        <v>54.3991333166012</v>
      </c>
      <c r="AU97" s="196" t="n">
        <f aca="false">AI97</f>
        <v>54.0097823137048</v>
      </c>
      <c r="AV97" s="196" t="n">
        <f aca="false">AJ97</f>
        <v>54.0097823137048</v>
      </c>
      <c r="AW97" s="196" t="n">
        <f aca="false">AK97</f>
        <v>53.599630167019</v>
      </c>
      <c r="AX97" s="196" t="n">
        <f aca="false">AL97</f>
        <v>54.0097823137048</v>
      </c>
      <c r="AY97" s="196" t="n">
        <f aca="false">AM97</f>
        <v>54.3991333166012</v>
      </c>
      <c r="AZ97" s="196" t="n">
        <f aca="false">AN97</f>
        <v>54.0097823137048</v>
      </c>
      <c r="BA97" s="196" t="n">
        <f aca="false">AO97</f>
        <v>65.6720272835653</v>
      </c>
      <c r="BB97" s="196" t="n">
        <f aca="false">AP97</f>
        <v>65.8463209790171</v>
      </c>
      <c r="BC97" s="196" t="n">
        <f aca="false">AQ97</f>
        <v>65.8463209790171</v>
      </c>
      <c r="BD97" s="196" t="n">
        <f aca="false">AR97</f>
        <v>65.6720272835653</v>
      </c>
      <c r="BE97" s="196" t="n">
        <f aca="false">AS97</f>
        <v>54.0097823137048</v>
      </c>
      <c r="BF97" s="196" t="n">
        <f aca="false">AT97</f>
        <v>54.3991333166012</v>
      </c>
      <c r="BG97" s="196" t="n">
        <f aca="false">AU97</f>
        <v>54.0097823137048</v>
      </c>
      <c r="BH97" s="196" t="n">
        <f aca="false">AV97</f>
        <v>54.0097823137048</v>
      </c>
      <c r="BI97" s="196" t="n">
        <f aca="false">AW97</f>
        <v>53.599630167019</v>
      </c>
      <c r="BJ97" s="196" t="n">
        <f aca="false">AX97</f>
        <v>54.0097823137048</v>
      </c>
      <c r="BK97" s="196" t="n">
        <f aca="false">AY97</f>
        <v>54.3991333166012</v>
      </c>
      <c r="BL97" s="196" t="n">
        <f aca="false">AZ97</f>
        <v>54.0097823137048</v>
      </c>
      <c r="BM97" s="196" t="n">
        <f aca="false">BA97</f>
        <v>65.6720272835653</v>
      </c>
      <c r="BN97" s="196" t="n">
        <f aca="false">BB97</f>
        <v>65.8463209790171</v>
      </c>
      <c r="BO97" s="196" t="n">
        <f aca="false">BC97</f>
        <v>65.8463209790171</v>
      </c>
      <c r="BP97" s="196" t="n">
        <f aca="false">BD97</f>
        <v>65.6720272835653</v>
      </c>
      <c r="BQ97" s="196" t="n">
        <f aca="false">BE97</f>
        <v>54.0097823137048</v>
      </c>
      <c r="BR97" s="196" t="n">
        <f aca="false">BF97</f>
        <v>54.3991333166012</v>
      </c>
      <c r="BS97" s="196" t="n">
        <f aca="false">BG97</f>
        <v>54.0097823137048</v>
      </c>
      <c r="BT97" s="196" t="n">
        <f aca="false">BH97</f>
        <v>54.0097823137048</v>
      </c>
      <c r="BU97" s="196" t="n">
        <f aca="false">BI97</f>
        <v>53.599630167019</v>
      </c>
      <c r="BV97" s="196" t="n">
        <f aca="false">BJ97</f>
        <v>54.0097823137048</v>
      </c>
      <c r="BW97" s="196" t="n">
        <f aca="false">BK97</f>
        <v>54.3991333166012</v>
      </c>
      <c r="BX97" s="196" t="n">
        <f aca="false">BL97</f>
        <v>54.0097823137048</v>
      </c>
      <c r="BY97" s="196" t="n">
        <f aca="false">BM97</f>
        <v>65.6720272835653</v>
      </c>
      <c r="BZ97" s="196" t="n">
        <f aca="false">BN97</f>
        <v>65.8463209790171</v>
      </c>
      <c r="CA97" s="196" t="n">
        <f aca="false">BO97</f>
        <v>65.8463209790171</v>
      </c>
      <c r="CB97" s="196" t="n">
        <f aca="false">BP97</f>
        <v>65.6720272835653</v>
      </c>
      <c r="CC97" s="196" t="n">
        <f aca="false">BQ97</f>
        <v>54.0097823137048</v>
      </c>
      <c r="CD97" s="196" t="n">
        <f aca="false">BR97</f>
        <v>54.3991333166012</v>
      </c>
      <c r="CE97" s="196" t="n">
        <f aca="false">BS97</f>
        <v>54.0097823137048</v>
      </c>
      <c r="CF97" s="196" t="n">
        <f aca="false">BT97</f>
        <v>54.0097823137048</v>
      </c>
      <c r="CG97" s="196" t="n">
        <f aca="false">BU97</f>
        <v>53.599630167019</v>
      </c>
      <c r="CH97" s="196" t="n">
        <f aca="false">BV97</f>
        <v>54.0097823137048</v>
      </c>
      <c r="CI97" s="196" t="n">
        <f aca="false">BW97</f>
        <v>54.3991333166012</v>
      </c>
      <c r="CJ97" s="196" t="n">
        <f aca="false">BX97</f>
        <v>54.0097823137048</v>
      </c>
      <c r="CK97" s="196" t="n">
        <f aca="false">BY97</f>
        <v>65.6720272835653</v>
      </c>
      <c r="CL97" s="196" t="n">
        <f aca="false">BZ97</f>
        <v>65.8463209790171</v>
      </c>
      <c r="CM97" s="196" t="n">
        <f aca="false">CA97</f>
        <v>65.8463209790171</v>
      </c>
      <c r="CN97" s="196" t="n">
        <f aca="false">CB97</f>
        <v>65.6720272835653</v>
      </c>
      <c r="CO97" s="196" t="n">
        <f aca="false">CC97</f>
        <v>54.0097823137048</v>
      </c>
      <c r="CP97" s="196" t="n">
        <f aca="false">CD97</f>
        <v>54.3991333166012</v>
      </c>
      <c r="CQ97" s="196" t="n">
        <f aca="false">CE97</f>
        <v>54.0097823137048</v>
      </c>
      <c r="CR97" s="196" t="n">
        <f aca="false">CF97</f>
        <v>54.0097823137048</v>
      </c>
      <c r="CS97" s="196" t="n">
        <f aca="false">CG97</f>
        <v>53.599630167019</v>
      </c>
      <c r="CT97" s="196" t="n">
        <f aca="false">CH97</f>
        <v>54.0097823137048</v>
      </c>
      <c r="CU97" s="196" t="n">
        <f aca="false">CI97</f>
        <v>54.3991333166012</v>
      </c>
      <c r="CV97" s="196" t="n">
        <f aca="false">CJ97</f>
        <v>54.0097823137048</v>
      </c>
      <c r="CW97" s="196" t="n">
        <f aca="false">CK97</f>
        <v>65.6720272835653</v>
      </c>
      <c r="CX97" s="196" t="n">
        <f aca="false">CL97</f>
        <v>65.8463209790171</v>
      </c>
      <c r="CY97" s="196" t="n">
        <f aca="false">CM97</f>
        <v>65.8463209790171</v>
      </c>
      <c r="CZ97" s="196" t="n">
        <f aca="false">CN97</f>
        <v>65.6720272835653</v>
      </c>
      <c r="DA97" s="196" t="n">
        <f aca="false">CO97</f>
        <v>54.0097823137048</v>
      </c>
      <c r="DB97" s="196" t="n">
        <f aca="false">CP97</f>
        <v>54.3991333166012</v>
      </c>
      <c r="DC97" s="196" t="n">
        <f aca="false">CQ97</f>
        <v>54.0097823137048</v>
      </c>
      <c r="DD97" s="196" t="n">
        <f aca="false">CR97</f>
        <v>54.0097823137048</v>
      </c>
      <c r="DE97" s="196" t="n">
        <f aca="false">CS97</f>
        <v>53.599630167019</v>
      </c>
      <c r="DF97" s="196" t="n">
        <f aca="false">CT97</f>
        <v>54.0097823137048</v>
      </c>
      <c r="DG97" s="196" t="n">
        <f aca="false">CU97</f>
        <v>54.3991333166012</v>
      </c>
      <c r="DH97" s="196" t="n">
        <f aca="false">CV97</f>
        <v>54.0097823137048</v>
      </c>
      <c r="DI97" s="196" t="n">
        <f aca="false">CW97</f>
        <v>65.6720272835653</v>
      </c>
      <c r="DJ97" s="196" t="n">
        <f aca="false">CX97</f>
        <v>65.8463209790171</v>
      </c>
      <c r="DK97" s="196" t="n">
        <f aca="false">CY97</f>
        <v>65.8463209790171</v>
      </c>
      <c r="DL97" s="196" t="n">
        <f aca="false">CZ97</f>
        <v>65.6720272835653</v>
      </c>
      <c r="DM97" s="196" t="n">
        <f aca="false">DA97</f>
        <v>54.0097823137048</v>
      </c>
      <c r="DN97" s="196" t="n">
        <f aca="false">DB97</f>
        <v>54.3991333166012</v>
      </c>
      <c r="DO97" s="196" t="n">
        <f aca="false">DC97</f>
        <v>54.0097823137048</v>
      </c>
      <c r="DP97" s="196" t="n">
        <f aca="false">DD97</f>
        <v>54.0097823137048</v>
      </c>
      <c r="DQ97" s="196" t="n">
        <f aca="false">DE97</f>
        <v>53.599630167019</v>
      </c>
      <c r="DR97" s="23"/>
      <c r="DS97" s="196" t="n">
        <f aca="false">DF97</f>
        <v>54.0097823137048</v>
      </c>
      <c r="DT97" s="196" t="n">
        <f aca="false">DG97</f>
        <v>54.3991333166012</v>
      </c>
      <c r="DU97" s="196" t="n">
        <f aca="false">DH97</f>
        <v>54.0097823137048</v>
      </c>
      <c r="DV97" s="196" t="n">
        <f aca="false">DI97</f>
        <v>65.6720272835653</v>
      </c>
      <c r="DW97" s="196" t="n">
        <f aca="false">DJ97</f>
        <v>65.8463209790171</v>
      </c>
      <c r="DX97" s="196" t="n">
        <f aca="false">DK97</f>
        <v>65.8463209790171</v>
      </c>
      <c r="DY97" s="196" t="n">
        <f aca="false">DL97</f>
        <v>65.6720272835653</v>
      </c>
      <c r="DZ97" s="196" t="n">
        <f aca="false">DM97</f>
        <v>54.0097823137048</v>
      </c>
      <c r="EA97" s="196" t="n">
        <f aca="false">DN97</f>
        <v>54.3991333166012</v>
      </c>
      <c r="EB97" s="196" t="n">
        <f aca="false">DO97</f>
        <v>54.0097823137048</v>
      </c>
      <c r="EC97" s="196" t="n">
        <f aca="false">DP97</f>
        <v>54.0097823137048</v>
      </c>
      <c r="ED97" s="196" t="n">
        <f aca="false">DQ97</f>
        <v>53.599630167019</v>
      </c>
      <c r="EE97" s="196" t="n">
        <f aca="false">DS97</f>
        <v>54.0097823137048</v>
      </c>
      <c r="EF97" s="196" t="n">
        <f aca="false">DT97</f>
        <v>54.3991333166012</v>
      </c>
      <c r="EG97" s="196" t="n">
        <f aca="false">DU97</f>
        <v>54.0097823137048</v>
      </c>
      <c r="EH97" s="196" t="n">
        <f aca="false">DV97</f>
        <v>65.6720272835653</v>
      </c>
      <c r="EI97" s="196" t="n">
        <f aca="false">DW97</f>
        <v>65.8463209790171</v>
      </c>
      <c r="EJ97" s="196" t="n">
        <f aca="false">DX97</f>
        <v>65.8463209790171</v>
      </c>
      <c r="EK97" s="196" t="n">
        <f aca="false">DY97</f>
        <v>65.6720272835653</v>
      </c>
      <c r="EL97" s="196" t="n">
        <f aca="false">DZ97</f>
        <v>54.0097823137048</v>
      </c>
      <c r="EM97" s="196" t="n">
        <f aca="false">EA97</f>
        <v>54.3991333166012</v>
      </c>
      <c r="EN97" s="196" t="n">
        <f aca="false">EB97</f>
        <v>54.0097823137048</v>
      </c>
      <c r="EO97" s="196" t="n">
        <f aca="false">EC97</f>
        <v>54.0097823137048</v>
      </c>
      <c r="EP97" s="196" t="n">
        <f aca="false">ED97</f>
        <v>53.599630167019</v>
      </c>
      <c r="EQ97" s="196" t="n">
        <f aca="false">EE97</f>
        <v>54.0097823137048</v>
      </c>
      <c r="ER97" s="196" t="n">
        <f aca="false">EF97</f>
        <v>54.3991333166012</v>
      </c>
      <c r="ES97" s="196" t="n">
        <f aca="false">EG97</f>
        <v>54.0097823137048</v>
      </c>
      <c r="ET97" s="196" t="n">
        <f aca="false">EH97</f>
        <v>65.6720272835653</v>
      </c>
      <c r="EU97" s="196" t="n">
        <f aca="false">EI97</f>
        <v>65.8463209790171</v>
      </c>
      <c r="EV97" s="196" t="n">
        <f aca="false">EJ97</f>
        <v>65.8463209790171</v>
      </c>
      <c r="EW97" s="196" t="n">
        <f aca="false">EK97</f>
        <v>65.6720272835653</v>
      </c>
      <c r="EX97" s="196" t="n">
        <f aca="false">EL97</f>
        <v>54.0097823137048</v>
      </c>
      <c r="EY97" s="196" t="n">
        <f aca="false">EM97</f>
        <v>54.3991333166012</v>
      </c>
      <c r="EZ97" s="196" t="n">
        <f aca="false">EN97</f>
        <v>54.0097823137048</v>
      </c>
      <c r="FA97" s="196" t="n">
        <f aca="false">EO97</f>
        <v>54.0097823137048</v>
      </c>
      <c r="FB97" s="196" t="n">
        <f aca="false">EP97</f>
        <v>53.599630167019</v>
      </c>
      <c r="FC97" s="196" t="n">
        <f aca="false">EQ97</f>
        <v>54.0097823137048</v>
      </c>
      <c r="FD97" s="196" t="n">
        <f aca="false">ER97</f>
        <v>54.3991333166012</v>
      </c>
      <c r="FE97" s="196" t="n">
        <f aca="false">ES97</f>
        <v>54.0097823137048</v>
      </c>
      <c r="FF97" s="196" t="n">
        <f aca="false">ET97</f>
        <v>65.6720272835653</v>
      </c>
      <c r="FG97" s="196" t="n">
        <f aca="false">EU97</f>
        <v>65.8463209790171</v>
      </c>
      <c r="FH97" s="196" t="n">
        <f aca="false">EV97</f>
        <v>65.8463209790171</v>
      </c>
      <c r="FI97" s="196" t="n">
        <f aca="false">EW97</f>
        <v>65.6720272835653</v>
      </c>
      <c r="FJ97" s="196" t="n">
        <f aca="false">EX97</f>
        <v>54.0097823137048</v>
      </c>
      <c r="FK97" s="196" t="n">
        <f aca="false">EY97</f>
        <v>54.3991333166012</v>
      </c>
      <c r="FL97" s="196" t="n">
        <f aca="false">EZ97</f>
        <v>54.0097823137048</v>
      </c>
      <c r="FM97" s="196" t="n">
        <f aca="false">FA97</f>
        <v>54.0097823137048</v>
      </c>
      <c r="FN97" s="196" t="n">
        <f aca="false">FB97</f>
        <v>53.599630167019</v>
      </c>
      <c r="FO97" s="196" t="n">
        <f aca="false">FC97</f>
        <v>54.0097823137048</v>
      </c>
      <c r="FP97" s="196" t="n">
        <f aca="false">FD97</f>
        <v>54.3991333166012</v>
      </c>
      <c r="FQ97" s="196" t="n">
        <f aca="false">FE97</f>
        <v>54.0097823137048</v>
      </c>
      <c r="FR97" s="196" t="n">
        <f aca="false">FF97</f>
        <v>65.6720272835653</v>
      </c>
      <c r="FS97" s="196" t="n">
        <f aca="false">FG97</f>
        <v>65.8463209790171</v>
      </c>
      <c r="FT97" s="196" t="n">
        <f aca="false">FH97</f>
        <v>65.8463209790171</v>
      </c>
      <c r="FU97" s="196" t="n">
        <f aca="false">FI97</f>
        <v>65.6720272835653</v>
      </c>
      <c r="FV97" s="196" t="n">
        <f aca="false">FJ97</f>
        <v>54.0097823137048</v>
      </c>
      <c r="FW97" s="196" t="n">
        <f aca="false">FK97</f>
        <v>54.3991333166012</v>
      </c>
      <c r="FX97" s="196" t="n">
        <f aca="false">FL97</f>
        <v>54.0097823137048</v>
      </c>
      <c r="FY97" s="196" t="n">
        <f aca="false">FM97</f>
        <v>54.0097823137048</v>
      </c>
      <c r="FZ97" s="196" t="n">
        <f aca="false">FN97</f>
        <v>53.599630167019</v>
      </c>
      <c r="GA97" s="196" t="n">
        <f aca="false">FO97</f>
        <v>54.0097823137048</v>
      </c>
      <c r="GB97" s="196" t="n">
        <f aca="false">FP97</f>
        <v>54.3991333166012</v>
      </c>
      <c r="GC97" s="196" t="n">
        <f aca="false">FQ97</f>
        <v>54.0097823137048</v>
      </c>
      <c r="GD97" s="196" t="n">
        <f aca="false">FR97</f>
        <v>65.6720272835653</v>
      </c>
      <c r="GE97" s="196" t="n">
        <f aca="false">FS97</f>
        <v>65.8463209790171</v>
      </c>
      <c r="GF97" s="196" t="n">
        <f aca="false">FT97</f>
        <v>65.8463209790171</v>
      </c>
      <c r="GG97" s="196" t="n">
        <f aca="false">FU97</f>
        <v>65.6720272835653</v>
      </c>
      <c r="GH97" s="196" t="n">
        <f aca="false">FV97</f>
        <v>54.0097823137048</v>
      </c>
      <c r="GI97" s="196" t="n">
        <f aca="false">FW97</f>
        <v>54.3991333166012</v>
      </c>
      <c r="GJ97" s="196" t="n">
        <f aca="false">FX97</f>
        <v>54.0097823137048</v>
      </c>
      <c r="GK97" s="196" t="n">
        <f aca="false">FY97</f>
        <v>54.0097823137048</v>
      </c>
      <c r="GL97" s="196" t="n">
        <f aca="false">FZ97</f>
        <v>53.599630167019</v>
      </c>
      <c r="GM97" s="196" t="n">
        <f aca="false">GA97</f>
        <v>54.0097823137048</v>
      </c>
      <c r="GN97" s="196" t="n">
        <f aca="false">GB97</f>
        <v>54.3991333166012</v>
      </c>
      <c r="GO97" s="196" t="n">
        <f aca="false">GC97</f>
        <v>54.0097823137048</v>
      </c>
      <c r="GP97" s="196" t="n">
        <f aca="false">GD97</f>
        <v>65.6720272835653</v>
      </c>
      <c r="GQ97" s="196" t="n">
        <f aca="false">GE97</f>
        <v>65.8463209790171</v>
      </c>
      <c r="GR97" s="196" t="n">
        <f aca="false">GF97</f>
        <v>65.8463209790171</v>
      </c>
      <c r="GS97" s="196" t="n">
        <f aca="false">GG97</f>
        <v>65.6720272835653</v>
      </c>
      <c r="GT97" s="196" t="n">
        <f aca="false">GH97</f>
        <v>54.0097823137048</v>
      </c>
      <c r="GU97" s="196" t="n">
        <f aca="false">GI97</f>
        <v>54.3991333166012</v>
      </c>
      <c r="GV97" s="196" t="n">
        <f aca="false">GJ97</f>
        <v>54.0097823137048</v>
      </c>
      <c r="GW97" s="196" t="n">
        <f aca="false">GK97</f>
        <v>54.0097823137048</v>
      </c>
      <c r="GX97" s="196" t="n">
        <f aca="false">GL97</f>
        <v>53.599630167019</v>
      </c>
      <c r="GY97" s="196" t="n">
        <f aca="false">GM97</f>
        <v>54.0097823137048</v>
      </c>
      <c r="GZ97" s="196" t="n">
        <f aca="false">GN97</f>
        <v>54.3991333166012</v>
      </c>
      <c r="HA97" s="196" t="n">
        <f aca="false">GO97</f>
        <v>54.0097823137048</v>
      </c>
      <c r="HB97" s="196" t="n">
        <f aca="false">GP97</f>
        <v>65.6720272835653</v>
      </c>
      <c r="HC97" s="196" t="n">
        <f aca="false">GQ97</f>
        <v>65.8463209790171</v>
      </c>
      <c r="HD97" s="196" t="n">
        <f aca="false">GR97</f>
        <v>65.8463209790171</v>
      </c>
      <c r="HE97" s="196" t="n">
        <f aca="false">GS97</f>
        <v>65.6720272835653</v>
      </c>
      <c r="HF97" s="196" t="n">
        <f aca="false">GT97</f>
        <v>54.0097823137048</v>
      </c>
      <c r="HG97" s="196" t="n">
        <f aca="false">GU97</f>
        <v>54.3991333166012</v>
      </c>
      <c r="HH97" s="196" t="n">
        <f aca="false">GV97</f>
        <v>54.0097823137048</v>
      </c>
      <c r="HI97" s="196" t="n">
        <f aca="false">GW97</f>
        <v>54.0097823137048</v>
      </c>
      <c r="HJ97" s="196" t="n">
        <f aca="false">GX97</f>
        <v>53.599630167019</v>
      </c>
      <c r="HK97" s="196" t="n">
        <f aca="false">GY97</f>
        <v>54.0097823137048</v>
      </c>
      <c r="HL97" s="196" t="n">
        <f aca="false">GZ97</f>
        <v>54.3991333166012</v>
      </c>
      <c r="HM97" s="196" t="n">
        <f aca="false">HA97</f>
        <v>54.0097823137048</v>
      </c>
      <c r="HN97" s="196" t="n">
        <f aca="false">HB97</f>
        <v>65.6720272835653</v>
      </c>
      <c r="HO97" s="196" t="n">
        <f aca="false">HC97</f>
        <v>65.8463209790171</v>
      </c>
      <c r="HP97" s="196" t="n">
        <f aca="false">HD97</f>
        <v>65.8463209790171</v>
      </c>
      <c r="HQ97" s="196" t="n">
        <f aca="false">HE97</f>
        <v>65.6720272835653</v>
      </c>
      <c r="HR97" s="196" t="n">
        <f aca="false">HF97</f>
        <v>54.0097823137048</v>
      </c>
      <c r="HS97" s="196" t="n">
        <f aca="false">HG97</f>
        <v>54.3991333166012</v>
      </c>
      <c r="HT97" s="227"/>
      <c r="HU97" s="227"/>
      <c r="HV97" s="227"/>
      <c r="HW97" s="227"/>
      <c r="HX97" s="227"/>
      <c r="HY97" s="227"/>
      <c r="HZ97" s="227"/>
      <c r="IA97" s="227"/>
      <c r="IB97" s="227"/>
      <c r="IC97" s="227"/>
      <c r="ID97" s="227"/>
      <c r="IE97" s="227"/>
      <c r="IF97" s="227"/>
      <c r="IG97" s="227"/>
      <c r="IH97" s="227"/>
      <c r="II97" s="227"/>
      <c r="IJ97" s="227"/>
      <c r="IK97" s="227"/>
      <c r="IL97" s="227"/>
      <c r="IM97" s="227"/>
      <c r="IN97" s="227"/>
      <c r="IO97" s="227"/>
      <c r="IP97" s="227"/>
      <c r="IQ97" s="227"/>
      <c r="IR97" s="227"/>
      <c r="IS97" s="227"/>
      <c r="IT97" s="227"/>
      <c r="IU97" s="227"/>
      <c r="IV97" s="227"/>
      <c r="IW97" s="227"/>
    </row>
    <row r="98" customFormat="false" ht="13.5" hidden="false" customHeight="false" outlineLevel="0" collapsed="false">
      <c r="A98" s="228" t="s">
        <v>111</v>
      </c>
      <c r="B98" s="229" t="n">
        <f aca="false">IF(B42&lt;=($B$38*12),-PMT(($B$39/12),($B$38*12),$B$23),0)</f>
        <v>27.3514330420655</v>
      </c>
      <c r="C98" s="229" t="n">
        <f aca="false">IF(C42&lt;=($B$38*12),-PMT(($B$39/12),($B$38*12),$B$23),0)</f>
        <v>27.3514330420655</v>
      </c>
      <c r="D98" s="229" t="n">
        <f aca="false">IF(D42&lt;=($B$38*12),-PMT(($B$39/12),($B$38*12),$B$23),0)</f>
        <v>27.3514330420655</v>
      </c>
      <c r="E98" s="229" t="n">
        <f aca="false">IF(E42&lt;=($B$38*12),-PMT(($B$39/12),($B$38*12),$B$23),0)</f>
        <v>27.3514330420655</v>
      </c>
      <c r="F98" s="229" t="n">
        <f aca="false">IF(F42&lt;=($B$38*12),-PMT(($B$39/12),($B$38*12),$B$23),0)</f>
        <v>27.3514330420655</v>
      </c>
      <c r="G98" s="229" t="n">
        <f aca="false">IF(G42&lt;=($B$38*12),-PMT(($B$39/12),($B$38*12),$B$23),0)</f>
        <v>27.3514330420655</v>
      </c>
      <c r="H98" s="229" t="n">
        <f aca="false">IF(H42&lt;=($B$38*12),-PMT(($B$39/12),($B$38*12),$B$23),0)</f>
        <v>27.3514330420655</v>
      </c>
      <c r="I98" s="229" t="n">
        <f aca="false">IF(I42&lt;=($B$38*12),-PMT(($B$39/12),($B$38*12),$B$23),0)</f>
        <v>27.3514330420655</v>
      </c>
      <c r="J98" s="229" t="n">
        <f aca="false">IF(J42&lt;=($B$38*12),-PMT(($B$39/12),($B$38*12),$B$23),0)</f>
        <v>27.3514330420655</v>
      </c>
      <c r="K98" s="229" t="n">
        <f aca="false">IF(K42&lt;=($B$38*12),-PMT(($B$39/12),($B$38*12),$B$23),0)</f>
        <v>27.3514330420655</v>
      </c>
      <c r="L98" s="229" t="n">
        <f aca="false">IF(L42&lt;=($B$38*12),-PMT(($B$39/12),($B$38*12),$B$23),0)</f>
        <v>27.3514330420655</v>
      </c>
      <c r="M98" s="229" t="n">
        <f aca="false">IF(M42&lt;=($B$38*12),-PMT(($B$39/12),($B$38*12),$B$23),0)</f>
        <v>27.3514330420655</v>
      </c>
      <c r="N98" s="229" t="n">
        <f aca="false">IF(N42&lt;=($B$38*12),-PMT(($B$39/12),($B$38*12),$B$23),0)</f>
        <v>27.3514330420655</v>
      </c>
      <c r="O98" s="229" t="n">
        <f aca="false">IF(O42&lt;=($B$38*12),-PMT(($B$39/12),($B$38*12),$B$23),0)</f>
        <v>27.3514330420655</v>
      </c>
      <c r="P98" s="229" t="n">
        <f aca="false">IF(P42&lt;=($B$38*12),-PMT(($B$39/12),($B$38*12),$B$23),0)</f>
        <v>27.3514330420655</v>
      </c>
      <c r="Q98" s="229" t="n">
        <f aca="false">IF(Q42&lt;=($B$38*12),-PMT(($B$39/12),($B$38*12),$B$23),0)</f>
        <v>27.3514330420655</v>
      </c>
      <c r="R98" s="229" t="n">
        <f aca="false">IF(R42&lt;=($B$38*12),-PMT(($B$39/12),($B$38*12),$B$23),0)</f>
        <v>27.3514330420655</v>
      </c>
      <c r="S98" s="229" t="n">
        <f aca="false">IF(S42&lt;=($B$38*12),-PMT(($B$39/12),($B$38*12),$B$23),0)</f>
        <v>27.3514330420655</v>
      </c>
      <c r="T98" s="229" t="n">
        <f aca="false">IF(T42&lt;=($B$38*12),-PMT(($B$39/12),($B$38*12),$B$23),0)</f>
        <v>27.3514330420655</v>
      </c>
      <c r="U98" s="229" t="n">
        <f aca="false">IF(U42&lt;=($B$38*12),-PMT(($B$39/12),($B$38*12),$B$23),0)</f>
        <v>27.3514330420655</v>
      </c>
      <c r="V98" s="229" t="n">
        <f aca="false">IF(V42&lt;=($B$38*12),-PMT(($B$39/12),($B$38*12),$B$23),0)</f>
        <v>27.3514330420655</v>
      </c>
      <c r="W98" s="229" t="n">
        <f aca="false">IF(W42&lt;=($B$38*12),-PMT(($B$39/12),($B$38*12),$B$23),0)</f>
        <v>27.3514330420655</v>
      </c>
      <c r="X98" s="229" t="n">
        <f aca="false">IF(X42&lt;=($B$38*12),-PMT(($B$39/12),($B$38*12),$B$23),0)</f>
        <v>27.3514330420655</v>
      </c>
      <c r="Y98" s="229" t="n">
        <f aca="false">IF(Y42&lt;=($B$38*12),-PMT(($B$39/12),($B$38*12),$B$23),0)</f>
        <v>27.3514330420655</v>
      </c>
      <c r="Z98" s="229" t="n">
        <f aca="false">IF(Z42&lt;=($B$38*12),-PMT(($B$39/12),($B$38*12),$B$23),0)</f>
        <v>27.3514330420655</v>
      </c>
      <c r="AA98" s="229" t="n">
        <f aca="false">IF(AA42&lt;=($B$38*12),-PMT(($B$39/12),($B$38*12),$B$23),0)</f>
        <v>27.3514330420655</v>
      </c>
      <c r="AB98" s="229" t="n">
        <f aca="false">IF(AB42&lt;=($B$38*12),-PMT(($B$39/12),($B$38*12),$B$23),0)</f>
        <v>27.3514330420655</v>
      </c>
      <c r="AC98" s="229" t="n">
        <f aca="false">IF(AC42&lt;=($B$38*12),-PMT(($B$39/12),($B$38*12),$B$23),0)</f>
        <v>27.3514330420655</v>
      </c>
      <c r="AD98" s="229" t="n">
        <f aca="false">IF(AD42&lt;=($B$38*12),-PMT(($B$39/12),($B$38*12),$B$23),0)</f>
        <v>27.3514330420655</v>
      </c>
      <c r="AE98" s="229" t="n">
        <f aca="false">IF(AE42&lt;=($B$38*12),-PMT(($B$39/12),($B$38*12),$B$23),0)</f>
        <v>27.3514330420655</v>
      </c>
      <c r="AF98" s="229" t="n">
        <f aca="false">IF(AF42&lt;=($B$38*12),-PMT(($B$39/12),($B$38*12),$B$23),0)</f>
        <v>27.3514330420655</v>
      </c>
      <c r="AG98" s="229" t="n">
        <f aca="false">IF(AG42&lt;=($B$38*12),-PMT(($B$39/12),($B$38*12),$B$23),0)</f>
        <v>27.3514330420655</v>
      </c>
      <c r="AH98" s="229" t="n">
        <f aca="false">IF(AH42&lt;=($B$38*12),-PMT(($B$39/12),($B$38*12),$B$23),0)</f>
        <v>27.3514330420655</v>
      </c>
      <c r="AI98" s="229" t="n">
        <f aca="false">IF(AI42&lt;=($B$38*12),-PMT(($B$39/12),($B$38*12),$B$23),0)</f>
        <v>27.3514330420655</v>
      </c>
      <c r="AJ98" s="229" t="n">
        <f aca="false">IF(AJ42&lt;=($B$38*12),-PMT(($B$39/12),($B$38*12),$B$23),0)</f>
        <v>27.3514330420655</v>
      </c>
      <c r="AK98" s="229" t="n">
        <f aca="false">IF(AK42&lt;=($B$38*12),-PMT(($B$39/12),($B$38*12),$B$23),0)</f>
        <v>27.3514330420655</v>
      </c>
      <c r="AL98" s="229" t="n">
        <f aca="false">IF(AL42&lt;=($B$38*12),-PMT(($B$39/12),($B$38*12),$B$23),0)</f>
        <v>27.3514330420655</v>
      </c>
      <c r="AM98" s="229" t="n">
        <f aca="false">IF(AM42&lt;=($B$38*12),-PMT(($B$39/12),($B$38*12),$B$23),0)</f>
        <v>27.3514330420655</v>
      </c>
      <c r="AN98" s="229" t="n">
        <f aca="false">IF(AN42&lt;=($B$38*12),-PMT(($B$39/12),($B$38*12),$B$23),0)</f>
        <v>27.3514330420655</v>
      </c>
      <c r="AO98" s="229" t="n">
        <f aca="false">IF(AO42&lt;=($B$38*12),-PMT(($B$39/12),($B$38*12),$B$23),0)</f>
        <v>27.3514330420655</v>
      </c>
      <c r="AP98" s="229" t="n">
        <f aca="false">IF(AP42&lt;=($B$38*12),-PMT(($B$39/12),($B$38*12),$B$23),0)</f>
        <v>27.3514330420655</v>
      </c>
      <c r="AQ98" s="229" t="n">
        <f aca="false">IF(AQ42&lt;=($B$38*12),-PMT(($B$39/12),($B$38*12),$B$23),0)</f>
        <v>27.3514330420655</v>
      </c>
      <c r="AR98" s="229" t="n">
        <f aca="false">IF(AR42&lt;=($B$38*12),-PMT(($B$39/12),($B$38*12),$B$23),0)</f>
        <v>27.3514330420655</v>
      </c>
      <c r="AS98" s="229" t="n">
        <f aca="false">IF(AS42&lt;=($B$38*12),-PMT(($B$39/12),($B$38*12),$B$23),0)</f>
        <v>27.3514330420655</v>
      </c>
      <c r="AT98" s="229" t="n">
        <f aca="false">IF(AT42&lt;=($B$38*12),-PMT(($B$39/12),($B$38*12),$B$23),0)</f>
        <v>27.3514330420655</v>
      </c>
      <c r="AU98" s="229" t="n">
        <f aca="false">IF(AU42&lt;=($B$38*12),-PMT(($B$39/12),($B$38*12),$B$23),0)</f>
        <v>27.3514330420655</v>
      </c>
      <c r="AV98" s="229" t="n">
        <f aca="false">IF(AV42&lt;=($B$38*12),-PMT(($B$39/12),($B$38*12),$B$23),0)</f>
        <v>27.3514330420655</v>
      </c>
      <c r="AW98" s="229" t="n">
        <f aca="false">IF(AW42&lt;=($B$38*12),-PMT(($B$39/12),($B$38*12),$B$23),0)</f>
        <v>27.3514330420655</v>
      </c>
      <c r="AX98" s="229" t="n">
        <f aca="false">IF(AX42&lt;=($B$38*12),-PMT(($B$39/12),($B$38*12),$B$23),0)</f>
        <v>27.3514330420655</v>
      </c>
      <c r="AY98" s="229" t="n">
        <f aca="false">IF(AY42&lt;=($B$38*12),-PMT(($B$39/12),($B$38*12),$B$23),0)</f>
        <v>27.3514330420655</v>
      </c>
      <c r="AZ98" s="229" t="n">
        <f aca="false">IF(AZ42&lt;=($B$38*12),-PMT(($B$39/12),($B$38*12),$B$23),0)</f>
        <v>27.3514330420655</v>
      </c>
      <c r="BA98" s="229" t="n">
        <f aca="false">IF(BA42&lt;=($B$38*12),-PMT(($B$39/12),($B$38*12),$B$23),0)</f>
        <v>27.3514330420655</v>
      </c>
      <c r="BB98" s="229" t="n">
        <f aca="false">IF(BB42&lt;=($B$38*12),-PMT(($B$39/12),($B$38*12),$B$23),0)</f>
        <v>27.3514330420655</v>
      </c>
      <c r="BC98" s="229" t="n">
        <f aca="false">IF(BC42&lt;=($B$38*12),-PMT(($B$39/12),($B$38*12),$B$23),0)</f>
        <v>27.3514330420655</v>
      </c>
      <c r="BD98" s="229" t="n">
        <f aca="false">IF(BD42&lt;=($B$38*12),-PMT(($B$39/12),($B$38*12),$B$23),0)</f>
        <v>27.3514330420655</v>
      </c>
      <c r="BE98" s="229" t="n">
        <f aca="false">IF(BE42&lt;=($B$38*12),-PMT(($B$39/12),($B$38*12),$B$23),0)</f>
        <v>27.3514330420655</v>
      </c>
      <c r="BF98" s="229" t="n">
        <f aca="false">IF(BF42&lt;=($B$38*12),-PMT(($B$39/12),($B$38*12),$B$23),0)</f>
        <v>27.3514330420655</v>
      </c>
      <c r="BG98" s="229" t="n">
        <f aca="false">IF(BG42&lt;=($B$38*12),-PMT(($B$39/12),($B$38*12),$B$23),0)</f>
        <v>27.3514330420655</v>
      </c>
      <c r="BH98" s="229" t="n">
        <f aca="false">IF(BH42&lt;=($B$38*12),-PMT(($B$39/12),($B$38*12),$B$23),0)</f>
        <v>27.3514330420655</v>
      </c>
      <c r="BI98" s="229" t="n">
        <f aca="false">IF(BI42&lt;=($B$38*12),-PMT(($B$39/12),($B$38*12),$B$23),0)</f>
        <v>27.3514330420655</v>
      </c>
      <c r="BJ98" s="229" t="n">
        <f aca="false">IF(BJ42&lt;=($B$38*12),-PMT(($B$39/12),($B$38*12),$B$23),0)</f>
        <v>27.3514330420655</v>
      </c>
      <c r="BK98" s="229" t="n">
        <f aca="false">IF(BK42&lt;=($B$38*12),-PMT(($B$39/12),($B$38*12),$B$23),0)</f>
        <v>27.3514330420655</v>
      </c>
      <c r="BL98" s="229" t="n">
        <f aca="false">IF(BL42&lt;=($B$38*12),-PMT(($B$39/12),($B$38*12),$B$23),0)</f>
        <v>27.3514330420655</v>
      </c>
      <c r="BM98" s="229" t="n">
        <f aca="false">IF(BM42&lt;=($B$38*12),-PMT(($B$39/12),($B$38*12),$B$23),0)</f>
        <v>27.3514330420655</v>
      </c>
      <c r="BN98" s="229" t="n">
        <f aca="false">IF(BN42&lt;=($B$38*12),-PMT(($B$39/12),($B$38*12),$B$23),0)</f>
        <v>27.3514330420655</v>
      </c>
      <c r="BO98" s="229" t="n">
        <f aca="false">IF(BO42&lt;=($B$38*12),-PMT(($B$39/12),($B$38*12),$B$23),0)</f>
        <v>27.3514330420655</v>
      </c>
      <c r="BP98" s="229" t="n">
        <f aca="false">IF(BP42&lt;=($B$38*12),-PMT(($B$39/12),($B$38*12),$B$23),0)</f>
        <v>27.3514330420655</v>
      </c>
      <c r="BQ98" s="229" t="n">
        <f aca="false">IF(BQ42&lt;=($B$38*12),-PMT(($B$39/12),($B$38*12),$B$23),0)</f>
        <v>27.3514330420655</v>
      </c>
      <c r="BR98" s="229" t="n">
        <f aca="false">IF(BR42&lt;=($B$38*12),-PMT(($B$39/12),($B$38*12),$B$23),0)</f>
        <v>27.3514330420655</v>
      </c>
      <c r="BS98" s="229" t="n">
        <f aca="false">IF(BS42&lt;=($B$38*12),-PMT(($B$39/12),($B$38*12),$B$23),0)</f>
        <v>27.3514330420655</v>
      </c>
      <c r="BT98" s="229" t="n">
        <f aca="false">IF(BT42&lt;=($B$38*12),-PMT(($B$39/12),($B$38*12),$B$23),0)</f>
        <v>27.3514330420655</v>
      </c>
      <c r="BU98" s="229" t="n">
        <f aca="false">IF(BU42&lt;=($B$38*12),-PMT(($B$39/12),($B$38*12),$B$23),0)</f>
        <v>27.3514330420655</v>
      </c>
      <c r="BV98" s="229" t="n">
        <f aca="false">IF(BV42&lt;=($B$38*12),-PMT(($B$39/12),($B$38*12),$B$23),0)</f>
        <v>27.3514330420655</v>
      </c>
      <c r="BW98" s="229" t="n">
        <f aca="false">IF(BW42&lt;=($B$38*12),-PMT(($B$39/12),($B$38*12),$B$23),0)</f>
        <v>27.3514330420655</v>
      </c>
      <c r="BX98" s="229" t="n">
        <f aca="false">IF(BX42&lt;=($B$38*12),-PMT(($B$39/12),($B$38*12),$B$23),0)</f>
        <v>27.3514330420655</v>
      </c>
      <c r="BY98" s="229" t="n">
        <f aca="false">IF(BY42&lt;=($B$38*12),-PMT(($B$39/12),($B$38*12),$B$23),0)</f>
        <v>27.3514330420655</v>
      </c>
      <c r="BZ98" s="229" t="n">
        <f aca="false">IF(BZ42&lt;=($B$38*12),-PMT(($B$39/12),($B$38*12),$B$23),0)</f>
        <v>27.3514330420655</v>
      </c>
      <c r="CA98" s="229" t="n">
        <f aca="false">IF(CA42&lt;=($B$38*12),-PMT(($B$39/12),($B$38*12),$B$23),0)</f>
        <v>27.3514330420655</v>
      </c>
      <c r="CB98" s="229" t="n">
        <f aca="false">IF(CB42&lt;=($B$38*12),-PMT(($B$39/12),($B$38*12),$B$23),0)</f>
        <v>27.3514330420655</v>
      </c>
      <c r="CC98" s="229" t="n">
        <f aca="false">IF(CC42&lt;=($B$38*12),-PMT(($B$39/12),($B$38*12),$B$23),0)</f>
        <v>27.3514330420655</v>
      </c>
      <c r="CD98" s="229" t="n">
        <f aca="false">IF(CD42&lt;=($B$38*12),-PMT(($B$39/12),($B$38*12),$B$23),0)</f>
        <v>27.3514330420655</v>
      </c>
      <c r="CE98" s="229" t="n">
        <f aca="false">IF(CE42&lt;=($B$38*12),-PMT(($B$39/12),($B$38*12),$B$23),0)</f>
        <v>27.3514330420655</v>
      </c>
      <c r="CF98" s="229" t="n">
        <f aca="false">IF(CF42&lt;=($B$38*12),-PMT(($B$39/12),($B$38*12),$B$23),0)</f>
        <v>27.3514330420655</v>
      </c>
      <c r="CG98" s="229" t="n">
        <f aca="false">IF(CG42&lt;=($B$38*12),-PMT(($B$39/12),($B$38*12),$B$23),0)</f>
        <v>27.3514330420655</v>
      </c>
      <c r="CH98" s="229" t="n">
        <f aca="false">IF(CH42&lt;=($B$38*12),-PMT(($B$39/12),($B$38*12),$B$23),0)</f>
        <v>0</v>
      </c>
      <c r="CI98" s="229" t="n">
        <f aca="false">IF(CI42&lt;=($B$38*12),-PMT(($B$39/12),($B$38*12),$B$23),0)</f>
        <v>0</v>
      </c>
      <c r="CJ98" s="229" t="n">
        <f aca="false">IF(CJ42&lt;=($B$38*12),-PMT(($B$39/12),($B$38*12),$B$23),0)</f>
        <v>0</v>
      </c>
      <c r="CK98" s="229" t="n">
        <f aca="false">IF(CK42&lt;=($B$38*12),-PMT(($B$39/12),($B$38*12),$B$23),0)</f>
        <v>0</v>
      </c>
      <c r="CL98" s="229" t="n">
        <f aca="false">IF(CL42&lt;=($B$38*12),-PMT(($B$39/12),($B$38*12),$B$23),0)</f>
        <v>0</v>
      </c>
      <c r="CM98" s="229" t="n">
        <f aca="false">IF(CM42&lt;=($B$38*12),-PMT(($B$39/12),($B$38*12),$B$23),0)</f>
        <v>0</v>
      </c>
      <c r="CN98" s="229" t="n">
        <f aca="false">IF(CN42&lt;=($B$38*12),-PMT(($B$39/12),($B$38*12),$B$23),0)</f>
        <v>0</v>
      </c>
      <c r="CO98" s="229" t="n">
        <f aca="false">IF(CO42&lt;=($B$38*12),-PMT(($B$39/12),($B$38*12),$B$23),0)</f>
        <v>0</v>
      </c>
      <c r="CP98" s="229" t="n">
        <f aca="false">IF(CP42&lt;=($B$38*12),-PMT(($B$39/12),($B$38*12),$B$23),0)</f>
        <v>0</v>
      </c>
      <c r="CQ98" s="229" t="n">
        <f aca="false">IF(CQ42&lt;=($B$38*12),-PMT(($B$39/12),($B$38*12),$B$23),0)</f>
        <v>0</v>
      </c>
      <c r="CR98" s="229" t="n">
        <f aca="false">IF(CR42&lt;=($B$38*12),-PMT(($B$39/12),($B$38*12),$B$23),0)</f>
        <v>0</v>
      </c>
      <c r="CS98" s="229" t="n">
        <f aca="false">IF(CS42&lt;=($B$38*12),-PMT(($B$39/12),($B$38*12),$B$23),0)</f>
        <v>0</v>
      </c>
      <c r="CT98" s="229" t="n">
        <f aca="false">IF(CT42&lt;=($B$38*12),-PMT(($B$39/12),($B$38*12),$B$23),0)</f>
        <v>0</v>
      </c>
      <c r="CU98" s="229" t="n">
        <f aca="false">IF(CU42&lt;=($B$38*12),-PMT(($B$39/12),($B$38*12),$B$23),0)</f>
        <v>0</v>
      </c>
      <c r="CV98" s="229" t="n">
        <f aca="false">IF(CV42&lt;=($B$38*12),-PMT(($B$39/12),($B$38*12),$B$23),0)</f>
        <v>0</v>
      </c>
      <c r="CW98" s="229" t="n">
        <f aca="false">IF(CW42&lt;=($B$38*12),-PMT(($B$39/12),($B$38*12),$B$23),0)</f>
        <v>0</v>
      </c>
      <c r="CX98" s="229" t="n">
        <f aca="false">IF(CX42&lt;=($B$38*12),-PMT(($B$39/12),($B$38*12),$B$23),0)</f>
        <v>0</v>
      </c>
      <c r="CY98" s="229" t="n">
        <f aca="false">IF(CY42&lt;=($B$38*12),-PMT(($B$39/12),($B$38*12),$B$23),0)</f>
        <v>0</v>
      </c>
      <c r="CZ98" s="229" t="n">
        <f aca="false">IF(CZ42&lt;=($B$38*12),-PMT(($B$39/12),($B$38*12),$B$23),0)</f>
        <v>0</v>
      </c>
      <c r="DA98" s="229" t="n">
        <f aca="false">IF(DA42&lt;=($B$38*12),-PMT(($B$39/12),($B$38*12),$B$23),0)</f>
        <v>0</v>
      </c>
      <c r="DB98" s="229" t="n">
        <f aca="false">IF(DB42&lt;=($B$38*12),-PMT(($B$39/12),($B$38*12),$B$23),0)</f>
        <v>0</v>
      </c>
      <c r="DC98" s="229" t="n">
        <f aca="false">IF(DC42&lt;=($B$38*12),-PMT(($B$39/12),($B$38*12),$B$23),0)</f>
        <v>0</v>
      </c>
      <c r="DD98" s="229" t="n">
        <f aca="false">IF(DD42&lt;=($B$38*12),-PMT(($B$39/12),($B$38*12),$B$23),0)</f>
        <v>0</v>
      </c>
      <c r="DE98" s="229" t="n">
        <f aca="false">IF(DE42&lt;=($B$38*12),-PMT(($B$39/12),($B$38*12),$B$23),0)</f>
        <v>0</v>
      </c>
      <c r="DF98" s="229" t="n">
        <f aca="false">IF(DF42&lt;=($B$38*12),-PMT(($B$39/12),($B$38*12),$B$23),0)</f>
        <v>0</v>
      </c>
      <c r="DG98" s="229" t="n">
        <f aca="false">IF(DG42&lt;=($B$38*12),-PMT(($B$39/12),($B$38*12),$B$23),0)</f>
        <v>0</v>
      </c>
      <c r="DH98" s="229" t="n">
        <f aca="false">IF(DH42&lt;=($B$38*12),-PMT(($B$39/12),($B$38*12),$B$23),0)</f>
        <v>0</v>
      </c>
      <c r="DI98" s="229" t="n">
        <f aca="false">IF(DI42&lt;=($B$38*12),-PMT(($B$39/12),($B$38*12),$B$23),0)</f>
        <v>0</v>
      </c>
      <c r="DJ98" s="229" t="n">
        <f aca="false">IF(DJ42&lt;=($B$38*12),-PMT(($B$39/12),($B$38*12),$B$23),0)</f>
        <v>0</v>
      </c>
      <c r="DK98" s="229" t="n">
        <f aca="false">IF(DK42&lt;=($B$38*12),-PMT(($B$39/12),($B$38*12),$B$23),0)</f>
        <v>0</v>
      </c>
      <c r="DL98" s="229" t="n">
        <f aca="false">IF(DL42&lt;=($B$38*12),-PMT(($B$39/12),($B$38*12),$B$23),0)</f>
        <v>0</v>
      </c>
      <c r="DM98" s="229" t="n">
        <f aca="false">IF(DM42&lt;=($B$38*12),-PMT(($B$39/12),($B$38*12),$B$23),0)</f>
        <v>0</v>
      </c>
      <c r="DN98" s="229" t="n">
        <f aca="false">IF(DN42&lt;=($B$38*12),-PMT(($B$39/12),($B$38*12),$B$23),0)</f>
        <v>0</v>
      </c>
      <c r="DO98" s="229" t="n">
        <f aca="false">IF(DO42&lt;=($B$38*12),-PMT(($B$39/12),($B$38*12),$B$23),0)</f>
        <v>0</v>
      </c>
      <c r="DP98" s="229" t="n">
        <f aca="false">IF(DP42&lt;=($B$38*12),-PMT(($B$39/12),($B$38*12),$B$23),0)</f>
        <v>0</v>
      </c>
      <c r="DQ98" s="229" t="n">
        <f aca="false">IF(DQ42&lt;=($B$38*12),-PMT(($B$39/12),($B$38*12),$B$23),0)</f>
        <v>0</v>
      </c>
      <c r="DR98" s="23"/>
      <c r="DS98" s="229" t="n">
        <f aca="false">IF(DS42&lt;=($B$38*12),-PMT(($B$39/12),($B$38*12),$B$23),0)</f>
        <v>0</v>
      </c>
      <c r="DT98" s="229" t="n">
        <f aca="false">IF(DT42&lt;=($B$38*12),-PMT(($B$39/12),($B$38*12),$B$23),0)</f>
        <v>0</v>
      </c>
      <c r="DU98" s="229" t="n">
        <f aca="false">IF(DU42&lt;=($B$38*12),-PMT(($B$39/12),($B$38*12),$B$23),0)</f>
        <v>0</v>
      </c>
      <c r="DV98" s="229" t="n">
        <f aca="false">IF(DV42&lt;=($B$38*12),-PMT(($B$39/12),($B$38*12),$B$23),0)</f>
        <v>0</v>
      </c>
      <c r="DW98" s="229" t="n">
        <f aca="false">IF(DW42&lt;=($B$38*12),-PMT(($B$39/12),($B$38*12),$B$23),0)</f>
        <v>0</v>
      </c>
      <c r="DX98" s="229" t="n">
        <f aca="false">IF(DX42&lt;=($B$38*12),-PMT(($B$39/12),($B$38*12),$B$23),0)</f>
        <v>0</v>
      </c>
      <c r="DY98" s="229" t="n">
        <f aca="false">IF(DY42&lt;=($B$38*12),-PMT(($B$39/12),($B$38*12),$B$23),0)</f>
        <v>0</v>
      </c>
      <c r="DZ98" s="229" t="n">
        <f aca="false">IF(DZ42&lt;=($B$38*12),-PMT(($B$39/12),($B$38*12),$B$23),0)</f>
        <v>0</v>
      </c>
      <c r="EA98" s="229" t="n">
        <f aca="false">IF(EA42&lt;=($B$38*12),-PMT(($B$39/12),($B$38*12),$B$23),0)</f>
        <v>0</v>
      </c>
      <c r="EB98" s="229" t="n">
        <f aca="false">IF(EB42&lt;=($B$38*12),-PMT(($B$39/12),($B$38*12),$B$23),0)</f>
        <v>0</v>
      </c>
      <c r="EC98" s="229" t="n">
        <f aca="false">IF(EC42&lt;=($B$38*12),-PMT(($B$39/12),($B$38*12),$B$23),0)</f>
        <v>0</v>
      </c>
      <c r="ED98" s="229" t="n">
        <f aca="false">IF(ED42&lt;=($B$38*12),-PMT(($B$39/12),($B$38*12),$B$23),0)</f>
        <v>0</v>
      </c>
      <c r="EE98" s="229" t="n">
        <f aca="false">IF(EE42&lt;=($B$38*12),-PMT(($B$39/12),($B$38*12),$B$23),0)</f>
        <v>0</v>
      </c>
      <c r="EF98" s="229" t="n">
        <f aca="false">IF(EF42&lt;=($B$38*12),-PMT(($B$39/12),($B$38*12),$B$23),0)</f>
        <v>0</v>
      </c>
      <c r="EG98" s="229" t="n">
        <f aca="false">IF(EG42&lt;=($B$38*12),-PMT(($B$39/12),($B$38*12),$B$23),0)</f>
        <v>0</v>
      </c>
      <c r="EH98" s="229" t="n">
        <f aca="false">IF(EH42&lt;=($B$38*12),-PMT(($B$39/12),($B$38*12),$B$23),0)</f>
        <v>0</v>
      </c>
      <c r="EI98" s="229" t="n">
        <f aca="false">IF(EI42&lt;=($B$38*12),-PMT(($B$39/12),($B$38*12),$B$23),0)</f>
        <v>0</v>
      </c>
      <c r="EJ98" s="229" t="n">
        <f aca="false">IF(EJ42&lt;=($B$38*12),-PMT(($B$39/12),($B$38*12),$B$23),0)</f>
        <v>0</v>
      </c>
      <c r="EK98" s="229" t="n">
        <f aca="false">IF(EK42&lt;=($B$38*12),-PMT(($B$39/12),($B$38*12),$B$23),0)</f>
        <v>0</v>
      </c>
      <c r="EL98" s="229" t="n">
        <f aca="false">IF(EL42&lt;=($B$38*12),-PMT(($B$39/12),($B$38*12),$B$23),0)</f>
        <v>0</v>
      </c>
      <c r="EM98" s="229" t="n">
        <f aca="false">IF(EM42&lt;=($B$38*12),-PMT(($B$39/12),($B$38*12),$B$23),0)</f>
        <v>0</v>
      </c>
      <c r="EN98" s="229" t="n">
        <f aca="false">IF(EN42&lt;=($B$38*12),-PMT(($B$39/12),($B$38*12),$B$23),0)</f>
        <v>0</v>
      </c>
      <c r="EO98" s="229" t="n">
        <f aca="false">IF(EO42&lt;=($B$38*12),-PMT(($B$39/12),($B$38*12),$B$23),0)</f>
        <v>0</v>
      </c>
      <c r="EP98" s="229" t="n">
        <f aca="false">IF(EP42&lt;=($B$38*12),-PMT(($B$39/12),($B$38*12),$B$23),0)</f>
        <v>0</v>
      </c>
      <c r="EQ98" s="229" t="n">
        <f aca="false">IF(EQ42&lt;=($B$38*12),-PMT(($B$39/12),($B$38*12),$B$23),0)</f>
        <v>0</v>
      </c>
      <c r="ER98" s="229" t="n">
        <f aca="false">IF(ER42&lt;=($B$38*12),-PMT(($B$39/12),($B$38*12),$B$23),0)</f>
        <v>0</v>
      </c>
      <c r="ES98" s="229" t="n">
        <f aca="false">IF(ES42&lt;=($B$38*12),-PMT(($B$39/12),($B$38*12),$B$23),0)</f>
        <v>0</v>
      </c>
      <c r="ET98" s="229" t="n">
        <f aca="false">IF(ET42&lt;=($B$38*12),-PMT(($B$39/12),($B$38*12),$B$23),0)</f>
        <v>0</v>
      </c>
      <c r="EU98" s="229" t="n">
        <f aca="false">IF(EU42&lt;=($B$38*12),-PMT(($B$39/12),($B$38*12),$B$23),0)</f>
        <v>0</v>
      </c>
      <c r="EV98" s="229" t="n">
        <f aca="false">IF(EV42&lt;=($B$38*12),-PMT(($B$39/12),($B$38*12),$B$23),0)</f>
        <v>0</v>
      </c>
      <c r="EW98" s="229" t="n">
        <f aca="false">IF(EW42&lt;=($B$38*12),-PMT(($B$39/12),($B$38*12),$B$23),0)</f>
        <v>0</v>
      </c>
      <c r="EX98" s="229" t="n">
        <f aca="false">IF(EX42&lt;=($B$38*12),-PMT(($B$39/12),($B$38*12),$B$23),0)</f>
        <v>0</v>
      </c>
      <c r="EY98" s="229" t="n">
        <f aca="false">IF(EY42&lt;=($B$38*12),-PMT(($B$39/12),($B$38*12),$B$23),0)</f>
        <v>0</v>
      </c>
      <c r="EZ98" s="229" t="n">
        <f aca="false">IF(EZ42&lt;=($B$38*12),-PMT(($B$39/12),($B$38*12),$B$23),0)</f>
        <v>0</v>
      </c>
      <c r="FA98" s="229" t="n">
        <f aca="false">IF(FA42&lt;=($B$38*12),-PMT(($B$39/12),($B$38*12),$B$23),0)</f>
        <v>0</v>
      </c>
      <c r="FB98" s="229" t="n">
        <f aca="false">IF(FB42&lt;=($B$38*12),-PMT(($B$39/12),($B$38*12),$B$23),0)</f>
        <v>0</v>
      </c>
      <c r="FC98" s="229" t="n">
        <f aca="false">IF(FC42&lt;=($B$38*12),-PMT(($B$39/12),($B$38*12),$B$23),0)</f>
        <v>0</v>
      </c>
      <c r="FD98" s="229" t="n">
        <f aca="false">IF(FD42&lt;=($B$38*12),-PMT(($B$39/12),($B$38*12),$B$23),0)</f>
        <v>0</v>
      </c>
      <c r="FE98" s="229" t="n">
        <f aca="false">IF(FE42&lt;=($B$38*12),-PMT(($B$39/12),($B$38*12),$B$23),0)</f>
        <v>0</v>
      </c>
      <c r="FF98" s="229" t="n">
        <f aca="false">IF(FF42&lt;=($B$38*12),-PMT(($B$39/12),($B$38*12),$B$23),0)</f>
        <v>0</v>
      </c>
      <c r="FG98" s="229" t="n">
        <f aca="false">IF(FG42&lt;=($B$38*12),-PMT(($B$39/12),($B$38*12),$B$23),0)</f>
        <v>0</v>
      </c>
      <c r="FH98" s="229" t="n">
        <f aca="false">IF(FH42&lt;=($B$38*12),-PMT(($B$39/12),($B$38*12),$B$23),0)</f>
        <v>0</v>
      </c>
      <c r="FI98" s="229" t="n">
        <f aca="false">IF(FI42&lt;=($B$38*12),-PMT(($B$39/12),($B$38*12),$B$23),0)</f>
        <v>0</v>
      </c>
      <c r="FJ98" s="229" t="n">
        <f aca="false">IF(FJ42&lt;=($B$38*12),-PMT(($B$39/12),($B$38*12),$B$23),0)</f>
        <v>0</v>
      </c>
      <c r="FK98" s="229" t="n">
        <f aca="false">IF(FK42&lt;=($B$38*12),-PMT(($B$39/12),($B$38*12),$B$23),0)</f>
        <v>0</v>
      </c>
      <c r="FL98" s="229" t="n">
        <f aca="false">IF(FL42&lt;=($B$38*12),-PMT(($B$39/12),($B$38*12),$B$23),0)</f>
        <v>0</v>
      </c>
      <c r="FM98" s="229" t="n">
        <f aca="false">IF(FM42&lt;=($B$38*12),-PMT(($B$39/12),($B$38*12),$B$23),0)</f>
        <v>0</v>
      </c>
      <c r="FN98" s="229" t="n">
        <f aca="false">IF(FN42&lt;=($B$38*12),-PMT(($B$39/12),($B$38*12),$B$23),0)</f>
        <v>0</v>
      </c>
      <c r="FO98" s="229" t="n">
        <f aca="false">IF(FO42&lt;=($B$38*12),-PMT(($B$39/12),($B$38*12),$B$23),0)</f>
        <v>0</v>
      </c>
      <c r="FP98" s="229" t="n">
        <f aca="false">IF(FP42&lt;=($B$38*12),-PMT(($B$39/12),($B$38*12),$B$23),0)</f>
        <v>0</v>
      </c>
      <c r="FQ98" s="229" t="n">
        <f aca="false">IF(FQ42&lt;=($B$38*12),-PMT(($B$39/12),($B$38*12),$B$23),0)</f>
        <v>0</v>
      </c>
      <c r="FR98" s="229" t="n">
        <f aca="false">IF(FR42&lt;=($B$38*12),-PMT(($B$39/12),($B$38*12),$B$23),0)</f>
        <v>0</v>
      </c>
      <c r="FS98" s="229" t="n">
        <f aca="false">IF(FS42&lt;=($B$38*12),-PMT(($B$39/12),($B$38*12),$B$23),0)</f>
        <v>0</v>
      </c>
      <c r="FT98" s="229" t="n">
        <f aca="false">IF(FT42&lt;=($B$38*12),-PMT(($B$39/12),($B$38*12),$B$23),0)</f>
        <v>0</v>
      </c>
      <c r="FU98" s="229" t="n">
        <f aca="false">IF(FU42&lt;=($B$38*12),-PMT(($B$39/12),($B$38*12),$B$23),0)</f>
        <v>0</v>
      </c>
      <c r="FV98" s="229" t="n">
        <f aca="false">IF(FV42&lt;=($B$38*12),-PMT(($B$39/12),($B$38*12),$B$23),0)</f>
        <v>0</v>
      </c>
      <c r="FW98" s="229" t="n">
        <f aca="false">IF(FW42&lt;=($B$38*12),-PMT(($B$39/12),($B$38*12),$B$23),0)</f>
        <v>0</v>
      </c>
      <c r="FX98" s="229" t="n">
        <f aca="false">IF(FX42&lt;=($B$38*12),-PMT(($B$39/12),($B$38*12),$B$23),0)</f>
        <v>0</v>
      </c>
      <c r="FY98" s="229" t="n">
        <f aca="false">IF(FY42&lt;=($B$38*12),-PMT(($B$39/12),($B$38*12),$B$23),0)</f>
        <v>0</v>
      </c>
      <c r="FZ98" s="229" t="n">
        <f aca="false">IF(FZ42&lt;=($B$38*12),-PMT(($B$39/12),($B$38*12),$B$23),0)</f>
        <v>0</v>
      </c>
      <c r="GA98" s="229" t="n">
        <f aca="false">IF(GA42&lt;=($B$38*12),-PMT(($B$39/12),($B$38*12),$B$23),0)</f>
        <v>0</v>
      </c>
      <c r="GB98" s="229" t="n">
        <f aca="false">IF(GB42&lt;=($B$38*12),-PMT(($B$39/12),($B$38*12),$B$23),0)</f>
        <v>0</v>
      </c>
      <c r="GC98" s="229" t="n">
        <f aca="false">IF(GC42&lt;=($B$38*12),-PMT(($B$39/12),($B$38*12),$B$23),0)</f>
        <v>0</v>
      </c>
      <c r="GD98" s="229" t="n">
        <f aca="false">IF(GD42&lt;=($B$38*12),-PMT(($B$39/12),($B$38*12),$B$23),0)</f>
        <v>0</v>
      </c>
      <c r="GE98" s="229" t="n">
        <f aca="false">IF(GE42&lt;=($B$38*12),-PMT(($B$39/12),($B$38*12),$B$23),0)</f>
        <v>0</v>
      </c>
      <c r="GF98" s="229" t="n">
        <f aca="false">IF(GF42&lt;=($B$38*12),-PMT(($B$39/12),($B$38*12),$B$23),0)</f>
        <v>0</v>
      </c>
      <c r="GG98" s="229" t="n">
        <f aca="false">IF(GG42&lt;=($B$38*12),-PMT(($B$39/12),($B$38*12),$B$23),0)</f>
        <v>0</v>
      </c>
      <c r="GH98" s="229" t="n">
        <f aca="false">IF(GH42&lt;=($B$38*12),-PMT(($B$39/12),($B$38*12),$B$23),0)</f>
        <v>0</v>
      </c>
      <c r="GI98" s="229" t="n">
        <f aca="false">IF(GI42&lt;=($B$38*12),-PMT(($B$39/12),($B$38*12),$B$23),0)</f>
        <v>0</v>
      </c>
      <c r="GJ98" s="229" t="n">
        <f aca="false">IF(GJ42&lt;=($B$38*12),-PMT(($B$39/12),($B$38*12),$B$23),0)</f>
        <v>0</v>
      </c>
      <c r="GK98" s="229" t="n">
        <f aca="false">IF(GK42&lt;=($B$38*12),-PMT(($B$39/12),($B$38*12),$B$23),0)</f>
        <v>0</v>
      </c>
      <c r="GL98" s="229" t="n">
        <f aca="false">IF(GL42&lt;=($B$38*12),-PMT(($B$39/12),($B$38*12),$B$23),0)</f>
        <v>0</v>
      </c>
      <c r="GM98" s="229" t="n">
        <f aca="false">IF(GM42&lt;=($B$38*12),-PMT(($B$39/12),($B$38*12),$B$23),0)</f>
        <v>0</v>
      </c>
      <c r="GN98" s="229" t="n">
        <f aca="false">IF(GN42&lt;=($B$38*12),-PMT(($B$39/12),($B$38*12),$B$23),0)</f>
        <v>0</v>
      </c>
      <c r="GO98" s="229" t="n">
        <f aca="false">IF(GO42&lt;=($B$38*12),-PMT(($B$39/12),($B$38*12),$B$23),0)</f>
        <v>0</v>
      </c>
      <c r="GP98" s="229" t="n">
        <f aca="false">IF(GP42&lt;=($B$38*12),-PMT(($B$39/12),($B$38*12),$B$23),0)</f>
        <v>0</v>
      </c>
      <c r="GQ98" s="229" t="n">
        <f aca="false">IF(GQ42&lt;=($B$38*12),-PMT(($B$39/12),($B$38*12),$B$23),0)</f>
        <v>0</v>
      </c>
      <c r="GR98" s="229" t="n">
        <f aca="false">IF(GR42&lt;=($B$38*12),-PMT(($B$39/12),($B$38*12),$B$23),0)</f>
        <v>0</v>
      </c>
      <c r="GS98" s="229" t="n">
        <f aca="false">IF(GS42&lt;=($B$38*12),-PMT(($B$39/12),($B$38*12),$B$23),0)</f>
        <v>0</v>
      </c>
      <c r="GT98" s="229" t="n">
        <f aca="false">IF(GT42&lt;=($B$38*12),-PMT(($B$39/12),($B$38*12),$B$23),0)</f>
        <v>0</v>
      </c>
      <c r="GU98" s="229" t="n">
        <f aca="false">IF(GU42&lt;=($B$38*12),-PMT(($B$39/12),($B$38*12),$B$23),0)</f>
        <v>0</v>
      </c>
      <c r="GV98" s="229" t="n">
        <f aca="false">IF(GV42&lt;=($B$38*12),-PMT(($B$39/12),($B$38*12),$B$23),0)</f>
        <v>0</v>
      </c>
      <c r="GW98" s="229" t="n">
        <f aca="false">IF(GW42&lt;=($B$38*12),-PMT(($B$39/12),($B$38*12),$B$23),0)</f>
        <v>0</v>
      </c>
      <c r="GX98" s="229" t="n">
        <f aca="false">IF(GX42&lt;=($B$38*12),-PMT(($B$39/12),($B$38*12),$B$23),0)</f>
        <v>0</v>
      </c>
      <c r="GY98" s="229" t="n">
        <f aca="false">IF(GY42&lt;=($B$38*12),-PMT(($B$39/12),($B$38*12),$B$23),0)</f>
        <v>0</v>
      </c>
      <c r="GZ98" s="229" t="n">
        <f aca="false">IF(GZ42&lt;=($B$38*12),-PMT(($B$39/12),($B$38*12),$B$23),0)</f>
        <v>0</v>
      </c>
      <c r="HA98" s="229" t="n">
        <f aca="false">IF(HA42&lt;=($B$38*12),-PMT(($B$39/12),($B$38*12),$B$23),0)</f>
        <v>0</v>
      </c>
      <c r="HB98" s="229" t="n">
        <f aca="false">IF(HB42&lt;=($B$38*12),-PMT(($B$39/12),($B$38*12),$B$23),0)</f>
        <v>0</v>
      </c>
      <c r="HC98" s="229" t="n">
        <f aca="false">IF(HC42&lt;=($B$38*12),-PMT(($B$39/12),($B$38*12),$B$23),0)</f>
        <v>0</v>
      </c>
      <c r="HD98" s="229" t="n">
        <f aca="false">IF(HD42&lt;=($B$38*12),-PMT(($B$39/12),($B$38*12),$B$23),0)</f>
        <v>0</v>
      </c>
      <c r="HE98" s="229" t="n">
        <f aca="false">IF(HE42&lt;=($B$38*12),-PMT(($B$39/12),($B$38*12),$B$23),0)</f>
        <v>0</v>
      </c>
      <c r="HF98" s="229" t="n">
        <f aca="false">IF(HF42&lt;=($B$38*12),-PMT(($B$39/12),($B$38*12),$B$23),0)</f>
        <v>0</v>
      </c>
      <c r="HG98" s="229" t="n">
        <f aca="false">IF(HG42&lt;=($B$38*12),-PMT(($B$39/12),($B$38*12),$B$23),0)</f>
        <v>0</v>
      </c>
      <c r="HH98" s="229" t="n">
        <f aca="false">IF(HH42&lt;=($B$38*12),-PMT(($B$39/12),($B$38*12),$B$23),0)</f>
        <v>0</v>
      </c>
      <c r="HI98" s="229" t="n">
        <f aca="false">IF(HI42&lt;=($B$38*12),-PMT(($B$39/12),($B$38*12),$B$23),0)</f>
        <v>0</v>
      </c>
      <c r="HJ98" s="229" t="n">
        <f aca="false">IF(HJ42&lt;=($B$38*12),-PMT(($B$39/12),($B$38*12),$B$23),0)</f>
        <v>0</v>
      </c>
      <c r="HK98" s="229" t="n">
        <f aca="false">IF(HK42&lt;=($B$38*12),-PMT(($B$39/12),($B$38*12),$B$23),0)</f>
        <v>0</v>
      </c>
      <c r="HL98" s="229" t="n">
        <f aca="false">IF(HL42&lt;=($B$38*12),-PMT(($B$39/12),($B$38*12),$B$23),0)</f>
        <v>0</v>
      </c>
      <c r="HM98" s="229" t="n">
        <f aca="false">IF(HM42&lt;=($B$38*12),-PMT(($B$39/12),($B$38*12),$B$23),0)</f>
        <v>0</v>
      </c>
      <c r="HN98" s="229" t="n">
        <f aca="false">IF(HN42&lt;=($B$38*12),-PMT(($B$39/12),($B$38*12),$B$23),0)</f>
        <v>0</v>
      </c>
      <c r="HO98" s="229" t="n">
        <f aca="false">IF(HO42&lt;=($B$38*12),-PMT(($B$39/12),($B$38*12),$B$23),0)</f>
        <v>0</v>
      </c>
      <c r="HP98" s="229" t="n">
        <f aca="false">IF(HP42&lt;=($B$38*12),-PMT(($B$39/12),($B$38*12),$B$23),0)</f>
        <v>0</v>
      </c>
      <c r="HQ98" s="229" t="n">
        <f aca="false">IF(HQ42&lt;=($B$38*12),-PMT(($B$39/12),($B$38*12),$B$23),0)</f>
        <v>0</v>
      </c>
      <c r="HR98" s="229" t="n">
        <f aca="false">IF(HR42&lt;=($B$38*12),-PMT(($B$39/12),($B$38*12),$B$23),0)</f>
        <v>0</v>
      </c>
      <c r="HS98" s="229" t="n">
        <f aca="false">IF(HS42&lt;=($B$38*12),-PMT(($B$39/12),($B$38*12),$B$23),0)</f>
        <v>0</v>
      </c>
      <c r="HT98" s="230"/>
      <c r="HU98" s="230"/>
      <c r="HV98" s="230"/>
      <c r="HW98" s="230"/>
      <c r="HX98" s="230"/>
      <c r="HY98" s="230"/>
      <c r="HZ98" s="230"/>
      <c r="IA98" s="230"/>
      <c r="IB98" s="230"/>
      <c r="IC98" s="230"/>
      <c r="ID98" s="230"/>
      <c r="IE98" s="230"/>
      <c r="IF98" s="230"/>
      <c r="IG98" s="230"/>
      <c r="IH98" s="230"/>
      <c r="II98" s="230"/>
      <c r="IJ98" s="230"/>
      <c r="IK98" s="230"/>
      <c r="IL98" s="230"/>
      <c r="IM98" s="230"/>
      <c r="IN98" s="230"/>
      <c r="IO98" s="230"/>
      <c r="IP98" s="230"/>
      <c r="IQ98" s="230"/>
      <c r="IR98" s="230"/>
      <c r="IS98" s="230"/>
      <c r="IT98" s="230"/>
      <c r="IU98" s="230"/>
      <c r="IV98" s="230"/>
      <c r="IW98" s="230"/>
    </row>
    <row r="99" customFormat="false" ht="12.75" hidden="false" customHeight="false" outlineLevel="0" collapsed="false">
      <c r="A99" s="228" t="s">
        <v>112</v>
      </c>
      <c r="B99" s="229" t="n">
        <f aca="false">($B$26*$B$23/12)*0</f>
        <v>0</v>
      </c>
      <c r="C99" s="229" t="n">
        <f aca="false">($B$26*$B$23/12)*0</f>
        <v>0</v>
      </c>
      <c r="D99" s="229" t="n">
        <f aca="false">($B$26*$B$23/12)*0</f>
        <v>0</v>
      </c>
      <c r="E99" s="229" t="n">
        <f aca="false">($B$26*$B$23/12)*0</f>
        <v>0</v>
      </c>
      <c r="F99" s="229" t="n">
        <f aca="false">($B$26*$B$23/12)*0</f>
        <v>0</v>
      </c>
      <c r="G99" s="229" t="n">
        <f aca="false">($B$26*$B$23/12)*0</f>
        <v>0</v>
      </c>
      <c r="H99" s="229" t="n">
        <f aca="false">($B$26*$B$23/12)*0</f>
        <v>0</v>
      </c>
      <c r="I99" s="229" t="n">
        <f aca="false">($B$26*$B$23/12)*0</f>
        <v>0</v>
      </c>
      <c r="J99" s="229" t="n">
        <f aca="false">($B$26*$B$23/12)*0</f>
        <v>0</v>
      </c>
      <c r="K99" s="229" t="n">
        <f aca="false">($B$26*$B$23/12)*0</f>
        <v>0</v>
      </c>
      <c r="L99" s="229" t="n">
        <f aca="false">($B$26*$B$23/12)*0</f>
        <v>0</v>
      </c>
      <c r="M99" s="229" t="n">
        <f aca="false">($B$26*$B$23/12)*0</f>
        <v>0</v>
      </c>
      <c r="N99" s="231" t="n">
        <f aca="false">B99</f>
        <v>0</v>
      </c>
      <c r="O99" s="231" t="n">
        <f aca="false">C99</f>
        <v>0</v>
      </c>
      <c r="P99" s="231" t="n">
        <f aca="false">D99</f>
        <v>0</v>
      </c>
      <c r="Q99" s="231" t="n">
        <f aca="false">E99</f>
        <v>0</v>
      </c>
      <c r="R99" s="231" t="n">
        <f aca="false">F99</f>
        <v>0</v>
      </c>
      <c r="S99" s="231" t="n">
        <f aca="false">G99</f>
        <v>0</v>
      </c>
      <c r="T99" s="231" t="n">
        <f aca="false">H99</f>
        <v>0</v>
      </c>
      <c r="U99" s="231" t="n">
        <f aca="false">I99</f>
        <v>0</v>
      </c>
      <c r="V99" s="231" t="n">
        <f aca="false">J99</f>
        <v>0</v>
      </c>
      <c r="W99" s="231" t="n">
        <f aca="false">K99</f>
        <v>0</v>
      </c>
      <c r="X99" s="231" t="n">
        <f aca="false">L99</f>
        <v>0</v>
      </c>
      <c r="Y99" s="231" t="n">
        <f aca="false">M99</f>
        <v>0</v>
      </c>
      <c r="Z99" s="231" t="n">
        <f aca="false">N99</f>
        <v>0</v>
      </c>
      <c r="AA99" s="231" t="n">
        <f aca="false">O99</f>
        <v>0</v>
      </c>
      <c r="AB99" s="231" t="n">
        <f aca="false">P99</f>
        <v>0</v>
      </c>
      <c r="AC99" s="231" t="n">
        <f aca="false">Q99</f>
        <v>0</v>
      </c>
      <c r="AD99" s="231" t="n">
        <f aca="false">R99</f>
        <v>0</v>
      </c>
      <c r="AE99" s="231" t="n">
        <f aca="false">S99</f>
        <v>0</v>
      </c>
      <c r="AF99" s="231" t="n">
        <f aca="false">T99</f>
        <v>0</v>
      </c>
      <c r="AG99" s="231" t="n">
        <f aca="false">U99</f>
        <v>0</v>
      </c>
      <c r="AH99" s="231" t="n">
        <f aca="false">V99</f>
        <v>0</v>
      </c>
      <c r="AI99" s="231" t="n">
        <f aca="false">W99</f>
        <v>0</v>
      </c>
      <c r="AJ99" s="231" t="n">
        <f aca="false">X99</f>
        <v>0</v>
      </c>
      <c r="AK99" s="231" t="n">
        <f aca="false">Y99</f>
        <v>0</v>
      </c>
      <c r="AL99" s="231" t="n">
        <f aca="false">Z99</f>
        <v>0</v>
      </c>
      <c r="AM99" s="231" t="n">
        <f aca="false">AA99</f>
        <v>0</v>
      </c>
      <c r="AN99" s="231" t="n">
        <f aca="false">AB99</f>
        <v>0</v>
      </c>
      <c r="AO99" s="231" t="n">
        <f aca="false">AC99</f>
        <v>0</v>
      </c>
      <c r="AP99" s="231" t="n">
        <f aca="false">AD99</f>
        <v>0</v>
      </c>
      <c r="AQ99" s="231" t="n">
        <f aca="false">AE99</f>
        <v>0</v>
      </c>
      <c r="AR99" s="231" t="n">
        <f aca="false">AF99</f>
        <v>0</v>
      </c>
      <c r="AS99" s="231" t="n">
        <f aca="false">AG99</f>
        <v>0</v>
      </c>
      <c r="AT99" s="231" t="n">
        <f aca="false">AH99</f>
        <v>0</v>
      </c>
      <c r="AU99" s="231" t="n">
        <f aca="false">AI99</f>
        <v>0</v>
      </c>
      <c r="AV99" s="231" t="n">
        <f aca="false">AJ99</f>
        <v>0</v>
      </c>
      <c r="AW99" s="231" t="n">
        <f aca="false">AK99</f>
        <v>0</v>
      </c>
      <c r="AX99" s="231" t="n">
        <f aca="false">AL99</f>
        <v>0</v>
      </c>
      <c r="AY99" s="231" t="n">
        <f aca="false">AM99</f>
        <v>0</v>
      </c>
      <c r="AZ99" s="231" t="n">
        <f aca="false">AN99</f>
        <v>0</v>
      </c>
      <c r="BA99" s="231" t="n">
        <f aca="false">AO99</f>
        <v>0</v>
      </c>
      <c r="BB99" s="231" t="n">
        <f aca="false">AP99</f>
        <v>0</v>
      </c>
      <c r="BC99" s="231" t="n">
        <f aca="false">AQ99</f>
        <v>0</v>
      </c>
      <c r="BD99" s="231" t="n">
        <f aca="false">AR99</f>
        <v>0</v>
      </c>
      <c r="BE99" s="231" t="n">
        <f aca="false">AS99</f>
        <v>0</v>
      </c>
      <c r="BF99" s="231" t="n">
        <f aca="false">AT99</f>
        <v>0</v>
      </c>
      <c r="BG99" s="231" t="n">
        <f aca="false">AU99</f>
        <v>0</v>
      </c>
      <c r="BH99" s="231" t="n">
        <f aca="false">AV99</f>
        <v>0</v>
      </c>
      <c r="BI99" s="231" t="n">
        <f aca="false">AW99</f>
        <v>0</v>
      </c>
      <c r="BJ99" s="231" t="n">
        <f aca="false">AX99</f>
        <v>0</v>
      </c>
      <c r="BK99" s="231" t="n">
        <f aca="false">AY99</f>
        <v>0</v>
      </c>
      <c r="BL99" s="231" t="n">
        <f aca="false">AZ99</f>
        <v>0</v>
      </c>
      <c r="BM99" s="231" t="n">
        <f aca="false">BA99</f>
        <v>0</v>
      </c>
      <c r="BN99" s="231" t="n">
        <f aca="false">BB99</f>
        <v>0</v>
      </c>
      <c r="BO99" s="231" t="n">
        <f aca="false">BC99</f>
        <v>0</v>
      </c>
      <c r="BP99" s="231" t="n">
        <f aca="false">BD99</f>
        <v>0</v>
      </c>
      <c r="BQ99" s="231" t="n">
        <f aca="false">BE99</f>
        <v>0</v>
      </c>
      <c r="BR99" s="231" t="n">
        <f aca="false">BF99</f>
        <v>0</v>
      </c>
      <c r="BS99" s="231" t="n">
        <f aca="false">BG99</f>
        <v>0</v>
      </c>
      <c r="BT99" s="231" t="n">
        <f aca="false">BH99</f>
        <v>0</v>
      </c>
      <c r="BU99" s="231" t="n">
        <f aca="false">BI99</f>
        <v>0</v>
      </c>
      <c r="BV99" s="231" t="n">
        <f aca="false">BJ99</f>
        <v>0</v>
      </c>
      <c r="BW99" s="231" t="n">
        <f aca="false">BK99</f>
        <v>0</v>
      </c>
      <c r="BX99" s="231" t="n">
        <f aca="false">BL99</f>
        <v>0</v>
      </c>
      <c r="BY99" s="231" t="n">
        <f aca="false">BM99</f>
        <v>0</v>
      </c>
      <c r="BZ99" s="231" t="n">
        <f aca="false">BN99</f>
        <v>0</v>
      </c>
      <c r="CA99" s="231" t="n">
        <f aca="false">BO99</f>
        <v>0</v>
      </c>
      <c r="CB99" s="231" t="n">
        <f aca="false">BP99</f>
        <v>0</v>
      </c>
      <c r="CC99" s="231" t="n">
        <f aca="false">BQ99</f>
        <v>0</v>
      </c>
      <c r="CD99" s="231" t="n">
        <f aca="false">BR99</f>
        <v>0</v>
      </c>
      <c r="CE99" s="231" t="n">
        <f aca="false">BS99</f>
        <v>0</v>
      </c>
      <c r="CF99" s="231" t="n">
        <f aca="false">BT99</f>
        <v>0</v>
      </c>
      <c r="CG99" s="231" t="n">
        <f aca="false">BU99</f>
        <v>0</v>
      </c>
      <c r="CH99" s="231" t="n">
        <f aca="false">BV99</f>
        <v>0</v>
      </c>
      <c r="CI99" s="231" t="n">
        <f aca="false">BW99</f>
        <v>0</v>
      </c>
      <c r="CJ99" s="231" t="n">
        <f aca="false">BX99</f>
        <v>0</v>
      </c>
      <c r="CK99" s="231" t="n">
        <f aca="false">BY99</f>
        <v>0</v>
      </c>
      <c r="CL99" s="231" t="n">
        <f aca="false">BZ99</f>
        <v>0</v>
      </c>
      <c r="CM99" s="231" t="n">
        <f aca="false">CA99</f>
        <v>0</v>
      </c>
      <c r="CN99" s="231" t="n">
        <f aca="false">CB99</f>
        <v>0</v>
      </c>
      <c r="CO99" s="231" t="n">
        <f aca="false">CC99</f>
        <v>0</v>
      </c>
      <c r="CP99" s="231" t="n">
        <f aca="false">CD99</f>
        <v>0</v>
      </c>
      <c r="CQ99" s="231" t="n">
        <f aca="false">CE99</f>
        <v>0</v>
      </c>
      <c r="CR99" s="231" t="n">
        <f aca="false">CF99</f>
        <v>0</v>
      </c>
      <c r="CS99" s="231" t="n">
        <f aca="false">CG99</f>
        <v>0</v>
      </c>
      <c r="CT99" s="231" t="n">
        <f aca="false">CH99</f>
        <v>0</v>
      </c>
      <c r="CU99" s="231" t="n">
        <f aca="false">CI99</f>
        <v>0</v>
      </c>
      <c r="CV99" s="231" t="n">
        <f aca="false">CJ99</f>
        <v>0</v>
      </c>
      <c r="CW99" s="231" t="n">
        <f aca="false">CK99</f>
        <v>0</v>
      </c>
      <c r="CX99" s="231" t="n">
        <f aca="false">CL99</f>
        <v>0</v>
      </c>
      <c r="CY99" s="231" t="n">
        <f aca="false">CM99</f>
        <v>0</v>
      </c>
      <c r="CZ99" s="231" t="n">
        <f aca="false">CN99</f>
        <v>0</v>
      </c>
      <c r="DA99" s="231" t="n">
        <f aca="false">CO99</f>
        <v>0</v>
      </c>
      <c r="DB99" s="231" t="n">
        <f aca="false">CP99</f>
        <v>0</v>
      </c>
      <c r="DC99" s="231" t="n">
        <f aca="false">CQ99</f>
        <v>0</v>
      </c>
      <c r="DD99" s="231" t="n">
        <f aca="false">CR99</f>
        <v>0</v>
      </c>
      <c r="DE99" s="231" t="n">
        <f aca="false">CS99</f>
        <v>0</v>
      </c>
      <c r="DF99" s="231" t="n">
        <f aca="false">CT99</f>
        <v>0</v>
      </c>
      <c r="DG99" s="231" t="n">
        <f aca="false">CU99</f>
        <v>0</v>
      </c>
      <c r="DH99" s="231" t="n">
        <f aca="false">CV99</f>
        <v>0</v>
      </c>
      <c r="DI99" s="231" t="n">
        <f aca="false">CW99</f>
        <v>0</v>
      </c>
      <c r="DJ99" s="231" t="n">
        <f aca="false">CX99</f>
        <v>0</v>
      </c>
      <c r="DK99" s="231" t="n">
        <f aca="false">CY99</f>
        <v>0</v>
      </c>
      <c r="DL99" s="231" t="n">
        <f aca="false">CZ99</f>
        <v>0</v>
      </c>
      <c r="DM99" s="231" t="n">
        <f aca="false">DA99</f>
        <v>0</v>
      </c>
      <c r="DN99" s="231" t="n">
        <f aca="false">DB99</f>
        <v>0</v>
      </c>
      <c r="DO99" s="231" t="n">
        <f aca="false">DC99</f>
        <v>0</v>
      </c>
      <c r="DP99" s="231" t="n">
        <f aca="false">DD99</f>
        <v>0</v>
      </c>
      <c r="DQ99" s="231" t="n">
        <f aca="false">DE99</f>
        <v>0</v>
      </c>
      <c r="DR99" s="23"/>
      <c r="DS99" s="231" t="n">
        <f aca="false">DF99</f>
        <v>0</v>
      </c>
      <c r="DT99" s="231" t="n">
        <f aca="false">DG99</f>
        <v>0</v>
      </c>
      <c r="DU99" s="231" t="n">
        <f aca="false">DH99</f>
        <v>0</v>
      </c>
      <c r="DV99" s="231" t="n">
        <f aca="false">DI99</f>
        <v>0</v>
      </c>
      <c r="DW99" s="231" t="n">
        <f aca="false">DJ99</f>
        <v>0</v>
      </c>
      <c r="DX99" s="231" t="n">
        <f aca="false">DK99</f>
        <v>0</v>
      </c>
      <c r="DY99" s="231" t="n">
        <f aca="false">DL99</f>
        <v>0</v>
      </c>
      <c r="DZ99" s="231" t="n">
        <f aca="false">DM99</f>
        <v>0</v>
      </c>
      <c r="EA99" s="231" t="n">
        <f aca="false">DN99</f>
        <v>0</v>
      </c>
      <c r="EB99" s="231" t="n">
        <f aca="false">DO99</f>
        <v>0</v>
      </c>
      <c r="EC99" s="231" t="n">
        <f aca="false">DP99</f>
        <v>0</v>
      </c>
      <c r="ED99" s="231" t="n">
        <f aca="false">DQ99</f>
        <v>0</v>
      </c>
      <c r="EE99" s="231" t="n">
        <f aca="false">DS99</f>
        <v>0</v>
      </c>
      <c r="EF99" s="231" t="n">
        <f aca="false">DT99</f>
        <v>0</v>
      </c>
      <c r="EG99" s="231" t="n">
        <f aca="false">DU99</f>
        <v>0</v>
      </c>
      <c r="EH99" s="231" t="n">
        <f aca="false">DV99</f>
        <v>0</v>
      </c>
      <c r="EI99" s="231" t="n">
        <f aca="false">DW99</f>
        <v>0</v>
      </c>
      <c r="EJ99" s="231" t="n">
        <f aca="false">DX99</f>
        <v>0</v>
      </c>
      <c r="EK99" s="231" t="n">
        <f aca="false">DY99</f>
        <v>0</v>
      </c>
      <c r="EL99" s="231" t="n">
        <f aca="false">DZ99</f>
        <v>0</v>
      </c>
      <c r="EM99" s="231" t="n">
        <f aca="false">EA99</f>
        <v>0</v>
      </c>
      <c r="EN99" s="231" t="n">
        <f aca="false">EB99</f>
        <v>0</v>
      </c>
      <c r="EO99" s="231" t="n">
        <f aca="false">EC99</f>
        <v>0</v>
      </c>
      <c r="EP99" s="231" t="n">
        <f aca="false">ED99</f>
        <v>0</v>
      </c>
      <c r="EQ99" s="231" t="n">
        <f aca="false">EE99</f>
        <v>0</v>
      </c>
      <c r="ER99" s="231" t="n">
        <f aca="false">EF99</f>
        <v>0</v>
      </c>
      <c r="ES99" s="231" t="n">
        <f aca="false">EG99</f>
        <v>0</v>
      </c>
      <c r="ET99" s="231" t="n">
        <f aca="false">EH99</f>
        <v>0</v>
      </c>
      <c r="EU99" s="231" t="n">
        <f aca="false">EI99</f>
        <v>0</v>
      </c>
      <c r="EV99" s="231" t="n">
        <f aca="false">EJ99</f>
        <v>0</v>
      </c>
      <c r="EW99" s="231" t="n">
        <f aca="false">EK99</f>
        <v>0</v>
      </c>
      <c r="EX99" s="231" t="n">
        <f aca="false">EL99</f>
        <v>0</v>
      </c>
      <c r="EY99" s="231" t="n">
        <f aca="false">EM99</f>
        <v>0</v>
      </c>
      <c r="EZ99" s="231" t="n">
        <f aca="false">EN99</f>
        <v>0</v>
      </c>
      <c r="FA99" s="231" t="n">
        <f aca="false">EO99</f>
        <v>0</v>
      </c>
      <c r="FB99" s="231" t="n">
        <f aca="false">EP99</f>
        <v>0</v>
      </c>
      <c r="FC99" s="231" t="n">
        <f aca="false">EQ99</f>
        <v>0</v>
      </c>
      <c r="FD99" s="231" t="n">
        <f aca="false">ER99</f>
        <v>0</v>
      </c>
      <c r="FE99" s="231" t="n">
        <f aca="false">ES99</f>
        <v>0</v>
      </c>
      <c r="FF99" s="231" t="n">
        <f aca="false">ET99</f>
        <v>0</v>
      </c>
      <c r="FG99" s="231" t="n">
        <f aca="false">EU99</f>
        <v>0</v>
      </c>
      <c r="FH99" s="231" t="n">
        <f aca="false">EV99</f>
        <v>0</v>
      </c>
      <c r="FI99" s="231" t="n">
        <f aca="false">EW99</f>
        <v>0</v>
      </c>
      <c r="FJ99" s="231" t="n">
        <f aca="false">EX99</f>
        <v>0</v>
      </c>
      <c r="FK99" s="231" t="n">
        <f aca="false">EY99</f>
        <v>0</v>
      </c>
      <c r="FL99" s="231" t="n">
        <f aca="false">EZ99</f>
        <v>0</v>
      </c>
      <c r="FM99" s="231" t="n">
        <f aca="false">FA99</f>
        <v>0</v>
      </c>
      <c r="FN99" s="231" t="n">
        <f aca="false">FB99</f>
        <v>0</v>
      </c>
      <c r="FO99" s="231" t="n">
        <f aca="false">FC99</f>
        <v>0</v>
      </c>
      <c r="FP99" s="231" t="n">
        <f aca="false">FD99</f>
        <v>0</v>
      </c>
      <c r="FQ99" s="231" t="n">
        <f aca="false">FE99</f>
        <v>0</v>
      </c>
      <c r="FR99" s="231" t="n">
        <f aca="false">FF99</f>
        <v>0</v>
      </c>
      <c r="FS99" s="231" t="n">
        <f aca="false">FG99</f>
        <v>0</v>
      </c>
      <c r="FT99" s="231" t="n">
        <f aca="false">FH99</f>
        <v>0</v>
      </c>
      <c r="FU99" s="231" t="n">
        <f aca="false">FI99</f>
        <v>0</v>
      </c>
      <c r="FV99" s="231" t="n">
        <f aca="false">FJ99</f>
        <v>0</v>
      </c>
      <c r="FW99" s="231" t="n">
        <f aca="false">FK99</f>
        <v>0</v>
      </c>
      <c r="FX99" s="231" t="n">
        <f aca="false">FL99</f>
        <v>0</v>
      </c>
      <c r="FY99" s="231" t="n">
        <f aca="false">FM99</f>
        <v>0</v>
      </c>
      <c r="FZ99" s="231" t="n">
        <f aca="false">FN99</f>
        <v>0</v>
      </c>
      <c r="GA99" s="231" t="n">
        <f aca="false">FO99</f>
        <v>0</v>
      </c>
      <c r="GB99" s="231" t="n">
        <f aca="false">FP99</f>
        <v>0</v>
      </c>
      <c r="GC99" s="231" t="n">
        <f aca="false">FQ99</f>
        <v>0</v>
      </c>
      <c r="GD99" s="231" t="n">
        <f aca="false">FR99</f>
        <v>0</v>
      </c>
      <c r="GE99" s="231" t="n">
        <f aca="false">FS99</f>
        <v>0</v>
      </c>
      <c r="GF99" s="231" t="n">
        <f aca="false">FT99</f>
        <v>0</v>
      </c>
      <c r="GG99" s="231" t="n">
        <f aca="false">FU99</f>
        <v>0</v>
      </c>
      <c r="GH99" s="231" t="n">
        <f aca="false">FV99</f>
        <v>0</v>
      </c>
      <c r="GI99" s="231" t="n">
        <f aca="false">FW99</f>
        <v>0</v>
      </c>
      <c r="GJ99" s="231" t="n">
        <f aca="false">FX99</f>
        <v>0</v>
      </c>
      <c r="GK99" s="231" t="n">
        <f aca="false">FY99</f>
        <v>0</v>
      </c>
      <c r="GL99" s="231" t="n">
        <f aca="false">FZ99</f>
        <v>0</v>
      </c>
      <c r="GM99" s="231" t="n">
        <f aca="false">GA99</f>
        <v>0</v>
      </c>
      <c r="GN99" s="231" t="n">
        <f aca="false">GB99</f>
        <v>0</v>
      </c>
      <c r="GO99" s="231" t="n">
        <f aca="false">GC99</f>
        <v>0</v>
      </c>
      <c r="GP99" s="231" t="n">
        <f aca="false">GD99</f>
        <v>0</v>
      </c>
      <c r="GQ99" s="231" t="n">
        <f aca="false">GE99</f>
        <v>0</v>
      </c>
      <c r="GR99" s="231" t="n">
        <f aca="false">GF99</f>
        <v>0</v>
      </c>
      <c r="GS99" s="231" t="n">
        <f aca="false">GG99</f>
        <v>0</v>
      </c>
      <c r="GT99" s="231" t="n">
        <f aca="false">GH99</f>
        <v>0</v>
      </c>
      <c r="GU99" s="231" t="n">
        <f aca="false">GI99</f>
        <v>0</v>
      </c>
      <c r="GV99" s="231" t="n">
        <f aca="false">GJ99</f>
        <v>0</v>
      </c>
      <c r="GW99" s="231" t="n">
        <f aca="false">GK99</f>
        <v>0</v>
      </c>
      <c r="GX99" s="231" t="n">
        <f aca="false">GL99</f>
        <v>0</v>
      </c>
      <c r="GY99" s="231" t="n">
        <f aca="false">GM99</f>
        <v>0</v>
      </c>
      <c r="GZ99" s="231" t="n">
        <f aca="false">GN99</f>
        <v>0</v>
      </c>
      <c r="HA99" s="231" t="n">
        <f aca="false">GO99</f>
        <v>0</v>
      </c>
      <c r="HB99" s="231" t="n">
        <f aca="false">GP99</f>
        <v>0</v>
      </c>
      <c r="HC99" s="231" t="n">
        <f aca="false">GQ99</f>
        <v>0</v>
      </c>
      <c r="HD99" s="231" t="n">
        <f aca="false">GR99</f>
        <v>0</v>
      </c>
      <c r="HE99" s="231" t="n">
        <f aca="false">GS99</f>
        <v>0</v>
      </c>
      <c r="HF99" s="231" t="n">
        <f aca="false">GT99</f>
        <v>0</v>
      </c>
      <c r="HG99" s="231" t="n">
        <f aca="false">GU99</f>
        <v>0</v>
      </c>
      <c r="HH99" s="231" t="n">
        <f aca="false">GV99</f>
        <v>0</v>
      </c>
      <c r="HI99" s="231" t="n">
        <f aca="false">GW99</f>
        <v>0</v>
      </c>
      <c r="HJ99" s="231" t="n">
        <f aca="false">GX99</f>
        <v>0</v>
      </c>
      <c r="HK99" s="231" t="n">
        <f aca="false">GY99</f>
        <v>0</v>
      </c>
      <c r="HL99" s="231" t="n">
        <f aca="false">GZ99</f>
        <v>0</v>
      </c>
      <c r="HM99" s="231" t="n">
        <f aca="false">HA99</f>
        <v>0</v>
      </c>
      <c r="HN99" s="231" t="n">
        <f aca="false">HB99</f>
        <v>0</v>
      </c>
      <c r="HO99" s="231" t="n">
        <f aca="false">HC99</f>
        <v>0</v>
      </c>
      <c r="HP99" s="231" t="n">
        <f aca="false">HD99</f>
        <v>0</v>
      </c>
      <c r="HQ99" s="231" t="n">
        <f aca="false">HE99</f>
        <v>0</v>
      </c>
      <c r="HR99" s="231" t="n">
        <f aca="false">HF99</f>
        <v>0</v>
      </c>
      <c r="HS99" s="231" t="n">
        <f aca="false">HG99</f>
        <v>0</v>
      </c>
      <c r="HT99" s="230"/>
      <c r="HU99" s="230"/>
      <c r="HV99" s="230"/>
      <c r="HW99" s="230"/>
      <c r="HX99" s="230"/>
      <c r="HY99" s="230"/>
      <c r="HZ99" s="230"/>
      <c r="IA99" s="230"/>
      <c r="IB99" s="230"/>
      <c r="IC99" s="230"/>
      <c r="ID99" s="230"/>
      <c r="IE99" s="230"/>
      <c r="IF99" s="230"/>
      <c r="IG99" s="230"/>
      <c r="IH99" s="230"/>
      <c r="II99" s="230"/>
      <c r="IJ99" s="230"/>
      <c r="IK99" s="230"/>
      <c r="IL99" s="230"/>
      <c r="IM99" s="230"/>
      <c r="IN99" s="230"/>
      <c r="IO99" s="230"/>
      <c r="IP99" s="230"/>
      <c r="IQ99" s="230"/>
      <c r="IR99" s="230"/>
      <c r="IS99" s="230"/>
      <c r="IT99" s="230"/>
      <c r="IU99" s="230"/>
      <c r="IV99" s="230"/>
      <c r="IW99" s="230"/>
    </row>
    <row r="100" customFormat="false" ht="15.75" hidden="false" customHeight="false" outlineLevel="0" collapsed="false">
      <c r="A100" s="232" t="s">
        <v>113</v>
      </c>
      <c r="B100" s="233" t="n">
        <f aca="false">B97-B98-B99</f>
        <v>18.1030708805554</v>
      </c>
      <c r="C100" s="233" t="n">
        <f aca="false">C97-C98-C99</f>
        <v>27.0477002745357</v>
      </c>
      <c r="D100" s="233" t="n">
        <f aca="false">D97-D98-D99</f>
        <v>26.6583492716393</v>
      </c>
      <c r="E100" s="233" t="n">
        <f aca="false">E97-E98-E99</f>
        <v>38.3205942414998</v>
      </c>
      <c r="F100" s="233" t="n">
        <f aca="false">F97-F98-F99</f>
        <v>38.4948879369516</v>
      </c>
      <c r="G100" s="233" t="n">
        <f aca="false">G97-G98-G99</f>
        <v>38.4948879369516</v>
      </c>
      <c r="H100" s="233" t="n">
        <f aca="false">H97-H98-H99</f>
        <v>38.3205942414998</v>
      </c>
      <c r="I100" s="233" t="n">
        <f aca="false">I97-I98-I99</f>
        <v>26.6583492716393</v>
      </c>
      <c r="J100" s="233" t="n">
        <f aca="false">J97-J98-J99</f>
        <v>27.0477002745357</v>
      </c>
      <c r="K100" s="233" t="n">
        <f aca="false">K97-K98-K99</f>
        <v>26.6583492716393</v>
      </c>
      <c r="L100" s="233" t="n">
        <f aca="false">L97-L98-L99</f>
        <v>26.6583492716393</v>
      </c>
      <c r="M100" s="233" t="n">
        <f aca="false">M97-M98-M99</f>
        <v>26.2481971249535</v>
      </c>
      <c r="N100" s="233" t="n">
        <f aca="false">N97-N98-N99</f>
        <v>26.6583492716393</v>
      </c>
      <c r="O100" s="233" t="n">
        <f aca="false">O97-O98-O99</f>
        <v>27.0477002745357</v>
      </c>
      <c r="P100" s="233" t="n">
        <f aca="false">P97-P98-P99</f>
        <v>26.6583492716393</v>
      </c>
      <c r="Q100" s="233" t="n">
        <f aca="false">Q97-Q98-Q99</f>
        <v>38.3205942414998</v>
      </c>
      <c r="R100" s="233" t="n">
        <f aca="false">R97-R98-R99</f>
        <v>38.4948879369516</v>
      </c>
      <c r="S100" s="233" t="n">
        <f aca="false">S97-S98-S99</f>
        <v>38.4948879369516</v>
      </c>
      <c r="T100" s="233" t="n">
        <f aca="false">T97-T98-T99</f>
        <v>38.3205942414998</v>
      </c>
      <c r="U100" s="233" t="n">
        <f aca="false">U97-U98-U99</f>
        <v>26.6583492716393</v>
      </c>
      <c r="V100" s="233" t="n">
        <f aca="false">V97-V98-V99</f>
        <v>27.0477002745357</v>
      </c>
      <c r="W100" s="233" t="n">
        <f aca="false">W97-W98-W99</f>
        <v>26.6583492716393</v>
      </c>
      <c r="X100" s="233" t="n">
        <f aca="false">X97-X98-X99</f>
        <v>26.6583492716393</v>
      </c>
      <c r="Y100" s="233" t="n">
        <f aca="false">Y97-Y98-Y99</f>
        <v>26.2481971249535</v>
      </c>
      <c r="Z100" s="233" t="n">
        <f aca="false">Z97-Z98-Z99</f>
        <v>26.6583492716393</v>
      </c>
      <c r="AA100" s="233" t="n">
        <f aca="false">AA97-AA98-AA99</f>
        <v>27.0477002745357</v>
      </c>
      <c r="AB100" s="233" t="n">
        <f aca="false">AB97-AB98-AB99</f>
        <v>26.6583492716393</v>
      </c>
      <c r="AC100" s="233" t="n">
        <f aca="false">AC97-AC98-AC99</f>
        <v>38.3205942414998</v>
      </c>
      <c r="AD100" s="233" t="n">
        <f aca="false">AD97-AD98-AD99</f>
        <v>38.4948879369516</v>
      </c>
      <c r="AE100" s="233" t="n">
        <f aca="false">AE97-AE98-AE99</f>
        <v>38.4948879369516</v>
      </c>
      <c r="AF100" s="233" t="n">
        <f aca="false">AF97-AF98-AF99</f>
        <v>38.3205942414998</v>
      </c>
      <c r="AG100" s="233" t="n">
        <f aca="false">AG97-AG98-AG99</f>
        <v>26.6583492716393</v>
      </c>
      <c r="AH100" s="233" t="n">
        <f aca="false">AH97-AH98-AH99</f>
        <v>27.0477002745357</v>
      </c>
      <c r="AI100" s="233" t="n">
        <f aca="false">AI97-AI98-AI99</f>
        <v>26.6583492716393</v>
      </c>
      <c r="AJ100" s="233" t="n">
        <f aca="false">AJ97-AJ98-AJ99</f>
        <v>26.6583492716393</v>
      </c>
      <c r="AK100" s="233" t="n">
        <f aca="false">AK97-AK98-AK99</f>
        <v>26.2481971249535</v>
      </c>
      <c r="AL100" s="233" t="n">
        <f aca="false">AL97-AL98-AL99</f>
        <v>26.6583492716393</v>
      </c>
      <c r="AM100" s="233" t="n">
        <f aca="false">AM97-AM98-AM99</f>
        <v>27.0477002745357</v>
      </c>
      <c r="AN100" s="233" t="n">
        <f aca="false">AN97-AN98-AN99</f>
        <v>26.6583492716393</v>
      </c>
      <c r="AO100" s="233" t="n">
        <f aca="false">AO97-AO98-AO99</f>
        <v>38.3205942414998</v>
      </c>
      <c r="AP100" s="233" t="n">
        <f aca="false">AP97-AP98-AP99</f>
        <v>38.4948879369516</v>
      </c>
      <c r="AQ100" s="233" t="n">
        <f aca="false">AQ97-AQ98-AQ99</f>
        <v>38.4948879369516</v>
      </c>
      <c r="AR100" s="233" t="n">
        <f aca="false">AR97-AR98-AR99</f>
        <v>38.3205942414998</v>
      </c>
      <c r="AS100" s="233" t="n">
        <f aca="false">AS97-AS98-AS99</f>
        <v>26.6583492716393</v>
      </c>
      <c r="AT100" s="233" t="n">
        <f aca="false">AT97-AT98-AT99</f>
        <v>27.0477002745357</v>
      </c>
      <c r="AU100" s="233" t="n">
        <f aca="false">AU97-AU98-AU99</f>
        <v>26.6583492716393</v>
      </c>
      <c r="AV100" s="233" t="n">
        <f aca="false">AV97-AV98-AV99</f>
        <v>26.6583492716393</v>
      </c>
      <c r="AW100" s="233" t="n">
        <f aca="false">AW97-AW98-AW99</f>
        <v>26.2481971249535</v>
      </c>
      <c r="AX100" s="233" t="n">
        <f aca="false">AX97-AX98-AX99</f>
        <v>26.6583492716393</v>
      </c>
      <c r="AY100" s="233" t="n">
        <f aca="false">AY97-AY98-AY99</f>
        <v>27.0477002745357</v>
      </c>
      <c r="AZ100" s="233" t="n">
        <f aca="false">AZ97-AZ98-AZ99</f>
        <v>26.6583492716393</v>
      </c>
      <c r="BA100" s="233" t="n">
        <f aca="false">BA97-BA98-BA99</f>
        <v>38.3205942414998</v>
      </c>
      <c r="BB100" s="233" t="n">
        <f aca="false">BB97-BB98-BB99</f>
        <v>38.4948879369516</v>
      </c>
      <c r="BC100" s="233" t="n">
        <f aca="false">BC97-BC98-BC99</f>
        <v>38.4948879369516</v>
      </c>
      <c r="BD100" s="233" t="n">
        <f aca="false">BD97-BD98-BD99</f>
        <v>38.3205942414998</v>
      </c>
      <c r="BE100" s="233" t="n">
        <f aca="false">BE97-BE98-BE99</f>
        <v>26.6583492716393</v>
      </c>
      <c r="BF100" s="233" t="n">
        <f aca="false">BF97-BF98-BF99</f>
        <v>27.0477002745357</v>
      </c>
      <c r="BG100" s="233" t="n">
        <f aca="false">BG97-BG98-BG99</f>
        <v>26.6583492716393</v>
      </c>
      <c r="BH100" s="233" t="n">
        <f aca="false">BH97-BH98-BH99</f>
        <v>26.6583492716393</v>
      </c>
      <c r="BI100" s="233" t="n">
        <f aca="false">BI97-BI98-BI99</f>
        <v>26.2481971249535</v>
      </c>
      <c r="BJ100" s="233" t="n">
        <f aca="false">BJ97-BJ98-BJ99</f>
        <v>26.6583492716393</v>
      </c>
      <c r="BK100" s="233" t="n">
        <f aca="false">BK97-BK98-BK99</f>
        <v>27.0477002745357</v>
      </c>
      <c r="BL100" s="233" t="n">
        <f aca="false">BL97-BL98-BL99</f>
        <v>26.6583492716393</v>
      </c>
      <c r="BM100" s="233" t="n">
        <f aca="false">BM97-BM98-BM99</f>
        <v>38.3205942414998</v>
      </c>
      <c r="BN100" s="233" t="n">
        <f aca="false">BN97-BN98-BN99</f>
        <v>38.4948879369516</v>
      </c>
      <c r="BO100" s="233" t="n">
        <f aca="false">BO97-BO98-BO99</f>
        <v>38.4948879369516</v>
      </c>
      <c r="BP100" s="233" t="n">
        <f aca="false">BP97-BP98-BP99</f>
        <v>38.3205942414998</v>
      </c>
      <c r="BQ100" s="233" t="n">
        <f aca="false">BQ97-BQ98-BQ99</f>
        <v>26.6583492716393</v>
      </c>
      <c r="BR100" s="233" t="n">
        <f aca="false">BR97-BR98-BR99</f>
        <v>27.0477002745357</v>
      </c>
      <c r="BS100" s="233" t="n">
        <f aca="false">BS97-BS98-BS99</f>
        <v>26.6583492716393</v>
      </c>
      <c r="BT100" s="233" t="n">
        <f aca="false">BT97-BT98-BT99</f>
        <v>26.6583492716393</v>
      </c>
      <c r="BU100" s="233" t="n">
        <f aca="false">BU97-BU98-BU99</f>
        <v>26.2481971249535</v>
      </c>
      <c r="BV100" s="233" t="n">
        <f aca="false">BV97-BV98-BV99</f>
        <v>26.6583492716393</v>
      </c>
      <c r="BW100" s="233" t="n">
        <f aca="false">BW97-BW98-BW99</f>
        <v>27.0477002745357</v>
      </c>
      <c r="BX100" s="233" t="n">
        <f aca="false">BX97-BX98-BX99</f>
        <v>26.6583492716393</v>
      </c>
      <c r="BY100" s="233" t="n">
        <f aca="false">BY97-BY98-BY99</f>
        <v>38.3205942414998</v>
      </c>
      <c r="BZ100" s="233" t="n">
        <f aca="false">BZ97-BZ98-BZ99</f>
        <v>38.4948879369516</v>
      </c>
      <c r="CA100" s="233" t="n">
        <f aca="false">CA97-CA98-CA99</f>
        <v>38.4948879369516</v>
      </c>
      <c r="CB100" s="233" t="n">
        <f aca="false">CB97-CB98-CB99</f>
        <v>38.3205942414998</v>
      </c>
      <c r="CC100" s="233" t="n">
        <f aca="false">CC97-CC98-CC99</f>
        <v>26.6583492716393</v>
      </c>
      <c r="CD100" s="233" t="n">
        <f aca="false">CD97-CD98-CD99</f>
        <v>27.0477002745357</v>
      </c>
      <c r="CE100" s="233" t="n">
        <f aca="false">CE97-CE98-CE99</f>
        <v>26.6583492716393</v>
      </c>
      <c r="CF100" s="233" t="n">
        <f aca="false">CF97-CF98-CF99</f>
        <v>26.6583492716393</v>
      </c>
      <c r="CG100" s="233" t="n">
        <f aca="false">CG97-CG98-CG99</f>
        <v>26.2481971249535</v>
      </c>
      <c r="CH100" s="233" t="n">
        <f aca="false">CH97-CH98-CH99</f>
        <v>54.0097823137048</v>
      </c>
      <c r="CI100" s="233" t="n">
        <f aca="false">CI97-CI98-CI99</f>
        <v>54.3991333166012</v>
      </c>
      <c r="CJ100" s="233" t="n">
        <f aca="false">CJ97-CJ98-CJ99</f>
        <v>54.0097823137048</v>
      </c>
      <c r="CK100" s="233" t="n">
        <f aca="false">CK97-CK98-CK99</f>
        <v>65.6720272835653</v>
      </c>
      <c r="CL100" s="233" t="n">
        <f aca="false">CL97-CL98-CL99</f>
        <v>65.8463209790171</v>
      </c>
      <c r="CM100" s="233" t="n">
        <f aca="false">CM97-CM98-CM99</f>
        <v>65.8463209790171</v>
      </c>
      <c r="CN100" s="233" t="n">
        <f aca="false">CN97-CN98-CN99</f>
        <v>65.6720272835653</v>
      </c>
      <c r="CO100" s="233" t="n">
        <f aca="false">CO97-CO98-CO99</f>
        <v>54.0097823137048</v>
      </c>
      <c r="CP100" s="233" t="n">
        <f aca="false">CP97-CP98-CP99</f>
        <v>54.3991333166012</v>
      </c>
      <c r="CQ100" s="233" t="n">
        <f aca="false">CQ97-CQ98-CQ99</f>
        <v>54.0097823137048</v>
      </c>
      <c r="CR100" s="233" t="n">
        <f aca="false">CR97-CR98-CR99</f>
        <v>54.0097823137048</v>
      </c>
      <c r="CS100" s="233" t="n">
        <f aca="false">CS97-CS98-CS99</f>
        <v>53.599630167019</v>
      </c>
      <c r="CT100" s="233" t="n">
        <f aca="false">CT97-CT98-CT99</f>
        <v>54.0097823137048</v>
      </c>
      <c r="CU100" s="233" t="n">
        <f aca="false">CU97-CU98-CU99</f>
        <v>54.3991333166012</v>
      </c>
      <c r="CV100" s="233" t="n">
        <f aca="false">CV97-CV98-CV99</f>
        <v>54.0097823137048</v>
      </c>
      <c r="CW100" s="233" t="n">
        <f aca="false">CW97-CW98-CW99</f>
        <v>65.6720272835653</v>
      </c>
      <c r="CX100" s="233" t="n">
        <f aca="false">CX97-CX98-CX99</f>
        <v>65.8463209790171</v>
      </c>
      <c r="CY100" s="233" t="n">
        <f aca="false">CY97-CY98-CY99</f>
        <v>65.8463209790171</v>
      </c>
      <c r="CZ100" s="233" t="n">
        <f aca="false">CZ97-CZ98-CZ99</f>
        <v>65.6720272835653</v>
      </c>
      <c r="DA100" s="233" t="n">
        <f aca="false">DA97-DA98-DA99</f>
        <v>54.0097823137048</v>
      </c>
      <c r="DB100" s="233" t="n">
        <f aca="false">DB97-DB98-DB99</f>
        <v>54.3991333166012</v>
      </c>
      <c r="DC100" s="233" t="n">
        <f aca="false">DC97-DC98-DC99</f>
        <v>54.0097823137048</v>
      </c>
      <c r="DD100" s="233" t="n">
        <f aca="false">DD97-DD98-DD99</f>
        <v>54.0097823137048</v>
      </c>
      <c r="DE100" s="233" t="n">
        <f aca="false">DE97-DE98-DE99</f>
        <v>53.599630167019</v>
      </c>
      <c r="DF100" s="233" t="n">
        <f aca="false">DF97-DF98-DF99</f>
        <v>54.0097823137048</v>
      </c>
      <c r="DG100" s="233" t="n">
        <f aca="false">DG97-DG98-DG99</f>
        <v>54.3991333166012</v>
      </c>
      <c r="DH100" s="233" t="n">
        <f aca="false">DH97-DH98-DH99</f>
        <v>54.0097823137048</v>
      </c>
      <c r="DI100" s="233" t="n">
        <f aca="false">DI97-DI98-DI99</f>
        <v>65.6720272835653</v>
      </c>
      <c r="DJ100" s="233" t="n">
        <f aca="false">DJ97-DJ98-DJ99</f>
        <v>65.8463209790171</v>
      </c>
      <c r="DK100" s="233" t="n">
        <f aca="false">DK97-DK98-DK99</f>
        <v>65.8463209790171</v>
      </c>
      <c r="DL100" s="233" t="n">
        <f aca="false">DL97-DL98-DL99</f>
        <v>65.6720272835653</v>
      </c>
      <c r="DM100" s="233" t="n">
        <f aca="false">DM97-DM98-DM99</f>
        <v>54.0097823137048</v>
      </c>
      <c r="DN100" s="233" t="n">
        <f aca="false">DN97-DN98-DN99</f>
        <v>54.3991333166012</v>
      </c>
      <c r="DO100" s="233" t="n">
        <f aca="false">DO97-DO98-DO99</f>
        <v>54.0097823137048</v>
      </c>
      <c r="DP100" s="233" t="n">
        <f aca="false">DP97-DP98-DP99</f>
        <v>54.0097823137048</v>
      </c>
      <c r="DQ100" s="233" t="n">
        <f aca="false">DQ97-DQ98-DQ99</f>
        <v>53.599630167019</v>
      </c>
      <c r="DR100" s="23"/>
      <c r="DS100" s="233" t="n">
        <f aca="false">DS97-DS98-DS99</f>
        <v>54.0097823137048</v>
      </c>
      <c r="DT100" s="233" t="n">
        <f aca="false">DT97-DT98-DT99</f>
        <v>54.3991333166012</v>
      </c>
      <c r="DU100" s="233" t="n">
        <f aca="false">DU97-DU98-DU99</f>
        <v>54.0097823137048</v>
      </c>
      <c r="DV100" s="233" t="n">
        <f aca="false">DV97-DV98-DV99</f>
        <v>65.6720272835653</v>
      </c>
      <c r="DW100" s="233" t="n">
        <f aca="false">DW97-DW98-DW99</f>
        <v>65.8463209790171</v>
      </c>
      <c r="DX100" s="233" t="n">
        <f aca="false">DX97-DX98-DX99</f>
        <v>65.8463209790171</v>
      </c>
      <c r="DY100" s="233" t="n">
        <f aca="false">DY97-DY98-DY99</f>
        <v>65.6720272835653</v>
      </c>
      <c r="DZ100" s="233" t="n">
        <f aca="false">DZ97-DZ98-DZ99</f>
        <v>54.0097823137048</v>
      </c>
      <c r="EA100" s="233" t="n">
        <f aca="false">EA97-EA98-EA99</f>
        <v>54.3991333166012</v>
      </c>
      <c r="EB100" s="233" t="n">
        <f aca="false">EB97-EB98-EB99</f>
        <v>54.0097823137048</v>
      </c>
      <c r="EC100" s="233" t="n">
        <f aca="false">EC97-EC98-EC99</f>
        <v>54.0097823137048</v>
      </c>
      <c r="ED100" s="233" t="n">
        <f aca="false">ED97-ED98-ED99</f>
        <v>53.599630167019</v>
      </c>
      <c r="EE100" s="233" t="n">
        <f aca="false">EE97-EE98-EE99</f>
        <v>54.0097823137048</v>
      </c>
      <c r="EF100" s="233" t="n">
        <f aca="false">EF97-EF98-EF99</f>
        <v>54.3991333166012</v>
      </c>
      <c r="EG100" s="233" t="n">
        <f aca="false">EG97-EG98-EG99</f>
        <v>54.0097823137048</v>
      </c>
      <c r="EH100" s="233" t="n">
        <f aca="false">EH97-EH98-EH99</f>
        <v>65.6720272835653</v>
      </c>
      <c r="EI100" s="233" t="n">
        <f aca="false">EI97-EI98-EI99</f>
        <v>65.8463209790171</v>
      </c>
      <c r="EJ100" s="233" t="n">
        <f aca="false">EJ97-EJ98-EJ99</f>
        <v>65.8463209790171</v>
      </c>
      <c r="EK100" s="233" t="n">
        <f aca="false">EK97-EK98-EK99</f>
        <v>65.6720272835653</v>
      </c>
      <c r="EL100" s="233" t="n">
        <f aca="false">EL97-EL98-EL99</f>
        <v>54.0097823137048</v>
      </c>
      <c r="EM100" s="233" t="n">
        <f aca="false">EM97-EM98-EM99</f>
        <v>54.3991333166012</v>
      </c>
      <c r="EN100" s="233" t="n">
        <f aca="false">EN97-EN98-EN99</f>
        <v>54.0097823137048</v>
      </c>
      <c r="EO100" s="233" t="n">
        <f aca="false">EO97-EO98-EO99</f>
        <v>54.0097823137048</v>
      </c>
      <c r="EP100" s="233" t="n">
        <f aca="false">EP97-EP98-EP99</f>
        <v>53.599630167019</v>
      </c>
      <c r="EQ100" s="233" t="n">
        <f aca="false">EQ97-EQ98-EQ99</f>
        <v>54.0097823137048</v>
      </c>
      <c r="ER100" s="233" t="n">
        <f aca="false">ER97-ER98-ER99</f>
        <v>54.3991333166012</v>
      </c>
      <c r="ES100" s="233" t="n">
        <f aca="false">ES97-ES98-ES99</f>
        <v>54.0097823137048</v>
      </c>
      <c r="ET100" s="233" t="n">
        <f aca="false">ET97-ET98-ET99</f>
        <v>65.6720272835653</v>
      </c>
      <c r="EU100" s="233" t="n">
        <f aca="false">EU97-EU98-EU99</f>
        <v>65.8463209790171</v>
      </c>
      <c r="EV100" s="233" t="n">
        <f aca="false">EV97-EV98-EV99</f>
        <v>65.8463209790171</v>
      </c>
      <c r="EW100" s="233" t="n">
        <f aca="false">EW97-EW98-EW99</f>
        <v>65.6720272835653</v>
      </c>
      <c r="EX100" s="233" t="n">
        <f aca="false">EX97-EX98-EX99</f>
        <v>54.0097823137048</v>
      </c>
      <c r="EY100" s="233" t="n">
        <f aca="false">EY97-EY98-EY99</f>
        <v>54.3991333166012</v>
      </c>
      <c r="EZ100" s="233" t="n">
        <f aca="false">EZ97-EZ98-EZ99</f>
        <v>54.0097823137048</v>
      </c>
      <c r="FA100" s="233" t="n">
        <f aca="false">FA97-FA98-FA99</f>
        <v>54.0097823137048</v>
      </c>
      <c r="FB100" s="233" t="n">
        <f aca="false">FB97-FB98-FB99</f>
        <v>53.599630167019</v>
      </c>
      <c r="FC100" s="233" t="n">
        <f aca="false">FC97-FC98-FC99</f>
        <v>54.0097823137048</v>
      </c>
      <c r="FD100" s="233" t="n">
        <f aca="false">FD97-FD98-FD99</f>
        <v>54.3991333166012</v>
      </c>
      <c r="FE100" s="233" t="n">
        <f aca="false">FE97-FE98-FE99</f>
        <v>54.0097823137048</v>
      </c>
      <c r="FF100" s="233" t="n">
        <f aca="false">FF97-FF98-FF99</f>
        <v>65.6720272835653</v>
      </c>
      <c r="FG100" s="233" t="n">
        <f aca="false">FG97-FG98-FG99</f>
        <v>65.8463209790171</v>
      </c>
      <c r="FH100" s="233" t="n">
        <f aca="false">FH97-FH98-FH99</f>
        <v>65.8463209790171</v>
      </c>
      <c r="FI100" s="233" t="n">
        <f aca="false">FI97-FI98-FI99</f>
        <v>65.6720272835653</v>
      </c>
      <c r="FJ100" s="233" t="n">
        <f aca="false">FJ97-FJ98-FJ99</f>
        <v>54.0097823137048</v>
      </c>
      <c r="FK100" s="233" t="n">
        <f aca="false">FK97-FK98-FK99</f>
        <v>54.3991333166012</v>
      </c>
      <c r="FL100" s="233" t="n">
        <f aca="false">FL97-FL98-FL99</f>
        <v>54.0097823137048</v>
      </c>
      <c r="FM100" s="233" t="n">
        <f aca="false">FM97-FM98-FM99</f>
        <v>54.0097823137048</v>
      </c>
      <c r="FN100" s="233" t="n">
        <f aca="false">FN97-FN98-FN99</f>
        <v>53.599630167019</v>
      </c>
      <c r="FO100" s="233" t="n">
        <f aca="false">FO97-FO98-FO99</f>
        <v>54.0097823137048</v>
      </c>
      <c r="FP100" s="233" t="n">
        <f aca="false">FP97-FP98-FP99</f>
        <v>54.3991333166012</v>
      </c>
      <c r="FQ100" s="233" t="n">
        <f aca="false">FQ97-FQ98-FQ99</f>
        <v>54.0097823137048</v>
      </c>
      <c r="FR100" s="233" t="n">
        <f aca="false">FR97-FR98-FR99</f>
        <v>65.6720272835653</v>
      </c>
      <c r="FS100" s="233" t="n">
        <f aca="false">FS97-FS98-FS99</f>
        <v>65.8463209790171</v>
      </c>
      <c r="FT100" s="233" t="n">
        <f aca="false">FT97-FT98-FT99</f>
        <v>65.8463209790171</v>
      </c>
      <c r="FU100" s="233" t="n">
        <f aca="false">FU97-FU98-FU99</f>
        <v>65.6720272835653</v>
      </c>
      <c r="FV100" s="233" t="n">
        <f aca="false">FV97-FV98-FV99</f>
        <v>54.0097823137048</v>
      </c>
      <c r="FW100" s="233" t="n">
        <f aca="false">FW97-FW98-FW99</f>
        <v>54.3991333166012</v>
      </c>
      <c r="FX100" s="233" t="n">
        <f aca="false">FX97-FX98-FX99</f>
        <v>54.0097823137048</v>
      </c>
      <c r="FY100" s="233" t="n">
        <f aca="false">FY97-FY98-FY99</f>
        <v>54.0097823137048</v>
      </c>
      <c r="FZ100" s="233" t="n">
        <f aca="false">FZ97-FZ98-FZ99</f>
        <v>53.599630167019</v>
      </c>
      <c r="GA100" s="233" t="n">
        <f aca="false">GA97-GA98-GA99</f>
        <v>54.0097823137048</v>
      </c>
      <c r="GB100" s="233" t="n">
        <f aca="false">GB97-GB98-GB99</f>
        <v>54.3991333166012</v>
      </c>
      <c r="GC100" s="233" t="n">
        <f aca="false">GC97-GC98-GC99</f>
        <v>54.0097823137048</v>
      </c>
      <c r="GD100" s="233" t="n">
        <f aca="false">GD97-GD98-GD99</f>
        <v>65.6720272835653</v>
      </c>
      <c r="GE100" s="233" t="n">
        <f aca="false">GE97-GE98-GE99</f>
        <v>65.8463209790171</v>
      </c>
      <c r="GF100" s="233" t="n">
        <f aca="false">GF97-GF98-GF99</f>
        <v>65.8463209790171</v>
      </c>
      <c r="GG100" s="233" t="n">
        <f aca="false">GG97-GG98-GG99</f>
        <v>65.6720272835653</v>
      </c>
      <c r="GH100" s="233" t="n">
        <f aca="false">GH97-GH98-GH99</f>
        <v>54.0097823137048</v>
      </c>
      <c r="GI100" s="233" t="n">
        <f aca="false">GI97-GI98-GI99</f>
        <v>54.3991333166012</v>
      </c>
      <c r="GJ100" s="233" t="n">
        <f aca="false">GJ97-GJ98-GJ99</f>
        <v>54.0097823137048</v>
      </c>
      <c r="GK100" s="233" t="n">
        <f aca="false">GK97-GK98-GK99</f>
        <v>54.0097823137048</v>
      </c>
      <c r="GL100" s="233" t="n">
        <f aca="false">GL97-GL98-GL99</f>
        <v>53.599630167019</v>
      </c>
      <c r="GM100" s="233" t="n">
        <f aca="false">GM97-GM98-GM99</f>
        <v>54.0097823137048</v>
      </c>
      <c r="GN100" s="233" t="n">
        <f aca="false">GN97-GN98-GN99</f>
        <v>54.3991333166012</v>
      </c>
      <c r="GO100" s="233" t="n">
        <f aca="false">GO97-GO98-GO99</f>
        <v>54.0097823137048</v>
      </c>
      <c r="GP100" s="233" t="n">
        <f aca="false">GP97-GP98-GP99</f>
        <v>65.6720272835653</v>
      </c>
      <c r="GQ100" s="233" t="n">
        <f aca="false">GQ97-GQ98-GQ99</f>
        <v>65.8463209790171</v>
      </c>
      <c r="GR100" s="233" t="n">
        <f aca="false">GR97-GR98-GR99</f>
        <v>65.8463209790171</v>
      </c>
      <c r="GS100" s="233" t="n">
        <f aca="false">GS97-GS98-GS99</f>
        <v>65.6720272835653</v>
      </c>
      <c r="GT100" s="233" t="n">
        <f aca="false">GT97-GT98-GT99</f>
        <v>54.0097823137048</v>
      </c>
      <c r="GU100" s="233" t="n">
        <f aca="false">GU97-GU98-GU99</f>
        <v>54.3991333166012</v>
      </c>
      <c r="GV100" s="233" t="n">
        <f aca="false">GV97-GV98-GV99</f>
        <v>54.0097823137048</v>
      </c>
      <c r="GW100" s="233" t="n">
        <f aca="false">GW97-GW98-GW99</f>
        <v>54.0097823137048</v>
      </c>
      <c r="GX100" s="233" t="n">
        <f aca="false">GX97-GX98-GX99</f>
        <v>53.599630167019</v>
      </c>
      <c r="GY100" s="233" t="n">
        <f aca="false">GY97-GY98-GY99</f>
        <v>54.0097823137048</v>
      </c>
      <c r="GZ100" s="233" t="n">
        <f aca="false">GZ97-GZ98-GZ99</f>
        <v>54.3991333166012</v>
      </c>
      <c r="HA100" s="233" t="n">
        <f aca="false">HA97-HA98-HA99</f>
        <v>54.0097823137048</v>
      </c>
      <c r="HB100" s="233" t="n">
        <f aca="false">HB97-HB98-HB99</f>
        <v>65.6720272835653</v>
      </c>
      <c r="HC100" s="233" t="n">
        <f aca="false">HC97-HC98-HC99</f>
        <v>65.8463209790171</v>
      </c>
      <c r="HD100" s="233" t="n">
        <f aca="false">HD97-HD98-HD99</f>
        <v>65.8463209790171</v>
      </c>
      <c r="HE100" s="233" t="n">
        <f aca="false">HE97-HE98-HE99</f>
        <v>65.6720272835653</v>
      </c>
      <c r="HF100" s="233" t="n">
        <f aca="false">HF97-HF98-HF99</f>
        <v>54.0097823137048</v>
      </c>
      <c r="HG100" s="233" t="n">
        <f aca="false">HG97-HG98-HG99</f>
        <v>54.3991333166012</v>
      </c>
      <c r="HH100" s="233" t="n">
        <f aca="false">HH97-HH98-HH99</f>
        <v>54.0097823137048</v>
      </c>
      <c r="HI100" s="233" t="n">
        <f aca="false">HI97-HI98-HI99</f>
        <v>54.0097823137048</v>
      </c>
      <c r="HJ100" s="233" t="n">
        <f aca="false">HJ97-HJ98-HJ99</f>
        <v>53.599630167019</v>
      </c>
      <c r="HK100" s="233" t="n">
        <f aca="false">HK97-HK98-HK99</f>
        <v>54.0097823137048</v>
      </c>
      <c r="HL100" s="233" t="n">
        <f aca="false">HL97-HL98-HL99</f>
        <v>54.3991333166012</v>
      </c>
      <c r="HM100" s="233" t="n">
        <f aca="false">HM97-HM98-HM99</f>
        <v>54.0097823137048</v>
      </c>
      <c r="HN100" s="233" t="n">
        <f aca="false">HN97-HN98-HN99</f>
        <v>65.6720272835653</v>
      </c>
      <c r="HO100" s="233" t="n">
        <f aca="false">HO97-HO98-HO99</f>
        <v>65.8463209790171</v>
      </c>
      <c r="HP100" s="233" t="n">
        <f aca="false">HP97-HP98-HP99</f>
        <v>65.8463209790171</v>
      </c>
      <c r="HQ100" s="233" t="n">
        <f aca="false">HQ97-HQ98-HQ99</f>
        <v>65.6720272835653</v>
      </c>
      <c r="HR100" s="233" t="n">
        <f aca="false">HR97-HR98-HR99</f>
        <v>54.0097823137048</v>
      </c>
      <c r="HS100" s="233" t="n">
        <f aca="false">HS97-HS98-HS99</f>
        <v>54.3991333166012</v>
      </c>
      <c r="HT100" s="234"/>
      <c r="HU100" s="234"/>
      <c r="HV100" s="234"/>
      <c r="HW100" s="234"/>
      <c r="HX100" s="234"/>
      <c r="HY100" s="234"/>
      <c r="HZ100" s="234"/>
      <c r="IA100" s="234"/>
      <c r="IB100" s="234"/>
      <c r="IC100" s="234"/>
      <c r="ID100" s="234"/>
      <c r="IE100" s="234"/>
      <c r="IF100" s="234"/>
      <c r="IG100" s="234"/>
      <c r="IH100" s="234"/>
      <c r="II100" s="234"/>
      <c r="IJ100" s="234"/>
      <c r="IK100" s="234"/>
      <c r="IL100" s="234"/>
      <c r="IM100" s="234"/>
      <c r="IN100" s="234"/>
      <c r="IO100" s="234"/>
      <c r="IP100" s="234"/>
      <c r="IQ100" s="234"/>
      <c r="IR100" s="234"/>
      <c r="IS100" s="234"/>
      <c r="IT100" s="234"/>
      <c r="IU100" s="234"/>
      <c r="IV100" s="234"/>
      <c r="IW100" s="234"/>
    </row>
    <row r="101" customFormat="false" ht="16.5" hidden="false" customHeight="false" outlineLevel="0" collapsed="false">
      <c r="A101" s="235" t="s">
        <v>114</v>
      </c>
      <c r="B101" s="236"/>
      <c r="C101" s="236"/>
      <c r="D101" s="236" t="n">
        <f aca="false">SUM(B100:D100)</f>
        <v>71.8091204267303</v>
      </c>
      <c r="E101" s="236"/>
      <c r="F101" s="236"/>
      <c r="G101" s="236" t="n">
        <f aca="false">SUM(E100:G100)</f>
        <v>115.310370115403</v>
      </c>
      <c r="H101" s="236"/>
      <c r="I101" s="236"/>
      <c r="J101" s="236" t="n">
        <f aca="false">SUM(H100:J100)</f>
        <v>92.0266437876747</v>
      </c>
      <c r="K101" s="236"/>
      <c r="L101" s="236"/>
      <c r="M101" s="236" t="n">
        <f aca="false">SUM(K100:M100)</f>
        <v>79.564895668232</v>
      </c>
      <c r="N101" s="237"/>
      <c r="O101" s="237" t="s">
        <v>22</v>
      </c>
      <c r="P101" s="237" t="n">
        <f aca="false">SUM(N100:P100)</f>
        <v>80.3643988178142</v>
      </c>
      <c r="Q101" s="237"/>
      <c r="R101" s="237"/>
      <c r="S101" s="237" t="n">
        <f aca="false">SUM(Q100:S100)</f>
        <v>115.310370115403</v>
      </c>
      <c r="T101" s="237"/>
      <c r="U101" s="237"/>
      <c r="V101" s="237" t="n">
        <f aca="false">SUM(T100:V100)</f>
        <v>92.0266437876747</v>
      </c>
      <c r="W101" s="237"/>
      <c r="X101" s="237"/>
      <c r="Y101" s="237" t="n">
        <f aca="false">SUM(W100:Y100)</f>
        <v>79.564895668232</v>
      </c>
      <c r="Z101" s="237"/>
      <c r="AA101" s="237"/>
      <c r="AB101" s="237" t="n">
        <f aca="false">SUM(Z100:AB100)</f>
        <v>80.3643988178142</v>
      </c>
      <c r="AC101" s="237"/>
      <c r="AD101" s="237"/>
      <c r="AE101" s="237" t="n">
        <f aca="false">SUM(AC100:AE100)</f>
        <v>115.310370115403</v>
      </c>
      <c r="AF101" s="237"/>
      <c r="AG101" s="237"/>
      <c r="AH101" s="237" t="n">
        <f aca="false">SUM(AF100:AH100)</f>
        <v>92.0266437876747</v>
      </c>
      <c r="AI101" s="237"/>
      <c r="AJ101" s="237"/>
      <c r="AK101" s="237" t="n">
        <f aca="false">SUM(AI100:AK100)</f>
        <v>79.564895668232</v>
      </c>
      <c r="AL101" s="237"/>
      <c r="AM101" s="237"/>
      <c r="AN101" s="237" t="n">
        <f aca="false">SUM(AL100:AN100)</f>
        <v>80.3643988178142</v>
      </c>
      <c r="AO101" s="237"/>
      <c r="AP101" s="237"/>
      <c r="AQ101" s="237" t="n">
        <f aca="false">SUM(AO100:AQ100)</f>
        <v>115.310370115403</v>
      </c>
      <c r="AR101" s="237"/>
      <c r="AS101" s="237"/>
      <c r="AT101" s="237" t="n">
        <f aca="false">SUM(AR100:AT100)</f>
        <v>92.0266437876747</v>
      </c>
      <c r="AU101" s="237"/>
      <c r="AV101" s="237"/>
      <c r="AW101" s="237" t="n">
        <f aca="false">SUM(AU100:AW100)</f>
        <v>79.564895668232</v>
      </c>
      <c r="AX101" s="237"/>
      <c r="AY101" s="237"/>
      <c r="AZ101" s="237" t="n">
        <f aca="false">SUM(AX100:AZ100)</f>
        <v>80.3643988178142</v>
      </c>
      <c r="BA101" s="237"/>
      <c r="BB101" s="237"/>
      <c r="BC101" s="237" t="n">
        <f aca="false">SUM(BA100:BC100)</f>
        <v>115.310370115403</v>
      </c>
      <c r="BD101" s="237"/>
      <c r="BE101" s="237"/>
      <c r="BF101" s="237" t="n">
        <f aca="false">SUM(BD100:BF100)</f>
        <v>92.0266437876747</v>
      </c>
      <c r="BG101" s="237"/>
      <c r="BH101" s="237"/>
      <c r="BI101" s="237" t="n">
        <f aca="false">SUM(BG100:BI100)</f>
        <v>79.564895668232</v>
      </c>
      <c r="BJ101" s="237"/>
      <c r="BK101" s="237"/>
      <c r="BL101" s="237" t="n">
        <f aca="false">SUM(BJ100:BL100)</f>
        <v>80.3643988178142</v>
      </c>
      <c r="BM101" s="237"/>
      <c r="BN101" s="237"/>
      <c r="BO101" s="237" t="n">
        <f aca="false">SUM(BM100:BO100)</f>
        <v>115.310370115403</v>
      </c>
      <c r="BP101" s="237"/>
      <c r="BQ101" s="237"/>
      <c r="BR101" s="237" t="n">
        <f aca="false">SUM(BP100:BR100)</f>
        <v>92.0266437876747</v>
      </c>
      <c r="BS101" s="237"/>
      <c r="BT101" s="237"/>
      <c r="BU101" s="237" t="n">
        <f aca="false">SUM(BS100:BU100)</f>
        <v>79.564895668232</v>
      </c>
      <c r="BV101" s="237"/>
      <c r="BW101" s="237"/>
      <c r="BX101" s="237" t="n">
        <f aca="false">SUM(BV100:BX100)</f>
        <v>80.3643988178142</v>
      </c>
      <c r="BY101" s="237"/>
      <c r="BZ101" s="237"/>
      <c r="CA101" s="237" t="n">
        <f aca="false">SUM(BY100:CA100)</f>
        <v>115.310370115403</v>
      </c>
      <c r="CB101" s="237"/>
      <c r="CC101" s="237"/>
      <c r="CD101" s="237" t="n">
        <f aca="false">SUM(CB100:CD100)</f>
        <v>92.0266437876747</v>
      </c>
      <c r="CE101" s="237"/>
      <c r="CF101" s="237"/>
      <c r="CG101" s="237" t="n">
        <f aca="false">SUM(CE100:CG100)</f>
        <v>79.564895668232</v>
      </c>
      <c r="CH101" s="237"/>
      <c r="CI101" s="237"/>
      <c r="CJ101" s="237" t="n">
        <f aca="false">SUM(CH100:CJ100)</f>
        <v>162.418697944011</v>
      </c>
      <c r="CK101" s="237"/>
      <c r="CL101" s="237"/>
      <c r="CM101" s="237" t="n">
        <f aca="false">SUM(CK100:CM100)</f>
        <v>197.3646692416</v>
      </c>
      <c r="CN101" s="237"/>
      <c r="CO101" s="237"/>
      <c r="CP101" s="237" t="n">
        <f aca="false">SUM(CN100:CP100)</f>
        <v>174.080942913871</v>
      </c>
      <c r="CQ101" s="237"/>
      <c r="CR101" s="237"/>
      <c r="CS101" s="237" t="n">
        <f aca="false">SUM(CQ100:CS100)</f>
        <v>161.619194794429</v>
      </c>
      <c r="CT101" s="237"/>
      <c r="CU101" s="237"/>
      <c r="CV101" s="237" t="n">
        <f aca="false">SUM(CT100:CV100)</f>
        <v>162.418697944011</v>
      </c>
      <c r="CW101" s="237"/>
      <c r="CX101" s="237"/>
      <c r="CY101" s="237" t="n">
        <f aca="false">SUM(CW100:CY100)</f>
        <v>197.3646692416</v>
      </c>
      <c r="CZ101" s="237"/>
      <c r="DA101" s="237"/>
      <c r="DB101" s="237" t="n">
        <f aca="false">SUM(CZ100:DB100)</f>
        <v>174.080942913871</v>
      </c>
      <c r="DC101" s="237" t="n">
        <f aca="false">SUM(DA100:DC100)</f>
        <v>162.418697944011</v>
      </c>
      <c r="DD101" s="237" t="n">
        <f aca="false">SUM(DB100:DD100)</f>
        <v>162.418697944011</v>
      </c>
      <c r="DE101" s="237" t="n">
        <f aca="false">SUM(DC100:DE100)</f>
        <v>161.619194794429</v>
      </c>
      <c r="DF101" s="237" t="n">
        <f aca="false">SUM(DD100:DF100)</f>
        <v>161.619194794429</v>
      </c>
      <c r="DG101" s="237" t="n">
        <f aca="false">SUM(DE100:DG100)</f>
        <v>162.008545797325</v>
      </c>
      <c r="DH101" s="237" t="n">
        <f aca="false">SUM(DF100:DH100)</f>
        <v>162.418697944011</v>
      </c>
      <c r="DI101" s="237" t="n">
        <f aca="false">SUM(DG100:DI100)</f>
        <v>174.080942913871</v>
      </c>
      <c r="DJ101" s="237" t="n">
        <f aca="false">SUM(DH100:DJ100)</f>
        <v>185.528130576287</v>
      </c>
      <c r="DK101" s="237" t="n">
        <f aca="false">SUM(DI100:DK100)</f>
        <v>197.3646692416</v>
      </c>
      <c r="DL101" s="237" t="n">
        <f aca="false">SUM(DJ100:DL100)</f>
        <v>197.3646692416</v>
      </c>
      <c r="DM101" s="237" t="n">
        <f aca="false">SUM(DK100:DM100)</f>
        <v>185.528130576287</v>
      </c>
      <c r="DN101" s="237" t="n">
        <f aca="false">SUM(DL100:DN100)</f>
        <v>174.080942913871</v>
      </c>
      <c r="DO101" s="237" t="n">
        <f aca="false">SUM(DM100:DO100)</f>
        <v>162.418697944011</v>
      </c>
      <c r="DP101" s="237" t="n">
        <f aca="false">SUM(DN100:DP100)</f>
        <v>162.418697944011</v>
      </c>
      <c r="DQ101" s="237" t="n">
        <f aca="false">SUM(DO100:DQ100)</f>
        <v>161.619194794429</v>
      </c>
      <c r="DR101" s="23"/>
      <c r="DS101" s="237" t="n">
        <f aca="false">SUM(DP100:DS100)</f>
        <v>161.619194794429</v>
      </c>
      <c r="DT101" s="237" t="n">
        <f aca="false">SUM(DQ100:DT100)</f>
        <v>162.008545797325</v>
      </c>
      <c r="DU101" s="237" t="n">
        <f aca="false">SUM(DS100:DU100)</f>
        <v>162.418697944011</v>
      </c>
      <c r="DV101" s="237" t="n">
        <f aca="false">SUM(DT100:DV100)</f>
        <v>174.080942913871</v>
      </c>
      <c r="DW101" s="237" t="n">
        <f aca="false">SUM(DU100:DW100)</f>
        <v>185.528130576287</v>
      </c>
      <c r="DX101" s="237" t="n">
        <f aca="false">SUM(DV100:DX100)</f>
        <v>197.3646692416</v>
      </c>
      <c r="DY101" s="237" t="n">
        <f aca="false">SUM(DW100:DY100)</f>
        <v>197.3646692416</v>
      </c>
      <c r="DZ101" s="237" t="n">
        <f aca="false">SUM(DX100:DZ100)</f>
        <v>185.528130576287</v>
      </c>
      <c r="EA101" s="237" t="n">
        <f aca="false">SUM(DY100:EA100)</f>
        <v>174.080942913871</v>
      </c>
      <c r="EB101" s="237" t="n">
        <f aca="false">SUM(DZ100:EB100)</f>
        <v>162.418697944011</v>
      </c>
      <c r="EC101" s="237" t="n">
        <f aca="false">SUM(EA100:EC100)</f>
        <v>162.418697944011</v>
      </c>
      <c r="ED101" s="237" t="n">
        <f aca="false">SUM(EB100:ED100)</f>
        <v>161.619194794429</v>
      </c>
      <c r="EE101" s="237" t="n">
        <f aca="false">SUM(EC100:EE100)</f>
        <v>161.619194794429</v>
      </c>
      <c r="EF101" s="237" t="n">
        <f aca="false">SUM(ED100:EF100)</f>
        <v>162.008545797325</v>
      </c>
      <c r="EG101" s="237" t="n">
        <f aca="false">SUM(EE100:EG100)</f>
        <v>162.418697944011</v>
      </c>
      <c r="EH101" s="237" t="n">
        <f aca="false">SUM(EF100:EH100)</f>
        <v>174.080942913871</v>
      </c>
      <c r="EI101" s="237" t="n">
        <f aca="false">SUM(EG100:EI100)</f>
        <v>185.528130576287</v>
      </c>
      <c r="EJ101" s="237" t="n">
        <f aca="false">SUM(EH100:EJ100)</f>
        <v>197.3646692416</v>
      </c>
      <c r="EK101" s="237" t="n">
        <f aca="false">SUM(EI100:EK100)</f>
        <v>197.3646692416</v>
      </c>
      <c r="EL101" s="237" t="n">
        <f aca="false">SUM(EJ100:EL100)</f>
        <v>185.528130576287</v>
      </c>
      <c r="EM101" s="237" t="n">
        <f aca="false">SUM(EK100:EM100)</f>
        <v>174.080942913871</v>
      </c>
      <c r="EN101" s="237" t="n">
        <f aca="false">SUM(EL100:EN100)</f>
        <v>162.418697944011</v>
      </c>
      <c r="EO101" s="237" t="n">
        <f aca="false">SUM(EM100:EO100)</f>
        <v>162.418697944011</v>
      </c>
      <c r="EP101" s="237" t="n">
        <f aca="false">SUM(EN100:EP100)</f>
        <v>161.619194794429</v>
      </c>
      <c r="EQ101" s="237" t="n">
        <f aca="false">SUM(EO100:EQ100)</f>
        <v>161.619194794429</v>
      </c>
      <c r="ER101" s="237" t="n">
        <f aca="false">SUM(EP100:ER100)</f>
        <v>162.008545797325</v>
      </c>
      <c r="ES101" s="237" t="n">
        <f aca="false">SUM(EQ100:ES100)</f>
        <v>162.418697944011</v>
      </c>
      <c r="ET101" s="237" t="n">
        <f aca="false">SUM(ER100:ET100)</f>
        <v>174.080942913871</v>
      </c>
      <c r="EU101" s="237" t="n">
        <f aca="false">SUM(ES100:EU100)</f>
        <v>185.528130576287</v>
      </c>
      <c r="EV101" s="237" t="n">
        <f aca="false">SUM(ET100:EV100)</f>
        <v>197.3646692416</v>
      </c>
      <c r="EW101" s="237" t="n">
        <f aca="false">SUM(EU100:EW100)</f>
        <v>197.3646692416</v>
      </c>
      <c r="EX101" s="237" t="n">
        <f aca="false">SUM(EV100:EX100)</f>
        <v>185.528130576287</v>
      </c>
      <c r="EY101" s="237" t="n">
        <f aca="false">SUM(EW100:EY100)</f>
        <v>174.080942913871</v>
      </c>
      <c r="EZ101" s="237" t="n">
        <f aca="false">SUM(EX100:EZ100)</f>
        <v>162.418697944011</v>
      </c>
      <c r="FA101" s="237" t="n">
        <f aca="false">SUM(EY100:FA100)</f>
        <v>162.418697944011</v>
      </c>
      <c r="FB101" s="237" t="n">
        <f aca="false">SUM(EZ100:FB100)</f>
        <v>161.619194794429</v>
      </c>
      <c r="FC101" s="237" t="n">
        <f aca="false">SUM(FA100:FC100)</f>
        <v>161.619194794429</v>
      </c>
      <c r="FD101" s="237" t="n">
        <f aca="false">SUM(FB100:FD100)</f>
        <v>162.008545797325</v>
      </c>
      <c r="FE101" s="237" t="n">
        <f aca="false">SUM(FC100:FE100)</f>
        <v>162.418697944011</v>
      </c>
      <c r="FF101" s="237" t="n">
        <f aca="false">SUM(FD100:FF100)</f>
        <v>174.080942913871</v>
      </c>
      <c r="FG101" s="237" t="n">
        <f aca="false">SUM(FE100:FG100)</f>
        <v>185.528130576287</v>
      </c>
      <c r="FH101" s="237" t="n">
        <f aca="false">SUM(FF100:FH100)</f>
        <v>197.3646692416</v>
      </c>
      <c r="FI101" s="237" t="n">
        <f aca="false">SUM(FG100:FI100)</f>
        <v>197.3646692416</v>
      </c>
      <c r="FJ101" s="237" t="n">
        <f aca="false">SUM(FH100:FJ100)</f>
        <v>185.528130576287</v>
      </c>
      <c r="FK101" s="237" t="n">
        <f aca="false">SUM(FI100:FK100)</f>
        <v>174.080942913871</v>
      </c>
      <c r="FL101" s="237" t="n">
        <f aca="false">SUM(FJ100:FL100)</f>
        <v>162.418697944011</v>
      </c>
      <c r="FM101" s="237" t="n">
        <f aca="false">SUM(FK100:FM100)</f>
        <v>162.418697944011</v>
      </c>
      <c r="FN101" s="237" t="n">
        <f aca="false">SUM(FL100:FN100)</f>
        <v>161.619194794429</v>
      </c>
      <c r="FO101" s="237" t="n">
        <f aca="false">SUM(FM100:FO100)</f>
        <v>161.619194794429</v>
      </c>
      <c r="FP101" s="237" t="n">
        <f aca="false">SUM(FN100:FP100)</f>
        <v>162.008545797325</v>
      </c>
      <c r="FQ101" s="237" t="n">
        <f aca="false">SUM(FO100:FQ100)</f>
        <v>162.418697944011</v>
      </c>
      <c r="FR101" s="237" t="n">
        <f aca="false">SUM(FP100:FR100)</f>
        <v>174.080942913871</v>
      </c>
      <c r="FS101" s="237" t="n">
        <f aca="false">SUM(FQ100:FS100)</f>
        <v>185.528130576287</v>
      </c>
      <c r="FT101" s="237" t="n">
        <f aca="false">SUM(FR100:FT100)</f>
        <v>197.3646692416</v>
      </c>
      <c r="FU101" s="237" t="n">
        <f aca="false">SUM(FS100:FU100)</f>
        <v>197.3646692416</v>
      </c>
      <c r="FV101" s="237" t="n">
        <f aca="false">SUM(FT100:FV100)</f>
        <v>185.528130576287</v>
      </c>
      <c r="FW101" s="237" t="n">
        <f aca="false">SUM(FU100:FW100)</f>
        <v>174.080942913871</v>
      </c>
      <c r="FX101" s="237" t="n">
        <f aca="false">SUM(FV100:FX100)</f>
        <v>162.418697944011</v>
      </c>
      <c r="FY101" s="237" t="n">
        <f aca="false">SUM(FW100:FY100)</f>
        <v>162.418697944011</v>
      </c>
      <c r="FZ101" s="237" t="n">
        <f aca="false">SUM(FX100:FZ100)</f>
        <v>161.619194794429</v>
      </c>
      <c r="GA101" s="237" t="n">
        <f aca="false">SUM(FY100:GA100)</f>
        <v>161.619194794429</v>
      </c>
      <c r="GB101" s="237" t="n">
        <f aca="false">SUM(FZ100:GB100)</f>
        <v>162.008545797325</v>
      </c>
      <c r="GC101" s="237" t="n">
        <f aca="false">SUM(GA100:GC100)</f>
        <v>162.418697944011</v>
      </c>
      <c r="GD101" s="237" t="n">
        <f aca="false">SUM(GB100:GD100)</f>
        <v>174.080942913871</v>
      </c>
      <c r="GE101" s="237" t="n">
        <f aca="false">SUM(GC100:GE100)</f>
        <v>185.528130576287</v>
      </c>
      <c r="GF101" s="237" t="n">
        <f aca="false">SUM(GD100:GF100)</f>
        <v>197.3646692416</v>
      </c>
      <c r="GG101" s="237" t="n">
        <f aca="false">SUM(GE100:GG100)</f>
        <v>197.3646692416</v>
      </c>
      <c r="GH101" s="237" t="n">
        <f aca="false">SUM(GF100:GH100)</f>
        <v>185.528130576287</v>
      </c>
      <c r="GI101" s="237" t="n">
        <f aca="false">SUM(GG100:GI100)</f>
        <v>174.080942913871</v>
      </c>
      <c r="GJ101" s="237" t="n">
        <f aca="false">SUM(GH100:GJ100)</f>
        <v>162.418697944011</v>
      </c>
      <c r="GK101" s="237" t="n">
        <f aca="false">SUM(GI100:GK100)</f>
        <v>162.418697944011</v>
      </c>
      <c r="GL101" s="237" t="n">
        <f aca="false">SUM(GJ100:GL100)</f>
        <v>161.619194794429</v>
      </c>
      <c r="GM101" s="237" t="n">
        <f aca="false">SUM(GK100:GM100)</f>
        <v>161.619194794429</v>
      </c>
      <c r="GN101" s="237" t="n">
        <f aca="false">SUM(GL100:GN100)</f>
        <v>162.008545797325</v>
      </c>
      <c r="GO101" s="237" t="n">
        <f aca="false">SUM(GM100:GO100)</f>
        <v>162.418697944011</v>
      </c>
      <c r="GP101" s="237" t="n">
        <f aca="false">SUM(GN100:GP100)</f>
        <v>174.080942913871</v>
      </c>
      <c r="GQ101" s="237" t="n">
        <f aca="false">SUM(GO100:GQ100)</f>
        <v>185.528130576287</v>
      </c>
      <c r="GR101" s="237" t="n">
        <f aca="false">SUM(GP100:GR100)</f>
        <v>197.3646692416</v>
      </c>
      <c r="GS101" s="237" t="n">
        <f aca="false">SUM(GQ100:GS100)</f>
        <v>197.3646692416</v>
      </c>
      <c r="GT101" s="237" t="n">
        <f aca="false">SUM(GR100:GT100)</f>
        <v>185.528130576287</v>
      </c>
      <c r="GU101" s="237" t="n">
        <f aca="false">SUM(GS100:GU100)</f>
        <v>174.080942913871</v>
      </c>
      <c r="GV101" s="237" t="n">
        <f aca="false">SUM(GT100:GV100)</f>
        <v>162.418697944011</v>
      </c>
      <c r="GW101" s="237" t="n">
        <f aca="false">SUM(GU100:GW100)</f>
        <v>162.418697944011</v>
      </c>
      <c r="GX101" s="237" t="n">
        <f aca="false">SUM(GV100:GX100)</f>
        <v>161.619194794429</v>
      </c>
      <c r="GY101" s="237" t="n">
        <f aca="false">SUM(GW100:GY100)</f>
        <v>161.619194794429</v>
      </c>
      <c r="GZ101" s="237" t="n">
        <f aca="false">SUM(GX100:GZ100)</f>
        <v>162.008545797325</v>
      </c>
      <c r="HA101" s="237" t="n">
        <f aca="false">SUM(GY100:HA100)</f>
        <v>162.418697944011</v>
      </c>
      <c r="HB101" s="237" t="n">
        <f aca="false">SUM(GZ100:HB100)</f>
        <v>174.080942913871</v>
      </c>
      <c r="HC101" s="237" t="n">
        <f aca="false">SUM(HA100:HC100)</f>
        <v>185.528130576287</v>
      </c>
      <c r="HD101" s="237" t="n">
        <f aca="false">SUM(HB100:HD100)</f>
        <v>197.3646692416</v>
      </c>
      <c r="HE101" s="237" t="n">
        <f aca="false">SUM(HC100:HE100)</f>
        <v>197.3646692416</v>
      </c>
      <c r="HF101" s="237" t="n">
        <f aca="false">SUM(HD100:HF100)</f>
        <v>185.528130576287</v>
      </c>
      <c r="HG101" s="237" t="n">
        <f aca="false">SUM(HE100:HG100)</f>
        <v>174.080942913871</v>
      </c>
      <c r="HH101" s="237" t="n">
        <f aca="false">SUM(HF100:HH100)</f>
        <v>162.418697944011</v>
      </c>
      <c r="HI101" s="237" t="n">
        <f aca="false">SUM(HG100:HI100)</f>
        <v>162.418697944011</v>
      </c>
      <c r="HJ101" s="237" t="n">
        <f aca="false">SUM(HH100:HJ100)</f>
        <v>161.619194794429</v>
      </c>
      <c r="HK101" s="237" t="n">
        <f aca="false">SUM(HI100:HK100)</f>
        <v>161.619194794429</v>
      </c>
      <c r="HL101" s="237" t="n">
        <f aca="false">SUM(HJ100:HL100)</f>
        <v>162.008545797325</v>
      </c>
      <c r="HM101" s="237" t="n">
        <f aca="false">SUM(HK100:HM100)</f>
        <v>162.418697944011</v>
      </c>
      <c r="HN101" s="237" t="n">
        <f aca="false">SUM(HL100:HN100)</f>
        <v>174.080942913871</v>
      </c>
      <c r="HO101" s="237" t="n">
        <f aca="false">SUM(HM100:HO100)</f>
        <v>185.528130576287</v>
      </c>
      <c r="HP101" s="237" t="n">
        <f aca="false">SUM(HN100:HP100)</f>
        <v>197.3646692416</v>
      </c>
      <c r="HQ101" s="237" t="n">
        <f aca="false">SUM(HO100:HQ100)</f>
        <v>197.3646692416</v>
      </c>
      <c r="HR101" s="237" t="n">
        <f aca="false">SUM(HP100:HR100)</f>
        <v>185.528130576287</v>
      </c>
      <c r="HS101" s="237" t="n">
        <f aca="false">SUM(HQ100:HS100)</f>
        <v>174.080942913871</v>
      </c>
      <c r="HT101" s="238"/>
      <c r="HU101" s="238"/>
      <c r="HV101" s="238"/>
      <c r="HW101" s="238"/>
      <c r="HX101" s="238"/>
      <c r="HY101" s="238"/>
      <c r="HZ101" s="238"/>
      <c r="IA101" s="238"/>
      <c r="IB101" s="238"/>
      <c r="IC101" s="238"/>
      <c r="ID101" s="238"/>
      <c r="IE101" s="238"/>
      <c r="IF101" s="238"/>
      <c r="IG101" s="238"/>
      <c r="IH101" s="238"/>
      <c r="II101" s="238"/>
      <c r="IJ101" s="238"/>
      <c r="IK101" s="238"/>
      <c r="IL101" s="238"/>
      <c r="IM101" s="238"/>
      <c r="IN101" s="238"/>
      <c r="IO101" s="238"/>
      <c r="IP101" s="238"/>
      <c r="IQ101" s="238"/>
      <c r="IR101" s="238"/>
      <c r="IS101" s="238"/>
      <c r="IT101" s="238"/>
      <c r="IU101" s="238"/>
      <c r="IV101" s="238"/>
      <c r="IW101" s="238"/>
    </row>
    <row r="102" customFormat="false" ht="17.25" hidden="false" customHeight="false" outlineLevel="0" collapsed="false">
      <c r="A102" s="239" t="s">
        <v>115</v>
      </c>
      <c r="B102" s="240"/>
      <c r="C102" s="240"/>
      <c r="D102" s="240"/>
      <c r="E102" s="240"/>
      <c r="F102" s="240"/>
      <c r="G102" s="240"/>
      <c r="H102" s="240"/>
      <c r="I102" s="240"/>
      <c r="J102" s="240"/>
      <c r="K102" s="240"/>
      <c r="L102" s="240"/>
      <c r="M102" s="240" t="n">
        <f aca="false">SUM(B100:M100)</f>
        <v>358.71102999804</v>
      </c>
      <c r="N102" s="241"/>
      <c r="O102" s="241" t="s">
        <v>22</v>
      </c>
      <c r="P102" s="241"/>
      <c r="Q102" s="241"/>
      <c r="R102" s="241"/>
      <c r="S102" s="241"/>
      <c r="T102" s="241"/>
      <c r="U102" s="241"/>
      <c r="V102" s="241"/>
      <c r="W102" s="241"/>
      <c r="X102" s="241"/>
      <c r="Y102" s="241" t="n">
        <f aca="false">SUM(N100:Y100)</f>
        <v>367.266308389124</v>
      </c>
      <c r="Z102" s="241"/>
      <c r="AA102" s="241"/>
      <c r="AB102" s="241"/>
      <c r="AC102" s="241"/>
      <c r="AD102" s="241"/>
      <c r="AE102" s="241"/>
      <c r="AF102" s="241"/>
      <c r="AG102" s="241"/>
      <c r="AH102" s="241"/>
      <c r="AI102" s="241"/>
      <c r="AJ102" s="241"/>
      <c r="AK102" s="241" t="n">
        <f aca="false">SUM(Z100:AK100)</f>
        <v>367.266308389124</v>
      </c>
      <c r="AL102" s="241"/>
      <c r="AM102" s="241"/>
      <c r="AN102" s="241"/>
      <c r="AO102" s="241"/>
      <c r="AP102" s="241"/>
      <c r="AQ102" s="241"/>
      <c r="AR102" s="241"/>
      <c r="AS102" s="241"/>
      <c r="AT102" s="241"/>
      <c r="AU102" s="241"/>
      <c r="AV102" s="241"/>
      <c r="AW102" s="241" t="n">
        <f aca="false">SUM(AL100:AW100)</f>
        <v>367.266308389124</v>
      </c>
      <c r="AX102" s="241"/>
      <c r="AY102" s="241"/>
      <c r="AZ102" s="241"/>
      <c r="BA102" s="241"/>
      <c r="BB102" s="241"/>
      <c r="BC102" s="241"/>
      <c r="BD102" s="241"/>
      <c r="BE102" s="241"/>
      <c r="BF102" s="241"/>
      <c r="BG102" s="241"/>
      <c r="BH102" s="241"/>
      <c r="BI102" s="241" t="n">
        <f aca="false">SUM(AX100:BI100)</f>
        <v>367.266308389124</v>
      </c>
      <c r="BJ102" s="241"/>
      <c r="BK102" s="241"/>
      <c r="BL102" s="241"/>
      <c r="BM102" s="241"/>
      <c r="BN102" s="241"/>
      <c r="BO102" s="241"/>
      <c r="BP102" s="241"/>
      <c r="BQ102" s="241"/>
      <c r="BR102" s="241"/>
      <c r="BS102" s="241"/>
      <c r="BT102" s="241"/>
      <c r="BU102" s="241" t="n">
        <f aca="false">SUM(BJ100:BU100)</f>
        <v>367.266308389124</v>
      </c>
      <c r="BV102" s="241"/>
      <c r="BW102" s="241"/>
      <c r="BX102" s="241"/>
      <c r="BY102" s="241"/>
      <c r="BZ102" s="241"/>
      <c r="CA102" s="241"/>
      <c r="CB102" s="241"/>
      <c r="CC102" s="241"/>
      <c r="CD102" s="241"/>
      <c r="CE102" s="241"/>
      <c r="CF102" s="241"/>
      <c r="CG102" s="241" t="n">
        <f aca="false">SUM(BV100:CG100)</f>
        <v>367.266308389124</v>
      </c>
      <c r="CH102" s="241"/>
      <c r="CI102" s="241"/>
      <c r="CJ102" s="241"/>
      <c r="CK102" s="241"/>
      <c r="CL102" s="241"/>
      <c r="CM102" s="241"/>
      <c r="CN102" s="241"/>
      <c r="CO102" s="241"/>
      <c r="CP102" s="241"/>
      <c r="CQ102" s="241"/>
      <c r="CR102" s="241"/>
      <c r="CS102" s="241" t="n">
        <f aca="false">SUM(CH100:CS100)</f>
        <v>695.48350489391</v>
      </c>
      <c r="CT102" s="241"/>
      <c r="CU102" s="241"/>
      <c r="CV102" s="241"/>
      <c r="CW102" s="241"/>
      <c r="CX102" s="241"/>
      <c r="CY102" s="241"/>
      <c r="CZ102" s="241"/>
      <c r="DA102" s="241"/>
      <c r="DB102" s="241"/>
      <c r="DC102" s="241"/>
      <c r="DD102" s="241"/>
      <c r="DE102" s="241"/>
      <c r="DF102" s="241"/>
      <c r="DG102" s="241"/>
      <c r="DH102" s="241"/>
      <c r="DI102" s="241"/>
      <c r="DJ102" s="241"/>
      <c r="DK102" s="241"/>
      <c r="DL102" s="241"/>
      <c r="DM102" s="241"/>
      <c r="DN102" s="241"/>
      <c r="DO102" s="241"/>
      <c r="DP102" s="241"/>
      <c r="DQ102" s="241"/>
      <c r="DR102" s="23"/>
      <c r="DS102" s="241"/>
      <c r="DT102" s="241"/>
      <c r="DU102" s="241"/>
      <c r="DV102" s="241"/>
      <c r="DW102" s="241"/>
      <c r="DX102" s="241"/>
      <c r="DY102" s="241"/>
      <c r="DZ102" s="241"/>
      <c r="EA102" s="241"/>
      <c r="EB102" s="241"/>
      <c r="EC102" s="241"/>
      <c r="ED102" s="241"/>
      <c r="EE102" s="241"/>
      <c r="EF102" s="241"/>
      <c r="EG102" s="241"/>
      <c r="EH102" s="241"/>
      <c r="EI102" s="241"/>
      <c r="EJ102" s="241"/>
      <c r="EK102" s="241"/>
      <c r="EL102" s="241"/>
      <c r="EM102" s="241"/>
      <c r="EN102" s="241"/>
      <c r="EO102" s="241"/>
      <c r="EP102" s="241"/>
      <c r="EQ102" s="241"/>
      <c r="ER102" s="241"/>
      <c r="ES102" s="241"/>
      <c r="ET102" s="241"/>
      <c r="EU102" s="241"/>
      <c r="EV102" s="241"/>
      <c r="EW102" s="241"/>
      <c r="EX102" s="241"/>
      <c r="EY102" s="241"/>
      <c r="EZ102" s="241"/>
      <c r="FA102" s="241"/>
      <c r="FB102" s="241"/>
      <c r="FC102" s="241"/>
      <c r="FD102" s="241"/>
      <c r="FE102" s="241"/>
      <c r="FF102" s="241"/>
      <c r="FG102" s="241"/>
      <c r="FH102" s="241"/>
      <c r="FI102" s="241"/>
      <c r="FJ102" s="241"/>
      <c r="FK102" s="241"/>
      <c r="FL102" s="241"/>
      <c r="FM102" s="241"/>
      <c r="FN102" s="241"/>
      <c r="FO102" s="241"/>
      <c r="FP102" s="241"/>
      <c r="FQ102" s="241"/>
      <c r="FR102" s="241"/>
      <c r="FS102" s="241"/>
      <c r="FT102" s="241"/>
      <c r="FU102" s="241"/>
      <c r="FV102" s="241"/>
      <c r="FW102" s="241"/>
      <c r="FX102" s="241"/>
      <c r="FY102" s="241"/>
      <c r="FZ102" s="241"/>
      <c r="GA102" s="241"/>
      <c r="GB102" s="241"/>
      <c r="GC102" s="241"/>
      <c r="GD102" s="241"/>
      <c r="GE102" s="241"/>
      <c r="GF102" s="241"/>
      <c r="GG102" s="241"/>
      <c r="GH102" s="241"/>
      <c r="GI102" s="241"/>
      <c r="GJ102" s="241"/>
      <c r="GK102" s="241"/>
      <c r="GL102" s="241"/>
      <c r="GM102" s="241"/>
      <c r="GN102" s="241"/>
      <c r="GO102" s="241"/>
      <c r="GP102" s="241"/>
      <c r="GQ102" s="241"/>
      <c r="GR102" s="241"/>
      <c r="GS102" s="241"/>
      <c r="GT102" s="241"/>
      <c r="GU102" s="241"/>
      <c r="GV102" s="241"/>
      <c r="GW102" s="241"/>
      <c r="GX102" s="241"/>
      <c r="GY102" s="241"/>
      <c r="GZ102" s="241"/>
      <c r="HA102" s="241"/>
      <c r="HB102" s="241"/>
      <c r="HC102" s="241"/>
      <c r="HD102" s="241"/>
      <c r="HE102" s="241"/>
      <c r="HF102" s="241"/>
      <c r="HG102" s="241"/>
      <c r="HH102" s="241"/>
      <c r="HI102" s="241"/>
      <c r="HJ102" s="241"/>
      <c r="HK102" s="241"/>
      <c r="HL102" s="241"/>
      <c r="HM102" s="241"/>
      <c r="HN102" s="241"/>
      <c r="HO102" s="241"/>
      <c r="HP102" s="241"/>
      <c r="HQ102" s="241"/>
      <c r="HR102" s="241"/>
      <c r="HS102" s="241"/>
      <c r="HT102" s="242"/>
      <c r="HU102" s="242"/>
      <c r="HV102" s="242"/>
      <c r="HW102" s="242"/>
      <c r="HX102" s="242"/>
      <c r="HY102" s="242"/>
      <c r="HZ102" s="242"/>
      <c r="IA102" s="242"/>
      <c r="IB102" s="242"/>
      <c r="IC102" s="242"/>
      <c r="ID102" s="242"/>
      <c r="IE102" s="242"/>
      <c r="IF102" s="242"/>
      <c r="IG102" s="242"/>
      <c r="IH102" s="242"/>
      <c r="II102" s="242"/>
      <c r="IJ102" s="242"/>
      <c r="IK102" s="242"/>
      <c r="IL102" s="242"/>
      <c r="IM102" s="242"/>
      <c r="IN102" s="242"/>
      <c r="IO102" s="242"/>
      <c r="IP102" s="242"/>
      <c r="IQ102" s="242"/>
      <c r="IR102" s="242"/>
      <c r="IS102" s="242"/>
      <c r="IT102" s="242"/>
      <c r="IU102" s="242"/>
      <c r="IV102" s="242"/>
      <c r="IW102" s="242"/>
    </row>
    <row r="103" customFormat="false" ht="13.5" hidden="false" customHeight="false" outlineLevel="0" collapsed="false">
      <c r="A103" s="146"/>
      <c r="B103" s="243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200"/>
      <c r="O103" s="200"/>
      <c r="P103" s="200"/>
      <c r="Q103" s="200"/>
      <c r="R103" s="200"/>
      <c r="S103" s="200"/>
      <c r="T103" s="200"/>
      <c r="U103" s="200"/>
      <c r="V103" s="200"/>
      <c r="W103" s="200"/>
      <c r="X103" s="200"/>
      <c r="Y103" s="200"/>
      <c r="Z103" s="200"/>
      <c r="AA103" s="200"/>
      <c r="AB103" s="200"/>
      <c r="AC103" s="200"/>
      <c r="AD103" s="200"/>
      <c r="AE103" s="200"/>
      <c r="AF103" s="200"/>
      <c r="AG103" s="200"/>
      <c r="AH103" s="200"/>
      <c r="AI103" s="200"/>
      <c r="AJ103" s="200"/>
      <c r="AK103" s="200"/>
      <c r="AL103" s="200"/>
      <c r="AM103" s="200"/>
      <c r="AN103" s="200"/>
      <c r="AO103" s="200"/>
      <c r="AP103" s="200"/>
      <c r="AQ103" s="200"/>
      <c r="AR103" s="200"/>
      <c r="AS103" s="200"/>
      <c r="AT103" s="200"/>
      <c r="AU103" s="200"/>
      <c r="AV103" s="200"/>
      <c r="AW103" s="200"/>
      <c r="AX103" s="200"/>
      <c r="AY103" s="200"/>
      <c r="AZ103" s="200"/>
      <c r="BA103" s="200"/>
      <c r="BB103" s="200"/>
      <c r="BC103" s="200"/>
      <c r="BD103" s="200"/>
      <c r="BE103" s="200"/>
      <c r="BF103" s="200"/>
      <c r="BG103" s="200"/>
      <c r="BH103" s="200"/>
      <c r="BI103" s="200"/>
      <c r="BJ103" s="200"/>
      <c r="BK103" s="200"/>
      <c r="BL103" s="200"/>
      <c r="BM103" s="200"/>
      <c r="BN103" s="200"/>
      <c r="BO103" s="200"/>
      <c r="BP103" s="200"/>
      <c r="BQ103" s="200"/>
      <c r="BR103" s="200"/>
      <c r="BS103" s="200"/>
      <c r="BT103" s="200"/>
      <c r="BU103" s="200"/>
      <c r="BV103" s="200"/>
      <c r="BW103" s="200"/>
      <c r="BX103" s="200"/>
      <c r="BY103" s="200"/>
      <c r="BZ103" s="200"/>
      <c r="CA103" s="200"/>
      <c r="CB103" s="200"/>
      <c r="CC103" s="200"/>
      <c r="CD103" s="200"/>
      <c r="CE103" s="200"/>
      <c r="CF103" s="200"/>
      <c r="CG103" s="200"/>
      <c r="CH103" s="200"/>
      <c r="CI103" s="200"/>
      <c r="CJ103" s="200"/>
      <c r="CK103" s="200"/>
      <c r="CL103" s="200"/>
      <c r="CM103" s="200"/>
      <c r="CN103" s="200"/>
      <c r="CO103" s="200"/>
      <c r="CP103" s="200"/>
      <c r="CQ103" s="200"/>
      <c r="CR103" s="200"/>
      <c r="CS103" s="200"/>
      <c r="CT103" s="200"/>
      <c r="CU103" s="200"/>
      <c r="CV103" s="200"/>
      <c r="CW103" s="200"/>
      <c r="CX103" s="200"/>
      <c r="CY103" s="200"/>
      <c r="CZ103" s="200"/>
      <c r="DA103" s="200"/>
      <c r="DB103" s="200"/>
      <c r="DC103" s="200"/>
      <c r="DD103" s="200"/>
      <c r="DE103" s="200"/>
      <c r="DF103" s="200"/>
      <c r="DG103" s="200"/>
      <c r="DH103" s="200"/>
      <c r="DI103" s="200"/>
      <c r="DJ103" s="200"/>
      <c r="DK103" s="200"/>
      <c r="DL103" s="200"/>
      <c r="DM103" s="200"/>
      <c r="DN103" s="200"/>
      <c r="DO103" s="200"/>
      <c r="DP103" s="200"/>
      <c r="DQ103" s="200"/>
      <c r="DR103" s="23"/>
      <c r="DS103" s="200"/>
      <c r="DT103" s="200"/>
      <c r="DU103" s="200"/>
      <c r="DV103" s="200"/>
      <c r="DW103" s="200"/>
      <c r="DX103" s="200"/>
      <c r="DY103" s="200"/>
      <c r="DZ103" s="200"/>
      <c r="EA103" s="200"/>
      <c r="EB103" s="200"/>
      <c r="EC103" s="200"/>
      <c r="ED103" s="200"/>
      <c r="EE103" s="200"/>
      <c r="EF103" s="200"/>
      <c r="EG103" s="200"/>
      <c r="EH103" s="200"/>
      <c r="EI103" s="200"/>
      <c r="EJ103" s="200"/>
      <c r="EK103" s="200"/>
      <c r="EL103" s="200"/>
      <c r="EM103" s="200"/>
      <c r="EN103" s="200"/>
      <c r="EO103" s="200"/>
      <c r="EP103" s="200"/>
      <c r="EQ103" s="200"/>
      <c r="ER103" s="200"/>
      <c r="ES103" s="200"/>
      <c r="ET103" s="200"/>
      <c r="EU103" s="200"/>
      <c r="EV103" s="200"/>
      <c r="EW103" s="200"/>
      <c r="EX103" s="200"/>
      <c r="EY103" s="200"/>
      <c r="EZ103" s="200"/>
      <c r="FA103" s="200"/>
      <c r="FB103" s="200"/>
      <c r="FC103" s="200"/>
      <c r="FD103" s="200"/>
      <c r="FE103" s="200"/>
      <c r="FF103" s="200"/>
      <c r="FG103" s="200"/>
      <c r="FH103" s="200"/>
      <c r="FI103" s="200"/>
      <c r="FJ103" s="200"/>
      <c r="FK103" s="200"/>
      <c r="FL103" s="200"/>
      <c r="FM103" s="200"/>
      <c r="FN103" s="200"/>
      <c r="FO103" s="200"/>
      <c r="FP103" s="200"/>
      <c r="FQ103" s="200"/>
      <c r="FR103" s="200"/>
      <c r="FS103" s="200"/>
      <c r="FT103" s="200"/>
      <c r="FU103" s="200"/>
      <c r="FV103" s="200"/>
      <c r="FW103" s="200"/>
      <c r="FX103" s="200"/>
      <c r="FY103" s="200"/>
      <c r="FZ103" s="200"/>
      <c r="GA103" s="200"/>
      <c r="GB103" s="200"/>
      <c r="GC103" s="200"/>
      <c r="GD103" s="200"/>
      <c r="GE103" s="200"/>
      <c r="GF103" s="200"/>
      <c r="GG103" s="200"/>
      <c r="GH103" s="200"/>
      <c r="GI103" s="200"/>
      <c r="GJ103" s="200"/>
      <c r="GK103" s="200"/>
      <c r="GL103" s="200"/>
      <c r="GM103" s="200"/>
      <c r="GN103" s="200"/>
      <c r="GO103" s="200"/>
      <c r="GP103" s="200"/>
      <c r="GQ103" s="200"/>
      <c r="GR103" s="200"/>
      <c r="GS103" s="200"/>
      <c r="GT103" s="200"/>
      <c r="GU103" s="200"/>
      <c r="GV103" s="200"/>
      <c r="GW103" s="200"/>
      <c r="GX103" s="200"/>
      <c r="GY103" s="200"/>
      <c r="GZ103" s="200"/>
      <c r="HA103" s="200"/>
      <c r="HB103" s="200"/>
      <c r="HC103" s="200"/>
      <c r="HD103" s="200"/>
      <c r="HE103" s="200"/>
      <c r="HF103" s="200"/>
      <c r="HG103" s="200"/>
      <c r="HH103" s="200"/>
      <c r="HI103" s="200"/>
      <c r="HJ103" s="200"/>
      <c r="HK103" s="200"/>
      <c r="HL103" s="200"/>
      <c r="HM103" s="200"/>
      <c r="HN103" s="200"/>
      <c r="HO103" s="200"/>
      <c r="HP103" s="200"/>
      <c r="HQ103" s="200"/>
      <c r="HR103" s="200"/>
      <c r="HS103" s="200"/>
    </row>
    <row r="104" customFormat="false" ht="12.75" hidden="false" customHeight="false" outlineLevel="0" collapsed="false">
      <c r="A104" s="146"/>
      <c r="B104" s="243"/>
      <c r="C104" s="199"/>
      <c r="D104" s="199"/>
      <c r="E104" s="199"/>
      <c r="F104" s="199"/>
      <c r="G104" s="199"/>
      <c r="H104" s="199"/>
      <c r="I104" s="199"/>
      <c r="J104" s="199"/>
      <c r="K104" s="199"/>
      <c r="L104" s="199"/>
      <c r="M104" s="199"/>
      <c r="N104" s="200"/>
      <c r="O104" s="200"/>
      <c r="P104" s="200"/>
      <c r="Q104" s="200"/>
      <c r="R104" s="200"/>
      <c r="S104" s="200"/>
      <c r="T104" s="200"/>
      <c r="U104" s="200"/>
      <c r="V104" s="200"/>
      <c r="W104" s="200"/>
      <c r="X104" s="200"/>
      <c r="Y104" s="200"/>
      <c r="Z104" s="200"/>
      <c r="AA104" s="200"/>
      <c r="AB104" s="200"/>
      <c r="AC104" s="200"/>
      <c r="AD104" s="200"/>
      <c r="AE104" s="200"/>
      <c r="AF104" s="200"/>
      <c r="AG104" s="200"/>
      <c r="AH104" s="200"/>
      <c r="AI104" s="200"/>
      <c r="AJ104" s="200"/>
      <c r="AK104" s="200"/>
      <c r="AL104" s="200"/>
      <c r="AM104" s="200"/>
      <c r="AN104" s="200"/>
      <c r="AO104" s="200"/>
      <c r="AP104" s="200"/>
      <c r="AQ104" s="200"/>
      <c r="AR104" s="200"/>
      <c r="AS104" s="200"/>
      <c r="AT104" s="200"/>
      <c r="AU104" s="200"/>
      <c r="AV104" s="200"/>
      <c r="AW104" s="200"/>
      <c r="AX104" s="200"/>
      <c r="AY104" s="200"/>
      <c r="AZ104" s="200"/>
      <c r="BA104" s="200"/>
      <c r="BB104" s="200"/>
      <c r="BC104" s="200"/>
      <c r="BD104" s="200"/>
      <c r="BE104" s="200"/>
      <c r="BF104" s="200"/>
      <c r="BG104" s="200"/>
      <c r="BH104" s="200"/>
      <c r="BI104" s="200"/>
      <c r="BJ104" s="200"/>
      <c r="BK104" s="200"/>
      <c r="BL104" s="200"/>
      <c r="BM104" s="200"/>
      <c r="BN104" s="200"/>
      <c r="BO104" s="200"/>
      <c r="BP104" s="200"/>
      <c r="BQ104" s="200"/>
      <c r="BR104" s="200"/>
      <c r="BS104" s="200"/>
      <c r="BT104" s="200"/>
      <c r="BU104" s="200"/>
      <c r="BV104" s="200"/>
      <c r="BW104" s="200"/>
      <c r="BX104" s="200"/>
      <c r="BY104" s="200"/>
      <c r="BZ104" s="200"/>
      <c r="CA104" s="200"/>
      <c r="CB104" s="200"/>
      <c r="CC104" s="200"/>
      <c r="CD104" s="200"/>
      <c r="CE104" s="200"/>
      <c r="CF104" s="200"/>
      <c r="CG104" s="200"/>
      <c r="CH104" s="200"/>
      <c r="CI104" s="200"/>
      <c r="CJ104" s="200"/>
      <c r="CK104" s="200"/>
      <c r="CL104" s="200"/>
      <c r="CM104" s="200"/>
      <c r="CN104" s="200"/>
      <c r="CO104" s="200"/>
      <c r="CP104" s="200"/>
      <c r="CQ104" s="200"/>
      <c r="CR104" s="200"/>
      <c r="CS104" s="200"/>
      <c r="CT104" s="200"/>
      <c r="CU104" s="200"/>
      <c r="CV104" s="200"/>
      <c r="CW104" s="200"/>
      <c r="CX104" s="200"/>
      <c r="CY104" s="200"/>
      <c r="CZ104" s="200"/>
      <c r="DA104" s="200"/>
      <c r="DB104" s="200"/>
      <c r="DC104" s="200"/>
      <c r="DD104" s="200"/>
      <c r="DE104" s="200"/>
      <c r="DF104" s="200"/>
      <c r="DG104" s="200"/>
      <c r="DH104" s="200"/>
      <c r="DI104" s="200"/>
      <c r="DJ104" s="200"/>
      <c r="DK104" s="200"/>
      <c r="DL104" s="200"/>
      <c r="DM104" s="200"/>
      <c r="DN104" s="200"/>
      <c r="DO104" s="200"/>
      <c r="DP104" s="200"/>
      <c r="DQ104" s="200"/>
      <c r="DR104" s="23"/>
      <c r="DS104" s="200"/>
      <c r="DT104" s="200"/>
      <c r="DU104" s="200"/>
      <c r="DV104" s="200"/>
      <c r="DW104" s="200"/>
      <c r="DX104" s="200"/>
      <c r="DY104" s="200"/>
      <c r="DZ104" s="200"/>
      <c r="EA104" s="200"/>
      <c r="EB104" s="200"/>
      <c r="EC104" s="200"/>
      <c r="ED104" s="200"/>
      <c r="EE104" s="200"/>
      <c r="EF104" s="200"/>
      <c r="EG104" s="200"/>
      <c r="EH104" s="200"/>
      <c r="EI104" s="200"/>
      <c r="EJ104" s="200"/>
      <c r="EK104" s="200"/>
      <c r="EL104" s="200"/>
      <c r="EM104" s="200"/>
      <c r="EN104" s="200"/>
      <c r="EO104" s="200"/>
      <c r="EP104" s="200"/>
      <c r="EQ104" s="200"/>
      <c r="ER104" s="200"/>
      <c r="ES104" s="200"/>
      <c r="ET104" s="200"/>
      <c r="EU104" s="200"/>
      <c r="EV104" s="200"/>
      <c r="EW104" s="200"/>
      <c r="EX104" s="200"/>
      <c r="EY104" s="200"/>
      <c r="EZ104" s="200"/>
      <c r="FA104" s="200"/>
      <c r="FB104" s="200"/>
      <c r="FC104" s="200"/>
      <c r="FD104" s="200"/>
      <c r="FE104" s="200"/>
      <c r="FF104" s="200"/>
      <c r="FG104" s="200"/>
      <c r="FH104" s="200"/>
      <c r="FI104" s="200"/>
      <c r="FJ104" s="200"/>
      <c r="FK104" s="200"/>
      <c r="FL104" s="200"/>
      <c r="FM104" s="200"/>
      <c r="FN104" s="200"/>
      <c r="FO104" s="200"/>
      <c r="FP104" s="200"/>
      <c r="FQ104" s="200"/>
      <c r="FR104" s="200"/>
      <c r="FS104" s="200"/>
      <c r="FT104" s="200"/>
      <c r="FU104" s="200"/>
      <c r="FV104" s="200"/>
      <c r="FW104" s="200"/>
      <c r="FX104" s="200"/>
      <c r="FY104" s="200"/>
      <c r="FZ104" s="200"/>
      <c r="GA104" s="200"/>
      <c r="GB104" s="200"/>
      <c r="GC104" s="200"/>
      <c r="GD104" s="200"/>
      <c r="GE104" s="200"/>
      <c r="GF104" s="200"/>
      <c r="GG104" s="200"/>
      <c r="GH104" s="200"/>
      <c r="GI104" s="200"/>
      <c r="GJ104" s="200"/>
      <c r="GK104" s="200"/>
      <c r="GL104" s="200"/>
      <c r="GM104" s="200"/>
      <c r="GN104" s="200"/>
      <c r="GO104" s="200"/>
      <c r="GP104" s="200"/>
      <c r="GQ104" s="200"/>
      <c r="GR104" s="200"/>
      <c r="GS104" s="200"/>
      <c r="GT104" s="200"/>
      <c r="GU104" s="200"/>
      <c r="GV104" s="200"/>
      <c r="GW104" s="200"/>
      <c r="GX104" s="200"/>
      <c r="GY104" s="200"/>
      <c r="GZ104" s="200"/>
      <c r="HA104" s="200"/>
      <c r="HB104" s="200"/>
      <c r="HC104" s="200"/>
      <c r="HD104" s="200"/>
      <c r="HE104" s="200"/>
      <c r="HF104" s="200"/>
      <c r="HG104" s="200"/>
      <c r="HH104" s="200"/>
      <c r="HI104" s="200"/>
      <c r="HJ104" s="200"/>
      <c r="HK104" s="200"/>
      <c r="HL104" s="200"/>
      <c r="HM104" s="200"/>
      <c r="HN104" s="200"/>
      <c r="HO104" s="200"/>
      <c r="HP104" s="200"/>
      <c r="HQ104" s="200"/>
      <c r="HR104" s="200"/>
      <c r="HS104" s="200"/>
    </row>
    <row r="105" customFormat="false" ht="12.75" hidden="false" customHeight="false" outlineLevel="0" collapsed="false">
      <c r="A105" s="1" t="s">
        <v>116</v>
      </c>
      <c r="B105" s="244" t="n">
        <f aca="false">1/(1+$B$109/2)^(2*(B43-$I$5)/365.25)</f>
        <v>7.11036309125919</v>
      </c>
      <c r="C105" s="244" t="n">
        <f aca="false">1/(1+$B$109/2)^(2*(C43-$I$5)/365.25)</f>
        <v>7.05997313011664</v>
      </c>
      <c r="D105" s="244" t="n">
        <f aca="false">1/(1+$B$109/2)^(2*(D43-$I$5)/365.25)</f>
        <v>7.01154868933741</v>
      </c>
      <c r="E105" s="244" t="n">
        <f aca="false">1/(1+$B$109/2)^(2*(E43-$I$5)/365.25)</f>
        <v>6.96185900943355</v>
      </c>
      <c r="F105" s="244" t="n">
        <f aca="false">1/(1+$B$109/2)^(2*(F43-$I$5)/365.25)</f>
        <v>6.91252147203035</v>
      </c>
      <c r="G105" s="244" t="n">
        <f aca="false">1/(1+$B$109/2)^(2*(G43-$I$5)/365.25)</f>
        <v>6.86510840395088</v>
      </c>
      <c r="H105" s="244" t="n">
        <f aca="false">1/(1+$B$109/2)^(2*(H43-$I$5)/365.25)</f>
        <v>6.81645652200412</v>
      </c>
      <c r="I105" s="244" t="n">
        <f aca="false">1/(1+$B$109/2)^(2*(I43-$I$5)/365.25)</f>
        <v>6.76970236457455</v>
      </c>
      <c r="J105" s="244" t="n">
        <f aca="false">1/(1+$B$109/2)^(2*(J43-$I$5)/365.25)</f>
        <v>6.72172660936777</v>
      </c>
      <c r="K105" s="244" t="n">
        <f aca="false">1/(1+$B$109/2)^(2*(K43-$I$5)/365.25)</f>
        <v>6.67409085036225</v>
      </c>
      <c r="L105" s="244" t="n">
        <f aca="false">1/(1+$B$109/2)^(2*(L43-$I$5)/365.25)</f>
        <v>6.63135523295536</v>
      </c>
      <c r="M105" s="244" t="n">
        <f aca="false">1/(1+$B$109/2)^(2*(M43-$I$5)/365.25)</f>
        <v>6.5843599208704</v>
      </c>
      <c r="N105" s="244" t="n">
        <f aca="false">1/(1+$B$109/2)^(2*(N43-$I$5)/365.25)</f>
        <v>6.53919771682501</v>
      </c>
      <c r="O105" s="244" t="n">
        <f aca="false">1/(1+$B$109/2)^(2*(O43-$I$5)/365.25)</f>
        <v>6.49285550973584</v>
      </c>
      <c r="P105" s="244" t="n">
        <f aca="false">1/(1+$B$109/2)^(2*(P43-$I$5)/365.25)</f>
        <v>6.44832093554914</v>
      </c>
      <c r="Q105" s="244" t="n">
        <f aca="false">1/(1+$B$109/2)^(2*(Q43-$I$5)/365.25)</f>
        <v>6.40262275710077</v>
      </c>
      <c r="R105" s="244" t="n">
        <f aca="false">1/(1+$B$109/2)^(2*(R43-$I$5)/365.25)</f>
        <v>6.35724843404582</v>
      </c>
      <c r="S105" s="244" t="n">
        <f aca="false">1/(1+$B$109/2)^(2*(S43-$I$5)/365.25)</f>
        <v>6.31364399042548</v>
      </c>
      <c r="T105" s="244" t="n">
        <f aca="false">1/(1+$B$109/2)^(2*(T43-$I$5)/365.25)</f>
        <v>6.2689002450974</v>
      </c>
      <c r="U105" s="244" t="n">
        <f aca="false">1/(1+$B$109/2)^(2*(U43-$I$5)/365.25)</f>
        <v>6.22590178276974</v>
      </c>
      <c r="V105" s="244" t="n">
        <f aca="false">1/(1+$B$109/2)^(2*(V43-$I$5)/365.25)</f>
        <v>6.18177985188033</v>
      </c>
      <c r="W105" s="244" t="n">
        <f aca="false">1/(1+$B$109/2)^(2*(W43-$I$5)/365.25)</f>
        <v>6.13797060577994</v>
      </c>
      <c r="X105" s="244" t="n">
        <f aca="false">1/(1+$B$109/2)^(2*(X43-$I$5)/365.25)</f>
        <v>6.09726887518016</v>
      </c>
      <c r="Y105" s="244" t="n">
        <f aca="false">1/(1+$B$109/2)^(2*(Y43-$I$5)/365.25)</f>
        <v>6.05405854432185</v>
      </c>
      <c r="Z105" s="244" t="n">
        <f aca="false">1/(1+$B$109/2)^(2*(Z43-$I$5)/365.25)</f>
        <v>6.01253368380886</v>
      </c>
      <c r="AA105" s="244" t="n">
        <f aca="false">1/(1+$B$109/2)^(2*(AA43-$I$5)/365.25)</f>
        <v>5.96992385716472</v>
      </c>
      <c r="AB105" s="244" t="n">
        <f aca="false">1/(1+$B$109/2)^(2*(AB43-$I$5)/365.25)</f>
        <v>5.92897607748486</v>
      </c>
      <c r="AC105" s="244" t="n">
        <f aca="false">1/(1+$B$109/2)^(2*(AC43-$I$5)/365.25)</f>
        <v>5.88695840970543</v>
      </c>
      <c r="AD105" s="244" t="n">
        <f aca="false">1/(1+$B$109/2)^(2*(AD43-$I$5)/365.25)</f>
        <v>5.8452385141522</v>
      </c>
      <c r="AE105" s="244" t="n">
        <f aca="false">1/(1+$B$109/2)^(2*(AE43-$I$5)/365.25)</f>
        <v>5.80514595274264</v>
      </c>
      <c r="AF105" s="244" t="n">
        <f aca="false">1/(1+$B$109/2)^(2*(AF43-$I$5)/365.25)</f>
        <v>5.76400584847073</v>
      </c>
      <c r="AG105" s="244" t="n">
        <f aca="false">1/(1+$B$109/2)^(2*(AG43-$I$5)/365.25)</f>
        <v>5.72447046289401</v>
      </c>
      <c r="AH105" s="244" t="n">
        <f aca="false">1/(1+$B$109/2)^(2*(AH43-$I$5)/365.25)</f>
        <v>5.6839020924065</v>
      </c>
      <c r="AI105" s="244" t="n">
        <f aca="false">1/(1+$B$109/2)^(2*(AI43-$I$5)/365.25)</f>
        <v>5.64362122321621</v>
      </c>
      <c r="AJ105" s="244" t="n">
        <f aca="false">1/(1+$B$109/2)^(2*(AJ43-$I$5)/365.25)</f>
        <v>5.60748392110387</v>
      </c>
      <c r="AK105" s="244" t="n">
        <f aca="false">1/(1+$B$109/2)^(2*(AK43-$I$5)/365.25)</f>
        <v>5.56774461478921</v>
      </c>
      <c r="AL105" s="244" t="n">
        <f aca="false">1/(1+$B$109/2)^(2*(AL43-$I$5)/365.25)</f>
        <v>5.52955538737947</v>
      </c>
      <c r="AM105" s="244" t="n">
        <f aca="false">1/(1+$B$109/2)^(2*(AM43-$I$5)/365.25)</f>
        <v>5.49036834762784</v>
      </c>
      <c r="AN105" s="244" t="n">
        <f aca="false">1/(1+$B$109/2)^(2*(AN43-$I$5)/365.25)</f>
        <v>5.45270984496701</v>
      </c>
      <c r="AO105" s="244" t="n">
        <f aca="false">1/(1+$B$109/2)^(2*(AO43-$I$5)/365.25)</f>
        <v>5.41406739679903</v>
      </c>
      <c r="AP105" s="244" t="n">
        <f aca="false">1/(1+$B$109/2)^(2*(AP43-$I$5)/365.25)</f>
        <v>5.37569880123697</v>
      </c>
      <c r="AQ105" s="244" t="n">
        <f aca="false">1/(1+$B$109/2)^(2*(AQ43-$I$5)/365.25)</f>
        <v>5.33882681837673</v>
      </c>
      <c r="AR105" s="244" t="n">
        <f aca="false">1/(1+$B$109/2)^(2*(AR43-$I$5)/365.25)</f>
        <v>5.30099144028534</v>
      </c>
      <c r="AS105" s="244" t="n">
        <f aca="false">1/(1+$B$109/2)^(2*(AS43-$I$5)/365.25)</f>
        <v>5.26463187611415</v>
      </c>
      <c r="AT105" s="244" t="n">
        <f aca="false">1/(1+$B$109/2)^(2*(AT43-$I$5)/365.25)</f>
        <v>5.2273223052438</v>
      </c>
      <c r="AU105" s="244" t="n">
        <f aca="false">1/(1+$B$109/2)^(2*(AU43-$I$5)/365.25)</f>
        <v>5.19027714109956</v>
      </c>
      <c r="AV105" s="244" t="n">
        <f aca="false">1/(1+$B$109/2)^(2*(AV43-$I$5)/365.25)</f>
        <v>5.15704269717141</v>
      </c>
      <c r="AW105" s="244" t="n">
        <f aca="false">1/(1+$B$109/2)^(2*(AW43-$I$5)/365.25)</f>
        <v>5.12049559292572</v>
      </c>
      <c r="AX105" s="244" t="n">
        <f aca="false">1/(1+$B$109/2)^(2*(AX43-$I$5)/365.25)</f>
        <v>5.08537405194673</v>
      </c>
      <c r="AY105" s="244" t="n">
        <f aca="false">1/(1+$B$109/2)^(2*(AY43-$I$5)/365.25)</f>
        <v>5.04933485147496</v>
      </c>
      <c r="AZ105" s="244" t="n">
        <f aca="false">1/(1+$B$109/2)^(2*(AZ43-$I$5)/365.25)</f>
        <v>5.01470140287914</v>
      </c>
      <c r="BA105" s="244" t="n">
        <f aca="false">1/(1+$B$109/2)^(2*(BA43-$I$5)/365.25)</f>
        <v>4.97916304772211</v>
      </c>
      <c r="BB105" s="244" t="n">
        <f aca="false">1/(1+$B$109/2)^(2*(BB43-$I$5)/365.25)</f>
        <v>4.94387654697989</v>
      </c>
      <c r="BC105" s="244" t="n">
        <f aca="false">1/(1+$B$109/2)^(2*(BC43-$I$5)/365.25)</f>
        <v>4.90996643816548</v>
      </c>
      <c r="BD105" s="244" t="n">
        <f aca="false">1/(1+$B$109/2)^(2*(BD43-$I$5)/365.25)</f>
        <v>4.87517032229138</v>
      </c>
      <c r="BE105" s="244" t="n">
        <f aca="false">1/(1+$B$109/2)^(2*(BE43-$I$5)/365.25)</f>
        <v>4.84173147030009</v>
      </c>
      <c r="BF105" s="244" t="n">
        <f aca="false">1/(1+$B$109/2)^(2*(BF43-$I$5)/365.25)</f>
        <v>4.8074189242993</v>
      </c>
      <c r="BG105" s="244" t="n">
        <f aca="false">1/(1+$B$109/2)^(2*(BG43-$I$5)/365.25)</f>
        <v>4.77334954560762</v>
      </c>
      <c r="BH105" s="244" t="n">
        <f aca="false">1/(1+$B$109/2)^(2*(BH43-$I$5)/365.25)</f>
        <v>4.74278477738614</v>
      </c>
      <c r="BI105" s="244" t="n">
        <f aca="false">1/(1+$B$109/2)^(2*(BI43-$I$5)/365.25)</f>
        <v>4.70917345014833</v>
      </c>
      <c r="BJ105" s="244" t="n">
        <f aca="false">1/(1+$B$109/2)^(2*(BJ43-$I$5)/365.25)</f>
        <v>4.67687317270349</v>
      </c>
      <c r="BK105" s="244" t="n">
        <f aca="false">1/(1+$B$109/2)^(2*(BK43-$I$5)/365.25)</f>
        <v>4.64372895005038</v>
      </c>
      <c r="BL105" s="244" t="n">
        <f aca="false">1/(1+$B$109/2)^(2*(BL43-$I$5)/365.25)</f>
        <v>4.61187755722039</v>
      </c>
      <c r="BM105" s="244" t="n">
        <f aca="false">1/(1+$B$109/2)^(2*(BM43-$I$5)/365.25)</f>
        <v>4.57919394768879</v>
      </c>
      <c r="BN105" s="244" t="n">
        <f aca="false">1/(1+$B$109/2)^(2*(BN43-$I$5)/365.25)</f>
        <v>4.54674196146436</v>
      </c>
      <c r="BO105" s="244" t="n">
        <f aca="false">1/(1+$B$109/2)^(2*(BO43-$I$5)/365.25)</f>
        <v>4.51555580355787</v>
      </c>
      <c r="BP105" s="244" t="n">
        <f aca="false">1/(1+$B$109/2)^(2*(BP43-$I$5)/365.25)</f>
        <v>4.48355481028117</v>
      </c>
      <c r="BQ105" s="244" t="n">
        <f aca="false">1/(1+$B$109/2)^(2*(BQ43-$I$5)/365.25)</f>
        <v>4.45280205380611</v>
      </c>
      <c r="BR105" s="244" t="n">
        <f aca="false">1/(1+$B$109/2)^(2*(BR43-$I$5)/365.25)</f>
        <v>4.4212457859212</v>
      </c>
      <c r="BS105" s="244" t="n">
        <f aca="false">1/(1+$B$109/2)^(2*(BS43-$I$5)/365.25)</f>
        <v>4.38991315206061</v>
      </c>
      <c r="BT105" s="244" t="n">
        <f aca="false">1/(1+$B$109/2)^(2*(BT43-$I$5)/365.25)</f>
        <v>4.36080303180305</v>
      </c>
      <c r="BU105" s="244" t="n">
        <f aca="false">1/(1+$B$109/2)^(2*(BU43-$I$5)/365.25)</f>
        <v>4.3298987456924</v>
      </c>
      <c r="BV105" s="244" t="n">
        <f aca="false">1/(1+$B$109/2)^(2*(BV43-$I$5)/365.25)</f>
        <v>4.30019991801607</v>
      </c>
      <c r="BW105" s="244" t="n">
        <f aca="false">1/(1+$B$109/2)^(2*(BW43-$I$5)/365.25)</f>
        <v>4.26972511609767</v>
      </c>
      <c r="BX105" s="244" t="n">
        <f aca="false">1/(1+$B$109/2)^(2*(BX43-$I$5)/365.25)</f>
        <v>4.24043902007188</v>
      </c>
      <c r="BY105" s="244" t="n">
        <f aca="false">1/(1+$B$109/2)^(2*(BY43-$I$5)/365.25)</f>
        <v>4.21038773370206</v>
      </c>
      <c r="BZ105" s="244" t="n">
        <f aca="false">1/(1+$B$109/2)^(2*(BZ43-$I$5)/365.25)</f>
        <v>4.18054941580278</v>
      </c>
      <c r="CA105" s="244" t="n">
        <f aca="false">1/(1+$B$109/2)^(2*(CA43-$I$5)/365.25)</f>
        <v>4.15187497697997</v>
      </c>
      <c r="CB105" s="244" t="n">
        <f aca="false">1/(1+$B$109/2)^(2*(CB43-$I$5)/365.25)</f>
        <v>4.12245132925993</v>
      </c>
      <c r="CC105" s="244" t="n">
        <f aca="false">1/(1+$B$109/2)^(2*(CC43-$I$5)/365.25)</f>
        <v>4.09417538591286</v>
      </c>
      <c r="CD105" s="244" t="n">
        <f aca="false">1/(1+$B$109/2)^(2*(CD43-$I$5)/365.25)</f>
        <v>4.06516064560226</v>
      </c>
      <c r="CE105" s="244" t="n">
        <f aca="false">1/(1+$B$109/2)^(2*(CE43-$I$5)/365.25)</f>
        <v>4.03635152793259</v>
      </c>
      <c r="CF105" s="244" t="n">
        <f aca="false">1/(1+$B$109/2)^(2*(CF43-$I$5)/365.25)</f>
        <v>4.01050591412767</v>
      </c>
      <c r="CG105" s="244" t="n">
        <f aca="false">1/(1+$B$109/2)^(2*(CG43-$I$5)/365.25)</f>
        <v>3.98208412545371</v>
      </c>
      <c r="CH105" s="244" t="n">
        <f aca="false">1/(1+$B$109/2)^(2*(CH43-$I$5)/365.25)</f>
        <v>3.95477096244912</v>
      </c>
      <c r="CI105" s="244" t="n">
        <f aca="false">1/(1+$B$109/2)^(2*(CI43-$I$5)/365.25)</f>
        <v>3.92674415811187</v>
      </c>
      <c r="CJ105" s="244" t="n">
        <f aca="false">1/(1+$B$109/2)^(2*(CJ43-$I$5)/365.25)</f>
        <v>3.89981057261017</v>
      </c>
      <c r="CK105" s="244" t="n">
        <f aca="false">1/(1+$B$109/2)^(2*(CK43-$I$5)/365.25)</f>
        <v>3.87217326341864</v>
      </c>
      <c r="CL105" s="244" t="n">
        <f aca="false">1/(1+$B$109/2)^(2*(CL43-$I$5)/365.25)</f>
        <v>3.8447318152427</v>
      </c>
      <c r="CM105" s="244" t="n">
        <f aca="false">1/(1+$B$109/2)^(2*(CM43-$I$5)/365.25)</f>
        <v>3.81836075338907</v>
      </c>
      <c r="CN105" s="244" t="n">
        <f aca="false">1/(1+$B$109/2)^(2*(CN43-$I$5)/365.25)</f>
        <v>3.79130066552548</v>
      </c>
      <c r="CO105" s="244" t="n">
        <f aca="false">1/(1+$B$109/2)^(2*(CO43-$I$5)/365.25)</f>
        <v>3.76529608857166</v>
      </c>
      <c r="CP105" s="244" t="n">
        <f aca="false">1/(1+$B$109/2)^(2*(CP43-$I$5)/365.25)</f>
        <v>3.73861206116572</v>
      </c>
      <c r="CQ105" s="244" t="n">
        <f aca="false">1/(1+$B$109/2)^(2*(CQ43-$I$5)/365.25)</f>
        <v>3.71211713902583</v>
      </c>
      <c r="CR105" s="244" t="n">
        <f aca="false">1/(1+$B$109/2)^(2*(CR43-$I$5)/365.25)</f>
        <v>3.68834766669173</v>
      </c>
      <c r="CS105" s="244" t="n">
        <f aca="false">1/(1+$B$109/2)^(2*(CS43-$I$5)/365.25)</f>
        <v>3.66220895995912</v>
      </c>
      <c r="CT105" s="244" t="n">
        <f aca="false">1/(1+$B$109/2)^(2*(CT43-$I$5)/365.25)</f>
        <v>3.63708982456946</v>
      </c>
      <c r="CU105" s="244" t="n">
        <f aca="false">1/(1+$B$109/2)^(2*(CU43-$I$5)/365.25)</f>
        <v>3.61131437364244</v>
      </c>
      <c r="CV105" s="244" t="n">
        <f aca="false">1/(1+$B$109/2)^(2*(CV43-$I$5)/365.25)</f>
        <v>3.58654432483367</v>
      </c>
      <c r="CW105" s="244" t="n">
        <f aca="false">1/(1+$B$109/2)^(2*(CW43-$I$5)/365.25)</f>
        <v>3.56112708146018</v>
      </c>
      <c r="CX105" s="244" t="n">
        <f aca="false">1/(1+$B$109/2)^(2*(CX43-$I$5)/365.25)</f>
        <v>3.5358899658649</v>
      </c>
      <c r="CY105" s="244" t="n">
        <f aca="false">1/(1+$B$109/2)^(2*(CY43-$I$5)/365.25)</f>
        <v>3.51163725397801</v>
      </c>
      <c r="CZ105" s="244" t="n">
        <f aca="false">1/(1+$B$109/2)^(2*(CZ43-$I$5)/365.25)</f>
        <v>3.48675086456251</v>
      </c>
      <c r="DA105" s="244" t="n">
        <f aca="false">1/(1+$B$109/2)^(2*(DA43-$I$5)/365.25)</f>
        <v>3.46283519836363</v>
      </c>
      <c r="DB105" s="244" t="n">
        <f aca="false">1/(1+$B$109/2)^(2*(DB43-$I$5)/365.25)</f>
        <v>3.43829466100301</v>
      </c>
      <c r="DC105" s="244" t="n">
        <f aca="false">1/(1+$B$109/2)^(2*(DC43-$I$5)/365.25)</f>
        <v>3.41392803835084</v>
      </c>
      <c r="DD105" s="244" t="n">
        <f aca="false">1/(1+$B$109/2)^(2*(DD43-$I$5)/365.25)</f>
        <v>3.39206793399016</v>
      </c>
      <c r="DE105" s="244" t="n">
        <f aca="false">1/(1+$B$109/2)^(2*(DE43-$I$5)/365.25)</f>
        <v>3.36802891246722</v>
      </c>
      <c r="DF105" s="244" t="n">
        <f aca="false">1/(1+$B$109/2)^(2*(DF43-$I$5)/365.25)</f>
        <v>3.34492756156848</v>
      </c>
      <c r="DG105" s="244" t="n">
        <f aca="false">1/(1+$B$109/2)^(2*(DG43-$I$5)/365.25)</f>
        <v>3.32122261602789</v>
      </c>
      <c r="DH105" s="244" t="n">
        <f aca="false">1/(1+$B$109/2)^(2*(DH43-$I$5)/365.25)</f>
        <v>3.29844231008049</v>
      </c>
      <c r="DI105" s="244" t="n">
        <f aca="false">1/(1+$B$109/2)^(2*(DI43-$I$5)/365.25)</f>
        <v>3.27506679778911</v>
      </c>
      <c r="DJ105" s="244" t="n">
        <f aca="false">1/(1+$B$109/2)^(2*(DJ43-$I$5)/365.25)</f>
        <v>3.2518569438672</v>
      </c>
      <c r="DK105" s="244" t="n">
        <f aca="false">1/(1+$B$109/2)^(2*(DK43-$I$5)/365.25)</f>
        <v>3.22955241790107</v>
      </c>
      <c r="DL105" s="244" t="n">
        <f aca="false">1/(1+$B$109/2)^(2*(DL43-$I$5)/365.25)</f>
        <v>3.20666511682274</v>
      </c>
      <c r="DM105" s="244" t="n">
        <f aca="false">1/(1+$B$109/2)^(2*(DM43-$I$5)/365.25)</f>
        <v>3.18467056214292</v>
      </c>
      <c r="DN105" s="244" t="n">
        <f aca="false">1/(1+$B$109/2)^(2*(DN43-$I$5)/365.25)</f>
        <v>3.16210133131482</v>
      </c>
      <c r="DO105" s="244" t="n">
        <f aca="false">1/(1+$B$109/2)^(2*(DO43-$I$5)/365.25)</f>
        <v>3.13969204487351</v>
      </c>
      <c r="DP105" s="244" t="n">
        <f aca="false">1/(1+$B$109/2)^(2*(DP43-$I$5)/365.25)</f>
        <v>3.11887231340455</v>
      </c>
      <c r="DQ105" s="244" t="n">
        <f aca="false">1/(1+$B$109/2)^(2*(DQ43-$I$5)/365.25)</f>
        <v>3.09676938382642</v>
      </c>
      <c r="DR105" s="23"/>
      <c r="DS105" s="244" t="n">
        <f aca="false">1/(1+$B$109/2)^(2*(DS43-$I$5)/365.25)</f>
        <v>3.07552860530357</v>
      </c>
      <c r="DT105" s="244" t="n">
        <f aca="false">1/(1+$B$109/2)^(2*(DT43-$I$5)/365.25)</f>
        <v>3.05373284537894</v>
      </c>
      <c r="DU105" s="244" t="n">
        <f aca="false">1/(1+$B$109/2)^(2*(DU43-$I$5)/365.25)</f>
        <v>3.03278725499194</v>
      </c>
      <c r="DV105" s="244" t="n">
        <f aca="false">1/(1+$B$109/2)^(2*(DV43-$I$5)/365.25)</f>
        <v>3.01129439591129</v>
      </c>
      <c r="DW105" s="244" t="n">
        <f aca="false">1/(1+$B$109/2)^(2*(DW43-$I$5)/365.25)</f>
        <v>2.98995385314979</v>
      </c>
      <c r="DX105" s="244" t="n">
        <f aca="false">1/(1+$B$109/2)^(2*(DX43-$I$5)/365.25)</f>
        <v>2.96944572363909</v>
      </c>
      <c r="DY105" s="244" t="n">
        <f aca="false">1/(1+$B$109/2)^(2*(DY43-$I$5)/365.25)</f>
        <v>2.94840175546073</v>
      </c>
      <c r="DZ105" s="244" t="n">
        <f aca="false">1/(1+$B$109/2)^(2*(DZ43-$I$5)/365.25)</f>
        <v>2.92817863228882</v>
      </c>
      <c r="EA105" s="244" t="n">
        <f aca="false">1/(1+$B$109/2)^(2*(EA43-$I$5)/365.25)</f>
        <v>2.90742711712627</v>
      </c>
      <c r="EB105" s="244" t="n">
        <f aca="false">1/(1+$B$109/2)^(2*(EB43-$I$5)/365.25)</f>
        <v>2.88682266450177</v>
      </c>
      <c r="EC105" s="244" t="n">
        <f aca="false">1/(1+$B$109/2)^(2*(EC43-$I$5)/365.25)</f>
        <v>2.86833772750021</v>
      </c>
      <c r="ED105" s="244" t="n">
        <f aca="false">1/(1+$B$109/2)^(2*(ED43-$I$5)/365.25)</f>
        <v>2.84801029488145</v>
      </c>
      <c r="EE105" s="244" t="n">
        <f aca="false">1/(1+$B$109/2)^(2*(EE43-$I$5)/365.25)</f>
        <v>2.82847575794748</v>
      </c>
      <c r="EF105" s="244" t="n">
        <f aca="false">1/(1+$B$109/2)^(2*(EF43-$I$5)/365.25)</f>
        <v>2.80843082047996</v>
      </c>
      <c r="EG105" s="244" t="n">
        <f aca="false">1/(1+$B$109/2)^(2*(EG43-$I$5)/365.25)</f>
        <v>2.78916775963788</v>
      </c>
      <c r="EH105" s="244" t="n">
        <f aca="false">1/(1+$B$109/2)^(2*(EH43-$I$5)/365.25)</f>
        <v>2.7694013914195</v>
      </c>
      <c r="EI105" s="244" t="n">
        <f aca="false">1/(1+$B$109/2)^(2*(EI43-$I$5)/365.25)</f>
        <v>2.74977510416655</v>
      </c>
      <c r="EJ105" s="244" t="n">
        <f aca="false">1/(1+$B$109/2)^(2*(EJ43-$I$5)/365.25)</f>
        <v>2.73091436358953</v>
      </c>
      <c r="EK105" s="244" t="n">
        <f aca="false">1/(1+$B$109/2)^(2*(EK43-$I$5)/365.25)</f>
        <v>2.71156082750441</v>
      </c>
      <c r="EL105" s="244" t="n">
        <f aca="false">1/(1+$B$109/2)^(2*(EL43-$I$5)/365.25)</f>
        <v>2.69296219911153</v>
      </c>
      <c r="EM105" s="244" t="n">
        <f aca="false">1/(1+$B$109/2)^(2*(EM43-$I$5)/365.25)</f>
        <v>2.6738776237066</v>
      </c>
      <c r="EN105" s="244" t="n">
        <f aca="false">1/(1+$B$109/2)^(2*(EN43-$I$5)/365.25)</f>
        <v>2.65492829751478</v>
      </c>
      <c r="EO105" s="244" t="n">
        <f aca="false">1/(1+$B$109/2)^(2*(EO43-$I$5)/365.25)</f>
        <v>2.63792822926441</v>
      </c>
      <c r="EP105" s="244" t="n">
        <f aca="false">1/(1+$B$109/2)^(2*(EP43-$I$5)/365.25)</f>
        <v>2.61923367045448</v>
      </c>
      <c r="EQ105" s="244" t="n">
        <f aca="false">1/(1+$B$109/2)^(2*(EQ43-$I$5)/365.25)</f>
        <v>2.60126831514444</v>
      </c>
      <c r="ER105" s="244" t="n">
        <f aca="false">1/(1+$B$109/2)^(2*(ER43-$I$5)/365.25)</f>
        <v>2.58283355905124</v>
      </c>
      <c r="ES105" s="244" t="n">
        <f aca="false">1/(1+$B$109/2)^(2*(ES43-$I$5)/365.25)</f>
        <v>2.56511787254397</v>
      </c>
      <c r="ET105" s="244" t="n">
        <f aca="false">1/(1+$B$109/2)^(2*(ET43-$I$5)/365.25)</f>
        <v>2.54693930862753</v>
      </c>
      <c r="EU105" s="244" t="n">
        <f aca="false">1/(1+$B$109/2)^(2*(EU43-$I$5)/365.25)</f>
        <v>2.52888957317141</v>
      </c>
      <c r="EV105" s="244" t="n">
        <f aca="false">1/(1+$B$109/2)^(2*(EV43-$I$5)/365.25)</f>
        <v>2.51154388911337</v>
      </c>
      <c r="EW105" s="244" t="n">
        <f aca="false">1/(1+$B$109/2)^(2*(EW43-$I$5)/365.25)</f>
        <v>2.49374499511092</v>
      </c>
      <c r="EX105" s="244" t="n">
        <f aca="false">1/(1+$B$109/2)^(2*(EX43-$I$5)/365.25)</f>
        <v>2.47664036813732</v>
      </c>
      <c r="EY105" s="244" t="n">
        <f aca="false">1/(1+$B$109/2)^(2*(EY43-$I$5)/365.25)</f>
        <v>2.45908882958538</v>
      </c>
      <c r="EZ105" s="244" t="n">
        <f aca="false">1/(1+$B$109/2)^(2*(EZ43-$I$5)/365.25)</f>
        <v>2.44166167586925</v>
      </c>
      <c r="FA105" s="244" t="n">
        <f aca="false">1/(1+$B$109/2)^(2*(FA43-$I$5)/365.25)</f>
        <v>2.42602719897097</v>
      </c>
      <c r="FB105" s="244" t="n">
        <f aca="false">1/(1+$B$109/2)^(2*(FB43-$I$5)/365.25)</f>
        <v>2.40883434753456</v>
      </c>
      <c r="FC105" s="244" t="n">
        <f aca="false">1/(1+$B$109/2)^(2*(FC43-$I$5)/365.25)</f>
        <v>2.39231212371595</v>
      </c>
      <c r="FD105" s="244" t="n">
        <f aca="false">1/(1+$B$109/2)^(2*(FD43-$I$5)/365.25)</f>
        <v>2.3753582054128</v>
      </c>
      <c r="FE105" s="244" t="n">
        <f aca="false">1/(1+$B$109/2)^(2*(FE43-$I$5)/365.25)</f>
        <v>2.35906559485643</v>
      </c>
      <c r="FF105" s="244" t="n">
        <f aca="false">1/(1+$B$109/2)^(2*(FF43-$I$5)/365.25)</f>
        <v>2.34234728917613</v>
      </c>
      <c r="FG105" s="244" t="n">
        <f aca="false">1/(1+$B$109/2)^(2*(FG43-$I$5)/365.25)</f>
        <v>2.3257474633488</v>
      </c>
      <c r="FH105" s="244" t="n">
        <f aca="false">1/(1+$B$109/2)^(2*(FH43-$I$5)/365.25)</f>
        <v>2.3097951334701</v>
      </c>
      <c r="FI105" s="244" t="n">
        <f aca="false">1/(1+$B$109/2)^(2*(FI43-$I$5)/365.25)</f>
        <v>2.29342599935853</v>
      </c>
      <c r="FJ105" s="244" t="n">
        <f aca="false">1/(1+$B$109/2)^(2*(FJ43-$I$5)/365.25)</f>
        <v>2.27769536279084</v>
      </c>
      <c r="FK105" s="244" t="n">
        <f aca="false">1/(1+$B$109/2)^(2*(FK43-$I$5)/365.25)</f>
        <v>2.26155371441754</v>
      </c>
      <c r="FL105" s="244" t="n">
        <f aca="false">1/(1+$B$109/2)^(2*(FL43-$I$5)/365.25)</f>
        <v>2.24552645922274</v>
      </c>
      <c r="FM105" s="244" t="n">
        <f aca="false">1/(1+$B$109/2)^(2*(FM43-$I$5)/365.25)</f>
        <v>2.23063606321597</v>
      </c>
      <c r="FN105" s="244" t="n">
        <f aca="false">1/(1+$B$109/2)^(2*(FN43-$I$5)/365.25)</f>
        <v>2.21482791627523</v>
      </c>
      <c r="FO105" s="244" t="n">
        <f aca="false">1/(1+$B$109/2)^(2*(FO43-$I$5)/365.25)</f>
        <v>2.1996363849066</v>
      </c>
      <c r="FP105" s="244" t="n">
        <f aca="false">1/(1+$B$109/2)^(2*(FP43-$I$5)/365.25)</f>
        <v>2.1840479275324</v>
      </c>
      <c r="FQ105" s="244" t="n">
        <f aca="false">1/(1+$B$109/2)^(2*(FQ43-$I$5)/365.25)</f>
        <v>2.16906751647749</v>
      </c>
      <c r="FR105" s="244" t="n">
        <f aca="false">1/(1+$B$109/2)^(2*(FR43-$I$5)/365.25)</f>
        <v>2.15369569559182</v>
      </c>
      <c r="FS105" s="244" t="n">
        <f aca="false">1/(1+$B$109/2)^(2*(FS43-$I$5)/365.25)</f>
        <v>2.13843281224523</v>
      </c>
      <c r="FT105" s="244" t="n">
        <f aca="false">1/(1+$B$109/2)^(2*(FT43-$I$5)/365.25)</f>
        <v>2.12376527581578</v>
      </c>
      <c r="FU105" s="244" t="n">
        <f aca="false">1/(1+$B$109/2)^(2*(FU43-$I$5)/365.25)</f>
        <v>2.10871450437827</v>
      </c>
      <c r="FV105" s="244" t="n">
        <f aca="false">1/(1+$B$109/2)^(2*(FV43-$I$5)/365.25)</f>
        <v>2.09425080618061</v>
      </c>
      <c r="FW105" s="244" t="n">
        <f aca="false">1/(1+$B$109/2)^(2*(FW43-$I$5)/365.25)</f>
        <v>2.07940919888268</v>
      </c>
      <c r="FX105" s="244" t="n">
        <f aca="false">1/(1+$B$109/2)^(2*(FX43-$I$5)/365.25)</f>
        <v>2.06467277158827</v>
      </c>
      <c r="FY105" s="244" t="n">
        <f aca="false">1/(1+$B$109/2)^(2*(FY43-$I$5)/365.25)</f>
        <v>2.0514522344971</v>
      </c>
      <c r="FZ105" s="244" t="n">
        <f aca="false">1/(1+$B$109/2)^(2*(FZ43-$I$5)/365.25)</f>
        <v>2.0369139335615</v>
      </c>
      <c r="GA105" s="244" t="n">
        <f aca="false">1/(1+$B$109/2)^(2*(GA43-$I$5)/365.25)</f>
        <v>2.02294271634435</v>
      </c>
      <c r="GB105" s="244" t="n">
        <f aca="false">1/(1+$B$109/2)^(2*(GB43-$I$5)/365.25)</f>
        <v>2.00860645762424</v>
      </c>
      <c r="GC105" s="244" t="n">
        <f aca="false">1/(1+$B$109/2)^(2*(GC43-$I$5)/365.25)</f>
        <v>1.99482940172567</v>
      </c>
      <c r="GD105" s="244" t="n">
        <f aca="false">1/(1+$B$109/2)^(2*(GD43-$I$5)/365.25)</f>
        <v>1.98069237739247</v>
      </c>
      <c r="GE105" s="244" t="n">
        <f aca="false">1/(1+$B$109/2)^(2*(GE43-$I$5)/365.25)</f>
        <v>1.96665553980047</v>
      </c>
      <c r="GF105" s="244" t="n">
        <f aca="false">1/(1+$B$109/2)^(2*(GF43-$I$5)/365.25)</f>
        <v>1.95316622575281</v>
      </c>
      <c r="GG105" s="244" t="n">
        <f aca="false">1/(1+$B$109/2)^(2*(GG43-$I$5)/365.25)</f>
        <v>1.9393244614213</v>
      </c>
      <c r="GH105" s="244" t="n">
        <f aca="false">1/(1+$B$109/2)^(2*(GH43-$I$5)/365.25)</f>
        <v>1.92602261156961</v>
      </c>
      <c r="GI105" s="244" t="n">
        <f aca="false">1/(1+$B$109/2)^(2*(GI43-$I$5)/365.25)</f>
        <v>1.91237320951924</v>
      </c>
      <c r="GJ105" s="244" t="n">
        <f aca="false">1/(1+$B$109/2)^(2*(GJ43-$I$5)/365.25)</f>
        <v>1.89882053851202</v>
      </c>
      <c r="GK105" s="244" t="n">
        <f aca="false">1/(1+$B$109/2)^(2*(GK43-$I$5)/365.25)</f>
        <v>1.88666198839972</v>
      </c>
      <c r="GL105" s="244" t="n">
        <f aca="false">1/(1+$B$109/2)^(2*(GL43-$I$5)/365.25)</f>
        <v>1.87329152854212</v>
      </c>
      <c r="GM105" s="244" t="n">
        <f aca="false">1/(1+$B$109/2)^(2*(GM43-$I$5)/365.25)</f>
        <v>1.86044259937281</v>
      </c>
      <c r="GN105" s="244" t="n">
        <f aca="false">1/(1+$B$109/2)^(2*(GN43-$I$5)/365.25)</f>
        <v>1.84725795196632</v>
      </c>
      <c r="GO105" s="244" t="n">
        <f aca="false">1/(1+$B$109/2)^(2*(GO43-$I$5)/365.25)</f>
        <v>1.83458758741247</v>
      </c>
      <c r="GP105" s="244" t="n">
        <f aca="false">1/(1+$B$109/2)^(2*(GP43-$I$5)/365.25)</f>
        <v>1.8215861701774</v>
      </c>
      <c r="GQ105" s="244" t="n">
        <f aca="false">1/(1+$B$109/2)^(2*(GQ43-$I$5)/365.25)</f>
        <v>1.80867689182481</v>
      </c>
      <c r="GR105" s="244" t="n">
        <f aca="false">1/(1+$B$109/2)^(2*(GR43-$I$5)/365.25)</f>
        <v>1.79627115522741</v>
      </c>
      <c r="GS105" s="244" t="n">
        <f aca="false">1/(1+$B$109/2)^(2*(GS43-$I$5)/365.25)</f>
        <v>1.78354128017719</v>
      </c>
      <c r="GT105" s="244" t="n">
        <f aca="false">1/(1+$B$109/2)^(2*(GT43-$I$5)/365.25)</f>
        <v>1.771307949043</v>
      </c>
      <c r="GU105" s="244" t="n">
        <f aca="false">1/(1+$B$109/2)^(2*(GU43-$I$5)/365.25)</f>
        <v>1.75875498408492</v>
      </c>
      <c r="GV105" s="244" t="n">
        <f aca="false">1/(1+$B$109/2)^(2*(GV43-$I$5)/365.25)</f>
        <v>1.74629097990259</v>
      </c>
      <c r="GW105" s="244" t="n">
        <f aca="false">1/(1+$B$109/2)^(2*(GW43-$I$5)/365.25)</f>
        <v>1.73510910886256</v>
      </c>
      <c r="GX105" s="244" t="n">
        <f aca="false">1/(1+$B$109/2)^(2*(GX43-$I$5)/365.25)</f>
        <v>1.72281267906685</v>
      </c>
      <c r="GY105" s="244" t="n">
        <f aca="false">1/(1+$B$109/2)^(2*(GY43-$I$5)/365.25)</f>
        <v>1.71099588613951</v>
      </c>
      <c r="GZ105" s="244" t="n">
        <f aca="false">1/(1+$B$109/2)^(2*(GZ43-$I$5)/365.25)</f>
        <v>1.69887034274445</v>
      </c>
      <c r="HA105" s="244" t="n">
        <f aca="false">1/(1+$B$109/2)^(2*(HA43-$I$5)/365.25)</f>
        <v>1.68721777059048</v>
      </c>
      <c r="HB105" s="244" t="n">
        <f aca="false">1/(1+$B$109/2)^(2*(HB43-$I$5)/365.25)</f>
        <v>1.67526073874725</v>
      </c>
      <c r="HC105" s="244" t="n">
        <f aca="false">1/(1+$B$109/2)^(2*(HC43-$I$5)/365.25)</f>
        <v>1.66338844440086</v>
      </c>
      <c r="HD105" s="244" t="n">
        <f aca="false">1/(1+$B$109/2)^(2*(HD43-$I$5)/365.25)</f>
        <v>1.65197924301522</v>
      </c>
      <c r="HE105" s="244" t="n">
        <f aca="false">1/(1+$B$109/2)^(2*(HE43-$I$5)/365.25)</f>
        <v>1.64027194075857</v>
      </c>
      <c r="HF105" s="244" t="n">
        <f aca="false">1/(1+$B$109/2)^(2*(HF43-$I$5)/365.25)</f>
        <v>1.62902129574999</v>
      </c>
      <c r="HG105" s="244" t="n">
        <f aca="false">1/(1+$B$109/2)^(2*(HG43-$I$5)/365.25)</f>
        <v>1.6174766926489</v>
      </c>
      <c r="HH105" s="244" t="n">
        <f aca="false">1/(1+$B$109/2)^(2*(HH43-$I$5)/365.25)</f>
        <v>1.60601390423071</v>
      </c>
      <c r="HI105" s="244" t="n">
        <f aca="false">1/(1+$B$109/2)^(2*(HI43-$I$5)/365.25)</f>
        <v>1.5953642042781</v>
      </c>
      <c r="HJ105" s="244" t="n">
        <f aca="false">1/(1+$B$109/2)^(2*(HJ43-$I$5)/365.25)</f>
        <v>1.58405812338884</v>
      </c>
      <c r="HK105" s="244" t="n">
        <f aca="false">1/(1+$B$109/2)^(2*(HK43-$I$5)/365.25)</f>
        <v>1.57319304963103</v>
      </c>
      <c r="HL105" s="244" t="n">
        <f aca="false">1/(1+$B$109/2)^(2*(HL43-$I$5)/365.25)</f>
        <v>1.56204409202883</v>
      </c>
      <c r="HM105" s="244" t="n">
        <f aca="false">1/(1+$B$109/2)^(2*(HM43-$I$5)/365.25)</f>
        <v>1.55133001277741</v>
      </c>
      <c r="HN105" s="244" t="n">
        <f aca="false">1/(1+$B$109/2)^(2*(HN43-$I$5)/365.25)</f>
        <v>1.54033599488271</v>
      </c>
      <c r="HO105" s="244" t="n">
        <f aca="false">1/(1+$B$109/2)^(2*(HO43-$I$5)/365.25)</f>
        <v>1.52941988976509</v>
      </c>
      <c r="HP105" s="244" t="n">
        <f aca="false">1/(1+$B$109/2)^(2*(HP43-$I$5)/365.25)</f>
        <v>1.51892958031014</v>
      </c>
      <c r="HQ105" s="244" t="n">
        <f aca="false">1/(1+$B$109/2)^(2*(HQ43-$I$5)/365.25)</f>
        <v>1.50816517889382</v>
      </c>
      <c r="HR105" s="244" t="n">
        <f aca="false">1/(1+$B$109/2)^(2*(HR43-$I$5)/365.25)</f>
        <v>1.49782065575689</v>
      </c>
      <c r="HS105" s="244" t="n">
        <f aca="false">1/(1+$B$109/2)^(2*(HS43-$I$5)/365.25)</f>
        <v>1.48720584977955</v>
      </c>
      <c r="HT105" s="245"/>
      <c r="HU105" s="245"/>
      <c r="HV105" s="245"/>
      <c r="HW105" s="245"/>
      <c r="HX105" s="245"/>
      <c r="HY105" s="245"/>
      <c r="HZ105" s="245"/>
      <c r="IA105" s="245"/>
      <c r="IB105" s="245"/>
      <c r="IC105" s="245"/>
      <c r="ID105" s="245"/>
      <c r="IE105" s="245"/>
      <c r="IF105" s="245"/>
      <c r="IG105" s="245"/>
      <c r="IH105" s="245"/>
      <c r="II105" s="245"/>
      <c r="IJ105" s="245"/>
      <c r="IK105" s="245"/>
      <c r="IL105" s="245"/>
      <c r="IM105" s="245"/>
      <c r="IN105" s="245"/>
      <c r="IO105" s="245"/>
      <c r="IP105" s="245"/>
      <c r="IQ105" s="245"/>
      <c r="IR105" s="245"/>
      <c r="IS105" s="245"/>
      <c r="IT105" s="245"/>
      <c r="IU105" s="245"/>
      <c r="IV105" s="245"/>
      <c r="IW105" s="245"/>
    </row>
    <row r="106" customFormat="false" ht="16.5" hidden="false" customHeight="false" outlineLevel="0" collapsed="false">
      <c r="A106" s="246" t="s">
        <v>117</v>
      </c>
      <c r="B106" s="247" t="n">
        <f aca="false">B100*B105</f>
        <v>128.71940702755</v>
      </c>
      <c r="C106" s="247" t="n">
        <f aca="false">C100*C105</f>
        <v>190.95603716967</v>
      </c>
      <c r="D106" s="247" t="n">
        <f aca="false">D100*D105</f>
        <v>186.916313895461</v>
      </c>
      <c r="E106" s="247" t="n">
        <f aca="false">E100*E105</f>
        <v>266.782574267033</v>
      </c>
      <c r="F106" s="247" t="n">
        <f aca="false">F100*F105</f>
        <v>266.09673942758</v>
      </c>
      <c r="G106" s="247" t="n">
        <f aca="false">G100*G105</f>
        <v>264.271578685114</v>
      </c>
      <c r="H106" s="247" t="n">
        <f aca="false">H100*H105</f>
        <v>261.210664544545</v>
      </c>
      <c r="I106" s="247" t="n">
        <f aca="false">I100*I105</f>
        <v>180.469090099871</v>
      </c>
      <c r="J106" s="247" t="n">
        <f aca="false">J100*J105</f>
        <v>181.80724665755</v>
      </c>
      <c r="K106" s="247" t="n">
        <f aca="false">K100*K105</f>
        <v>177.920244959609</v>
      </c>
      <c r="L106" s="247" t="n">
        <f aca="false">L100*L105</f>
        <v>176.780983944437</v>
      </c>
      <c r="M106" s="247" t="n">
        <f aca="false">M100*M105</f>
        <v>172.82757714465</v>
      </c>
      <c r="N106" s="248" t="n">
        <f aca="false">N100*N105</f>
        <v>174.324216691427</v>
      </c>
      <c r="O106" s="248" t="n">
        <f aca="false">O100*O105</f>
        <v>175.616809753203</v>
      </c>
      <c r="P106" s="248" t="n">
        <f aca="false">P100*P105</f>
        <v>171.901591715493</v>
      </c>
      <c r="Q106" s="248" t="n">
        <f aca="false">Q100*Q105</f>
        <v>245.352308756251</v>
      </c>
      <c r="R106" s="248" t="n">
        <f aca="false">R100*R105</f>
        <v>244.721566055955</v>
      </c>
      <c r="S106" s="248" t="n">
        <f aca="false">S100*S105</f>
        <v>243.043017885237</v>
      </c>
      <c r="T106" s="248" t="n">
        <f aca="false">T100*T105</f>
        <v>240.227982632816</v>
      </c>
      <c r="U106" s="248" t="n">
        <f aca="false">U100*U105</f>
        <v>165.972264255997</v>
      </c>
      <c r="V106" s="248" t="n">
        <f aca="false">V100*V105</f>
        <v>167.202928596823</v>
      </c>
      <c r="W106" s="248" t="n">
        <f aca="false">W100*W105</f>
        <v>163.628164227937</v>
      </c>
      <c r="X106" s="248" t="n">
        <f aca="false">X100*X105</f>
        <v>162.543123277648</v>
      </c>
      <c r="Y106" s="248" t="n">
        <f aca="false">Y100*Y105</f>
        <v>158.908122077369</v>
      </c>
      <c r="Z106" s="248" t="n">
        <f aca="false">Z100*Z105</f>
        <v>160.284222950473</v>
      </c>
      <c r="AA106" s="248" t="n">
        <f aca="false">AA100*AA105</f>
        <v>161.472711150391</v>
      </c>
      <c r="AB106" s="248" t="n">
        <f aca="false">AB100*AB105</f>
        <v>158.056715096785</v>
      </c>
      <c r="AC106" s="248" t="n">
        <f aca="false">AC100*AC105</f>
        <v>225.591744534907</v>
      </c>
      <c r="AD106" s="248" t="n">
        <f aca="false">AD100*AD105</f>
        <v>225.011801567042</v>
      </c>
      <c r="AE106" s="248" t="n">
        <f aca="false">AE100*AE105</f>
        <v>223.468442908476</v>
      </c>
      <c r="AF106" s="248" t="n">
        <f aca="false">AF100*AF105</f>
        <v>220.880129324878</v>
      </c>
      <c r="AG106" s="248" t="n">
        <f aca="false">AG100*AG105</f>
        <v>152.604932995011</v>
      </c>
      <c r="AH106" s="248" t="n">
        <f aca="false">AH100*AH105</f>
        <v>153.736480185217</v>
      </c>
      <c r="AI106" s="248" t="n">
        <f aca="false">AI100*AI105</f>
        <v>150.449625725334</v>
      </c>
      <c r="AJ106" s="248" t="n">
        <f aca="false">AJ100*AJ105</f>
        <v>149.486264903888</v>
      </c>
      <c r="AK106" s="248" t="n">
        <f aca="false">AK100*AK105</f>
        <v>146.143258190386</v>
      </c>
      <c r="AL106" s="248" t="n">
        <f aca="false">AL100*AL105</f>
        <v>147.408818833636</v>
      </c>
      <c r="AM106" s="248" t="n">
        <f aca="false">AM100*AM105</f>
        <v>148.501837463436</v>
      </c>
      <c r="AN106" s="248" t="n">
        <f aca="false">AN100*AN105</f>
        <v>145.360243524037</v>
      </c>
      <c r="AO106" s="248" t="n">
        <f aca="false">AO100*AO105</f>
        <v>207.470279908869</v>
      </c>
      <c r="AP106" s="248" t="n">
        <f aca="false">AP100*AP105</f>
        <v>206.936922936422</v>
      </c>
      <c r="AQ106" s="248" t="n">
        <f aca="false">AQ100*AQ105</f>
        <v>205.517540088204</v>
      </c>
      <c r="AR106" s="248" t="n">
        <f aca="false">AR100*AR105</f>
        <v>203.137142060838</v>
      </c>
      <c r="AS106" s="248" t="n">
        <f aca="false">AS100*AS105</f>
        <v>140.346395340057</v>
      </c>
      <c r="AT106" s="248" t="n">
        <f aca="false">AT100*AT105</f>
        <v>141.387046950629</v>
      </c>
      <c r="AU106" s="248" t="n">
        <f aca="false">AU100*AU105</f>
        <v>138.364220844037</v>
      </c>
      <c r="AV106" s="248" t="n">
        <f aca="false">AV100*AV105</f>
        <v>137.478245429952</v>
      </c>
      <c r="AW106" s="248" t="n">
        <f aca="false">AW100*AW105</f>
        <v>134.40377770057</v>
      </c>
      <c r="AX106" s="248" t="n">
        <f aca="false">AX100*AX105</f>
        <v>135.567677653727</v>
      </c>
      <c r="AY106" s="248" t="n">
        <f aca="false">AY100*AY105</f>
        <v>136.572895648462</v>
      </c>
      <c r="AZ106" s="248" t="n">
        <f aca="false">AZ100*AZ105</f>
        <v>133.683661490932</v>
      </c>
      <c r="BA106" s="248" t="n">
        <f aca="false">BA100*BA105</f>
        <v>190.804486814028</v>
      </c>
      <c r="BB106" s="248" t="n">
        <f aca="false">BB100*BB105</f>
        <v>190.313973650114</v>
      </c>
      <c r="BC106" s="248" t="n">
        <f aca="false">BC100*BC105</f>
        <v>189.008607811374</v>
      </c>
      <c r="BD106" s="248" t="n">
        <f aca="false">BD100*BD105</f>
        <v>186.81942377873</v>
      </c>
      <c r="BE106" s="248" t="n">
        <f aca="false">BE100*BE105</f>
        <v>129.072568614747</v>
      </c>
      <c r="BF106" s="248" t="n">
        <f aca="false">BF100*BF105</f>
        <v>130.029626158578</v>
      </c>
      <c r="BG106" s="248" t="n">
        <f aca="false">BG100*BG105</f>
        <v>127.249619382429</v>
      </c>
      <c r="BH106" s="248" t="n">
        <f aca="false">BH100*BH105</f>
        <v>126.434813115774</v>
      </c>
      <c r="BI106" s="248" t="n">
        <f aca="false">BI100*BI105</f>
        <v>123.607313015091</v>
      </c>
      <c r="BJ106" s="248" t="n">
        <f aca="false">BJ100*BJ105</f>
        <v>124.677718537089</v>
      </c>
      <c r="BK106" s="248" t="n">
        <f aca="false">BK100*BK105</f>
        <v>125.602188797147</v>
      </c>
      <c r="BL106" s="248" t="n">
        <f aca="false">BL100*BL105</f>
        <v>122.945042718416</v>
      </c>
      <c r="BM106" s="248" t="n">
        <f aca="false">BM100*BM105</f>
        <v>175.477433222514</v>
      </c>
      <c r="BN106" s="248" t="n">
        <f aca="false">BN100*BN105</f>
        <v>175.026322284806</v>
      </c>
      <c r="BO106" s="248" t="n">
        <f aca="false">BO100*BO105</f>
        <v>173.825814631012</v>
      </c>
      <c r="BP106" s="248" t="n">
        <f aca="false">BP100*BP105</f>
        <v>171.812484644309</v>
      </c>
      <c r="BQ106" s="248" t="n">
        <f aca="false">BQ100*BQ105</f>
        <v>118.704352387836</v>
      </c>
      <c r="BR106" s="248" t="n">
        <f aca="false">BR100*BR105</f>
        <v>119.58453085765</v>
      </c>
      <c r="BS106" s="248" t="n">
        <f aca="false">BS100*BS105</f>
        <v>117.027838079795</v>
      </c>
      <c r="BT106" s="248" t="n">
        <f aca="false">BT100*BT105</f>
        <v>116.251810326629</v>
      </c>
      <c r="BU106" s="248" t="n">
        <f aca="false">BU100*BU105</f>
        <v>113.652035808023</v>
      </c>
      <c r="BV106" s="248" t="n">
        <f aca="false">BV100*BV105</f>
        <v>114.636231352347</v>
      </c>
      <c r="BW106" s="248" t="n">
        <f aca="false">BW100*BW105</f>
        <v>115.486245194867</v>
      </c>
      <c r="BX106" s="248" t="n">
        <f aca="false">BX100*BX105</f>
        <v>113.043104462164</v>
      </c>
      <c r="BY106" s="248" t="n">
        <f aca="false">BY100*BY105</f>
        <v>161.344559942585</v>
      </c>
      <c r="BZ106" s="248" t="n">
        <f aca="false">BZ100*BZ105</f>
        <v>160.929781276216</v>
      </c>
      <c r="CA106" s="248" t="n">
        <f aca="false">CA100*CA105</f>
        <v>159.825961967077</v>
      </c>
      <c r="CB106" s="248" t="n">
        <f aca="false">CB100*CB105</f>
        <v>157.974784668901</v>
      </c>
      <c r="CC106" s="248" t="n">
        <f aca="false">CC100*CC105</f>
        <v>109.143957417014</v>
      </c>
      <c r="CD106" s="248" t="n">
        <f aca="false">CD100*CD105</f>
        <v>109.953246710088</v>
      </c>
      <c r="CE106" s="248" t="n">
        <f aca="false">CE100*CE105</f>
        <v>107.602468814742</v>
      </c>
      <c r="CF106" s="248" t="n">
        <f aca="false">CF100*CF105</f>
        <v>106.91346741479</v>
      </c>
      <c r="CG106" s="248" t="n">
        <f aca="false">CG100*CG105</f>
        <v>104.522529093057</v>
      </c>
      <c r="CH106" s="248" t="n">
        <f aca="false">CH100*CH105</f>
        <v>213.596318782438</v>
      </c>
      <c r="CI106" s="248" t="n">
        <f aca="false">CI100*CI105</f>
        <v>213.611478957312</v>
      </c>
      <c r="CJ106" s="248" t="n">
        <f aca="false">CJ100*CJ105</f>
        <v>210.62792009136</v>
      </c>
      <c r="CK106" s="248" t="n">
        <f aca="false">CK100*CK105</f>
        <v>254.293468201921</v>
      </c>
      <c r="CL106" s="248" t="n">
        <f aca="false">CL100*CL105</f>
        <v>253.16144518471</v>
      </c>
      <c r="CM106" s="248" t="n">
        <f aca="false">CM100*CM105</f>
        <v>251.425007781339</v>
      </c>
      <c r="CN106" s="248" t="n">
        <f aca="false">CN100*CN105</f>
        <v>248.982400746588</v>
      </c>
      <c r="CO106" s="248" t="n">
        <f aca="false">CO100*CO105</f>
        <v>203.3628220904</v>
      </c>
      <c r="CP106" s="248" t="n">
        <f aca="false">CP100*CP105</f>
        <v>203.377255934407</v>
      </c>
      <c r="CQ106" s="248" t="n">
        <f aca="false">CQ100*CQ105</f>
        <v>200.490638601758</v>
      </c>
      <c r="CR106" s="248" t="n">
        <f aca="false">CR100*CR105</f>
        <v>199.206854575282</v>
      </c>
      <c r="CS106" s="248" t="n">
        <f aca="false">CS100*CS105</f>
        <v>196.293045848152</v>
      </c>
      <c r="CT106" s="248" t="n">
        <f aca="false">CT100*CT105</f>
        <v>196.438429680388</v>
      </c>
      <c r="CU106" s="248" t="n">
        <f aca="false">CU100*CU105</f>
        <v>196.452372059934</v>
      </c>
      <c r="CV106" s="248" t="n">
        <f aca="false">CV100*CV105</f>
        <v>193.70847824272</v>
      </c>
      <c r="CW106" s="248" t="n">
        <f aca="false">CW100*CW105</f>
        <v>233.866434853896</v>
      </c>
      <c r="CX106" s="248" t="n">
        <f aca="false">CX100*CX105</f>
        <v>232.825345638826</v>
      </c>
      <c r="CY106" s="248" t="n">
        <f aca="false">CY100*CY105</f>
        <v>231.228393787311</v>
      </c>
      <c r="CZ106" s="248" t="n">
        <f aca="false">CZ100*CZ105</f>
        <v>228.981997908544</v>
      </c>
      <c r="DA106" s="248" t="n">
        <f aca="false">DA100*DA105</f>
        <v>187.026975251854</v>
      </c>
      <c r="DB106" s="248" t="n">
        <f aca="false">DB100*DB105</f>
        <v>187.040249645661</v>
      </c>
      <c r="DC106" s="248" t="n">
        <f aca="false">DC100*DC105</f>
        <v>184.385510185982</v>
      </c>
      <c r="DD106" s="248" t="n">
        <f aca="false">DD100*DD105</f>
        <v>183.204850708107</v>
      </c>
      <c r="DE106" s="248" t="n">
        <f aca="false">DE100*DE105</f>
        <v>180.52510410007</v>
      </c>
      <c r="DF106" s="248" t="n">
        <f aca="false">DF100*DF105</f>
        <v>180.658809455425</v>
      </c>
      <c r="DG106" s="248" t="n">
        <f aca="false">DG100*DG105</f>
        <v>180.671631863412</v>
      </c>
      <c r="DH106" s="248" t="n">
        <f aca="false">DH100*DH105</f>
        <v>178.148151141761</v>
      </c>
      <c r="DI106" s="248" t="n">
        <f aca="false">DI100*DI105</f>
        <v>215.080276099905</v>
      </c>
      <c r="DJ106" s="248" t="n">
        <f aca="false">DJ100*DJ105</f>
        <v>214.122816103725</v>
      </c>
      <c r="DK106" s="248" t="n">
        <f aca="false">DK100*DK105</f>
        <v>212.654145127675</v>
      </c>
      <c r="DL106" s="248" t="n">
        <f aca="false">DL100*DL105</f>
        <v>210.58819904124</v>
      </c>
      <c r="DM106" s="248" t="n">
        <f aca="false">DM100*DM105</f>
        <v>172.003363802203</v>
      </c>
      <c r="DN106" s="248" t="n">
        <f aca="false">DN100*DN105</f>
        <v>172.015571882797</v>
      </c>
      <c r="DO106" s="248" t="n">
        <f aca="false">DO100*DO105</f>
        <v>169.574083875689</v>
      </c>
      <c r="DP106" s="248" t="n">
        <f aca="false">DP100*DP105</f>
        <v>168.449614711221</v>
      </c>
      <c r="DQ106" s="248" t="n">
        <f aca="false">DQ100*DQ105</f>
        <v>165.985693685643</v>
      </c>
      <c r="DR106" s="23"/>
      <c r="DS106" s="248" t="n">
        <f aca="false">DS100*DS105</f>
        <v>166.108630472018</v>
      </c>
      <c r="DT106" s="248" t="n">
        <f aca="false">DT100*DT105</f>
        <v>166.120420169053</v>
      </c>
      <c r="DU106" s="248" t="n">
        <f aca="false">DU100*DU105</f>
        <v>163.800179445893</v>
      </c>
      <c r="DV106" s="248" t="n">
        <f aca="false">DV100*DV105</f>
        <v>197.757807727133</v>
      </c>
      <c r="DW106" s="248" t="n">
        <f aca="false">DW100*DW105</f>
        <v>196.87746112695</v>
      </c>
      <c r="DX106" s="248" t="n">
        <f aca="false">DX100*DX105</f>
        <v>195.52707624851</v>
      </c>
      <c r="DY106" s="248" t="n">
        <f aca="false">DY100*DY105</f>
        <v>193.627520527529</v>
      </c>
      <c r="DZ106" s="248" t="n">
        <f aca="false">DZ100*DZ105</f>
        <v>158.150290505561</v>
      </c>
      <c r="EA106" s="248" t="n">
        <f aca="false">EA100*EA105</f>
        <v>158.161515352854</v>
      </c>
      <c r="EB106" s="248" t="n">
        <f aca="false">EB100*EB105</f>
        <v>155.91666368801</v>
      </c>
      <c r="EC106" s="248" t="n">
        <f aca="false">EC100*EC105</f>
        <v>154.918296264473</v>
      </c>
      <c r="ED106" s="248" t="n">
        <f aca="false">ED100*ED105</f>
        <v>152.652298517509</v>
      </c>
      <c r="EE106" s="248" t="n">
        <f aca="false">EE100*EE105</f>
        <v>152.765359966335</v>
      </c>
      <c r="EF106" s="248" t="n">
        <f aca="false">EF100*EF105</f>
        <v>152.776202613741</v>
      </c>
      <c r="EG106" s="248" t="n">
        <f aca="false">EG100*EG105</f>
        <v>150.642343534446</v>
      </c>
      <c r="EH106" s="248" t="n">
        <f aca="false">EH100*EH105</f>
        <v>181.872203736445</v>
      </c>
      <c r="EI106" s="248" t="n">
        <f aca="false">EI100*EI105</f>
        <v>181.062574129061</v>
      </c>
      <c r="EJ106" s="248" t="n">
        <f aca="false">EJ100*EJ105</f>
        <v>179.820663751124</v>
      </c>
      <c r="EK106" s="248" t="n">
        <f aca="false">EK100*EK105</f>
        <v>178.073696644917</v>
      </c>
      <c r="EL106" s="248" t="n">
        <f aca="false">EL100*EL105</f>
        <v>145.44630215305</v>
      </c>
      <c r="EM106" s="248" t="n">
        <f aca="false">EM100*EM105</f>
        <v>145.456625324292</v>
      </c>
      <c r="EN106" s="248" t="n">
        <f aca="false">EN100*EN105</f>
        <v>143.392099407268</v>
      </c>
      <c r="EO106" s="248" t="n">
        <f aca="false">EO100*EO105</f>
        <v>142.473929421748</v>
      </c>
      <c r="EP106" s="248" t="n">
        <f aca="false">EP100*EP105</f>
        <v>140.389956057364</v>
      </c>
      <c r="EQ106" s="248" t="n">
        <f aca="false">EQ100*EQ105</f>
        <v>140.493935440489</v>
      </c>
      <c r="ER106" s="248" t="n">
        <f aca="false">ER100*ER105</f>
        <v>140.50390711342</v>
      </c>
      <c r="ES106" s="248" t="n">
        <f aca="false">ES100*ES105</f>
        <v>138.541457905093</v>
      </c>
      <c r="ET106" s="248" t="n">
        <f aca="false">ET100*ET105</f>
        <v>167.262667765772</v>
      </c>
      <c r="EU106" s="248" t="n">
        <f aca="false">EU100*EU105</f>
        <v>166.518074555534</v>
      </c>
      <c r="EV106" s="248" t="n">
        <f aca="false">EV100*EV105</f>
        <v>165.375925075448</v>
      </c>
      <c r="EW106" s="248" t="n">
        <f aca="false">EW100*EW105</f>
        <v>163.769289357179</v>
      </c>
      <c r="EX106" s="248" t="n">
        <f aca="false">EX100*EX105</f>
        <v>133.76280715243</v>
      </c>
      <c r="EY106" s="248" t="n">
        <f aca="false">EY100*EY105</f>
        <v>133.77230107798</v>
      </c>
      <c r="EZ106" s="248" t="n">
        <f aca="false">EZ100*EZ105</f>
        <v>131.873615597414</v>
      </c>
      <c r="FA106" s="248" t="n">
        <f aca="false">FA100*FA105</f>
        <v>131.029200903549</v>
      </c>
      <c r="FB106" s="248" t="n">
        <f aca="false">FB100*FB105</f>
        <v>129.112630161465</v>
      </c>
      <c r="FC106" s="248" t="n">
        <f aca="false">FC100*FC105</f>
        <v>129.208257028335</v>
      </c>
      <c r="FD106" s="248" t="n">
        <f aca="false">FD100*FD105</f>
        <v>129.217427690934</v>
      </c>
      <c r="FE106" s="248" t="n">
        <f aca="false">FE100*FE105</f>
        <v>127.412619241946</v>
      </c>
      <c r="FF106" s="248" t="n">
        <f aca="false">FF100*FF105</f>
        <v>153.82669508236</v>
      </c>
      <c r="FG106" s="248" t="n">
        <f aca="false">FG100*FG105</f>
        <v>153.1419139878</v>
      </c>
      <c r="FH106" s="248" t="n">
        <f aca="false">FH100*FH105</f>
        <v>152.091511754244</v>
      </c>
      <c r="FI106" s="248" t="n">
        <f aca="false">FI100*FI105</f>
        <v>150.613934802711</v>
      </c>
      <c r="FJ106" s="248" t="n">
        <f aca="false">FJ100*FJ105</f>
        <v>123.017830721268</v>
      </c>
      <c r="FK106" s="248" t="n">
        <f aca="false">FK100*FK105</f>
        <v>123.026562013254</v>
      </c>
      <c r="FL106" s="248" t="n">
        <f aca="false">FL100*FL105</f>
        <v>121.280395242284</v>
      </c>
      <c r="FM106" s="248" t="n">
        <f aca="false">FM100*FM105</f>
        <v>120.476168195394</v>
      </c>
      <c r="FN106" s="248" t="n">
        <f aca="false">FN100*FN105</f>
        <v>118.713957195942</v>
      </c>
      <c r="FO106" s="248" t="n">
        <f aca="false">FO100*FO105</f>
        <v>118.80188231811</v>
      </c>
      <c r="FP106" s="248" t="n">
        <f aca="false">FP100*FP105</f>
        <v>118.810314379682</v>
      </c>
      <c r="FQ106" s="248" t="n">
        <f aca="false">FQ100*FQ105</f>
        <v>117.150864388677</v>
      </c>
      <c r="FR106" s="248" t="n">
        <f aca="false">FR100*FR105</f>
        <v>141.437562481403</v>
      </c>
      <c r="FS106" s="248" t="n">
        <f aca="false">FS100*FS105</f>
        <v>140.807933347162</v>
      </c>
      <c r="FT106" s="248" t="n">
        <f aca="false">FT100*FT105</f>
        <v>139.842130035457</v>
      </c>
      <c r="FU106" s="248" t="n">
        <f aca="false">FU100*FU105</f>
        <v>138.48355646478</v>
      </c>
      <c r="FV106" s="248" t="n">
        <f aca="false">FV100*FV105</f>
        <v>113.110030152116</v>
      </c>
      <c r="FW106" s="248" t="n">
        <f aca="false">FW100*FW105</f>
        <v>113.118058229786</v>
      </c>
      <c r="FX106" s="248" t="n">
        <f aca="false">FX100*FX105</f>
        <v>111.512526942516</v>
      </c>
      <c r="FY106" s="248" t="n">
        <f aca="false">FY100*FY105</f>
        <v>110.798488612152</v>
      </c>
      <c r="FZ106" s="248" t="n">
        <f aca="false">FZ100*FZ105</f>
        <v>109.177833520945</v>
      </c>
      <c r="GA106" s="248" t="n">
        <f aca="false">GA100*GA105</f>
        <v>109.258695742853</v>
      </c>
      <c r="GB106" s="248" t="n">
        <f aca="false">GB100*GB105</f>
        <v>109.266450468887</v>
      </c>
      <c r="GC106" s="248" t="n">
        <f aca="false">GC100*GC105</f>
        <v>107.740301740181</v>
      </c>
      <c r="GD106" s="248" t="n">
        <f aca="false">GD100*GD105</f>
        <v>130.076083848468</v>
      </c>
      <c r="GE106" s="248" t="n">
        <f aca="false">GE100*GE105</f>
        <v>129.497031928864</v>
      </c>
      <c r="GF106" s="248" t="n">
        <f aca="false">GF100*GF105</f>
        <v>128.608810226295</v>
      </c>
      <c r="GG106" s="248" t="n">
        <f aca="false">GG100*GG105</f>
        <v>127.359368942145</v>
      </c>
      <c r="GH106" s="248" t="n">
        <f aca="false">GH100*GH105</f>
        <v>104.024061982148</v>
      </c>
      <c r="GI106" s="248" t="n">
        <f aca="false">GI100*GI105</f>
        <v>104.031445175734</v>
      </c>
      <c r="GJ106" s="248" t="n">
        <f aca="false">GJ100*GJ105</f>
        <v>102.554883937826</v>
      </c>
      <c r="GK106" s="248" t="n">
        <f aca="false">GK100*GK105</f>
        <v>101.89820329301</v>
      </c>
      <c r="GL106" s="248" t="n">
        <f aca="false">GL100*GL105</f>
        <v>100.407733124868</v>
      </c>
      <c r="GM106" s="248" t="n">
        <f aca="false">GM100*GM105</f>
        <v>100.482099799269</v>
      </c>
      <c r="GN106" s="248" t="n">
        <f aca="false">GN100*GN105</f>
        <v>100.489231599168</v>
      </c>
      <c r="GO106" s="248" t="n">
        <f aca="false">GO100*GO105</f>
        <v>99.0856762315726</v>
      </c>
      <c r="GP106" s="248" t="n">
        <f aca="false">GP100*GP105</f>
        <v>119.627256667255</v>
      </c>
      <c r="GQ106" s="248" t="n">
        <f aca="false">GQ100*GQ105</f>
        <v>119.094719166427</v>
      </c>
      <c r="GR106" s="248" t="n">
        <f aca="false">GR100*GR105</f>
        <v>118.277847052454</v>
      </c>
      <c r="GS106" s="248" t="n">
        <f aca="false">GS100*GS105</f>
        <v>117.128771613162</v>
      </c>
      <c r="GT106" s="248" t="n">
        <f aca="false">GT100*GT105</f>
        <v>95.6679567383471</v>
      </c>
      <c r="GU106" s="248" t="n">
        <f aca="false">GU100*GU105</f>
        <v>95.6747468504723</v>
      </c>
      <c r="GV106" s="248" t="n">
        <f aca="false">GV100*GV105</f>
        <v>94.3167956809252</v>
      </c>
      <c r="GW106" s="248" t="n">
        <f aca="false">GW100*GW105</f>
        <v>93.7128652601931</v>
      </c>
      <c r="GX106" s="248" t="n">
        <f aca="false">GX100*GX105</f>
        <v>92.3421224450343</v>
      </c>
      <c r="GY106" s="248" t="n">
        <f aca="false">GY100*GY105</f>
        <v>92.4105153500392</v>
      </c>
      <c r="GZ106" s="248" t="n">
        <f aca="false">GZ100*GZ105</f>
        <v>92.4170742625755</v>
      </c>
      <c r="HA106" s="248" t="n">
        <f aca="false">HA100*HA105</f>
        <v>91.126264505406</v>
      </c>
      <c r="HB106" s="248" t="n">
        <f aca="false">HB100*HB105</f>
        <v>110.017768942095</v>
      </c>
      <c r="HC106" s="248" t="n">
        <f aca="false">HC100*HC105</f>
        <v>109.528009422807</v>
      </c>
      <c r="HD106" s="248" t="n">
        <f aca="false">HD100*HD105</f>
        <v>108.776755486254</v>
      </c>
      <c r="HE106" s="248" t="n">
        <f aca="false">HE100*HE105</f>
        <v>107.719983645964</v>
      </c>
      <c r="HF106" s="248" t="n">
        <f aca="false">HF100*HF105</f>
        <v>87.9830855678462</v>
      </c>
      <c r="HG106" s="248" t="n">
        <f aca="false">HG100*HG105</f>
        <v>87.9893302399025</v>
      </c>
      <c r="HH106" s="248" t="n">
        <f aca="false">HH100*HH105</f>
        <v>86.7404613602839</v>
      </c>
      <c r="HI106" s="248" t="n">
        <f aca="false">HI100*HI105</f>
        <v>86.1652733841372</v>
      </c>
      <c r="HJ106" s="248" t="n">
        <f aca="false">HJ100*HJ105</f>
        <v>84.904929576704</v>
      </c>
      <c r="HK106" s="248" t="n">
        <f aca="false">HK100*HK105</f>
        <v>84.9678141480051</v>
      </c>
      <c r="HL106" s="248" t="n">
        <f aca="false">HL100*HL105</f>
        <v>84.9738448086858</v>
      </c>
      <c r="HM106" s="248" t="n">
        <f aca="false">HM100*HM105</f>
        <v>83.7869962868247</v>
      </c>
      <c r="HN106" s="248" t="n">
        <f aca="false">HN100*HN105</f>
        <v>101.156987481795</v>
      </c>
      <c r="HO106" s="248" t="n">
        <f aca="false">HO100*HO105</f>
        <v>100.706672973165</v>
      </c>
      <c r="HP106" s="248" t="n">
        <f aca="false">HP100*HP105</f>
        <v>100.015924689625</v>
      </c>
      <c r="HQ106" s="248" t="n">
        <f aca="false">HQ100*HQ105</f>
        <v>99.0442647764383</v>
      </c>
      <c r="HR106" s="248" t="n">
        <f aca="false">HR100*HR105</f>
        <v>80.8969675624</v>
      </c>
      <c r="HS106" s="248" t="n">
        <f aca="false">HS100*HS105</f>
        <v>80.9027092913871</v>
      </c>
      <c r="HT106" s="249"/>
      <c r="HU106" s="249"/>
      <c r="HV106" s="249"/>
      <c r="HW106" s="249"/>
      <c r="HX106" s="249"/>
      <c r="HY106" s="249"/>
      <c r="HZ106" s="249"/>
      <c r="IA106" s="249"/>
      <c r="IB106" s="249"/>
      <c r="IC106" s="249"/>
      <c r="ID106" s="249"/>
      <c r="IE106" s="249"/>
      <c r="IF106" s="249"/>
      <c r="IG106" s="249"/>
      <c r="IH106" s="249"/>
      <c r="II106" s="249"/>
      <c r="IJ106" s="249"/>
      <c r="IK106" s="249"/>
      <c r="IL106" s="249"/>
      <c r="IM106" s="249"/>
      <c r="IN106" s="249"/>
      <c r="IO106" s="249"/>
      <c r="IP106" s="249"/>
      <c r="IQ106" s="249"/>
      <c r="IR106" s="249"/>
      <c r="IS106" s="249"/>
      <c r="IT106" s="249"/>
      <c r="IU106" s="249"/>
      <c r="IV106" s="249"/>
      <c r="IW106" s="249"/>
    </row>
    <row r="107" customFormat="false" ht="16.5" hidden="false" customHeight="false" outlineLevel="0" collapsed="false">
      <c r="A107" s="250" t="s">
        <v>118</v>
      </c>
      <c r="B107" s="251" t="n">
        <f aca="false">B106</f>
        <v>128.71940702755</v>
      </c>
      <c r="C107" s="251" t="n">
        <f aca="false">C106+B107</f>
        <v>319.67544419722</v>
      </c>
      <c r="D107" s="251" t="n">
        <f aca="false">D106+C107</f>
        <v>506.591758092681</v>
      </c>
      <c r="E107" s="251" t="n">
        <f aca="false">E106+D107</f>
        <v>773.374332359714</v>
      </c>
      <c r="F107" s="251" t="n">
        <f aca="false">F106+E107</f>
        <v>1039.47107178729</v>
      </c>
      <c r="G107" s="251" t="n">
        <f aca="false">G106+F107</f>
        <v>1303.74265047241</v>
      </c>
      <c r="H107" s="251" t="n">
        <f aca="false">H106+G107</f>
        <v>1564.95331501695</v>
      </c>
      <c r="I107" s="251" t="n">
        <f aca="false">I106+H107</f>
        <v>1745.42240511682</v>
      </c>
      <c r="J107" s="251" t="n">
        <f aca="false">J106+I107</f>
        <v>1927.22965177437</v>
      </c>
      <c r="K107" s="251" t="n">
        <f aca="false">K106+J107</f>
        <v>2105.14989673398</v>
      </c>
      <c r="L107" s="251" t="n">
        <f aca="false">L106+K107</f>
        <v>2281.93088067842</v>
      </c>
      <c r="M107" s="251" t="n">
        <f aca="false">M106+L107</f>
        <v>2454.75845782307</v>
      </c>
      <c r="N107" s="252" t="n">
        <f aca="false">N106+M107</f>
        <v>2629.0826745145</v>
      </c>
      <c r="O107" s="252" t="n">
        <f aca="false">O106+N107</f>
        <v>2804.6994842677</v>
      </c>
      <c r="P107" s="252" t="n">
        <f aca="false">P106+O107</f>
        <v>2976.60107598319</v>
      </c>
      <c r="Q107" s="252" t="n">
        <f aca="false">Q106+P107</f>
        <v>3221.95338473944</v>
      </c>
      <c r="R107" s="252" t="n">
        <f aca="false">R106+Q107</f>
        <v>3466.6749507954</v>
      </c>
      <c r="S107" s="252" t="n">
        <f aca="false">S106+R107</f>
        <v>3709.71796868063</v>
      </c>
      <c r="T107" s="252" t="n">
        <f aca="false">T106+S107</f>
        <v>3949.94595131345</v>
      </c>
      <c r="U107" s="252" t="n">
        <f aca="false">U106+T107</f>
        <v>4115.91821556945</v>
      </c>
      <c r="V107" s="252" t="n">
        <f aca="false">V106+U107</f>
        <v>4283.12114416627</v>
      </c>
      <c r="W107" s="252" t="n">
        <f aca="false">W106+V107</f>
        <v>4446.74930839421</v>
      </c>
      <c r="X107" s="252" t="n">
        <f aca="false">X106+W107</f>
        <v>4609.29243167185</v>
      </c>
      <c r="Y107" s="252" t="n">
        <f aca="false">Y106+X107</f>
        <v>4768.20055374922</v>
      </c>
      <c r="Z107" s="252" t="n">
        <f aca="false">Z106+Y107</f>
        <v>4928.4847766997</v>
      </c>
      <c r="AA107" s="252" t="n">
        <f aca="false">AA106+Z107</f>
        <v>5089.95748785009</v>
      </c>
      <c r="AB107" s="252" t="n">
        <f aca="false">AB106+AA107</f>
        <v>5248.01420294687</v>
      </c>
      <c r="AC107" s="252" t="n">
        <f aca="false">AC106+AB107</f>
        <v>5473.60594748178</v>
      </c>
      <c r="AD107" s="252" t="n">
        <f aca="false">AD106+AC107</f>
        <v>5698.61774904882</v>
      </c>
      <c r="AE107" s="252" t="n">
        <f aca="false">AE106+AD107</f>
        <v>5922.0861919573</v>
      </c>
      <c r="AF107" s="252" t="n">
        <f aca="false">AF106+AE107</f>
        <v>6142.96632128218</v>
      </c>
      <c r="AG107" s="252" t="n">
        <f aca="false">AG106+AF107</f>
        <v>6295.57125427719</v>
      </c>
      <c r="AH107" s="252" t="n">
        <f aca="false">AH106+AG107</f>
        <v>6449.3077344624</v>
      </c>
      <c r="AI107" s="252" t="n">
        <f aca="false">AI106+AH107</f>
        <v>6599.75736018774</v>
      </c>
      <c r="AJ107" s="252" t="n">
        <f aca="false">AJ106+AI107</f>
        <v>6749.24362509163</v>
      </c>
      <c r="AK107" s="252" t="n">
        <f aca="false">AK106+AJ107</f>
        <v>6895.38688328201</v>
      </c>
      <c r="AL107" s="252" t="n">
        <f aca="false">AL106+AK107</f>
        <v>7042.79570211565</v>
      </c>
      <c r="AM107" s="252" t="n">
        <f aca="false">AM106+AL107</f>
        <v>7191.29753957908</v>
      </c>
      <c r="AN107" s="252" t="n">
        <f aca="false">AN106+AM107</f>
        <v>7336.65778310312</v>
      </c>
      <c r="AO107" s="252" t="n">
        <f aca="false">AO106+AN107</f>
        <v>7544.12806301199</v>
      </c>
      <c r="AP107" s="252" t="n">
        <f aca="false">AP106+AO107</f>
        <v>7751.06498594841</v>
      </c>
      <c r="AQ107" s="252" t="n">
        <f aca="false">AQ106+AP107</f>
        <v>7956.58252603661</v>
      </c>
      <c r="AR107" s="252" t="n">
        <f aca="false">AR106+AQ107</f>
        <v>8159.71966809745</v>
      </c>
      <c r="AS107" s="252" t="n">
        <f aca="false">AS106+AR107</f>
        <v>8300.06606343751</v>
      </c>
      <c r="AT107" s="252" t="n">
        <f aca="false">AT106+AS107</f>
        <v>8441.45311038814</v>
      </c>
      <c r="AU107" s="252" t="n">
        <f aca="false">AU106+AT107</f>
        <v>8579.81733123217</v>
      </c>
      <c r="AV107" s="252" t="n">
        <f aca="false">AV106+AU107</f>
        <v>8717.29557666213</v>
      </c>
      <c r="AW107" s="252" t="n">
        <f aca="false">AW106+AV107</f>
        <v>8851.6993543627</v>
      </c>
      <c r="AX107" s="252" t="n">
        <f aca="false">AX106+AW107</f>
        <v>8987.26703201643</v>
      </c>
      <c r="AY107" s="252" t="n">
        <f aca="false">AY106+AX107</f>
        <v>9123.83992766489</v>
      </c>
      <c r="AZ107" s="252" t="n">
        <f aca="false">AZ106+AY107</f>
        <v>9257.52358915582</v>
      </c>
      <c r="BA107" s="252" t="n">
        <f aca="false">BA106+AZ107</f>
        <v>9448.32807596985</v>
      </c>
      <c r="BB107" s="252" t="n">
        <f aca="false">BB106+BA107</f>
        <v>9638.64204961996</v>
      </c>
      <c r="BC107" s="252" t="n">
        <f aca="false">BC106+BB107</f>
        <v>9827.65065743133</v>
      </c>
      <c r="BD107" s="252" t="n">
        <f aca="false">BD106+BC107</f>
        <v>10014.4700812101</v>
      </c>
      <c r="BE107" s="252" t="n">
        <f aca="false">BE106+BD107</f>
        <v>10143.5426498248</v>
      </c>
      <c r="BF107" s="252" t="n">
        <f aca="false">BF106+BE107</f>
        <v>10273.5722759834</v>
      </c>
      <c r="BG107" s="252" t="n">
        <f aca="false">BG106+BF107</f>
        <v>10400.8218953658</v>
      </c>
      <c r="BH107" s="252" t="n">
        <f aca="false">BH106+BG107</f>
        <v>10527.2567084816</v>
      </c>
      <c r="BI107" s="252" t="n">
        <f aca="false">BI106+BH107</f>
        <v>10650.8640214967</v>
      </c>
      <c r="BJ107" s="252" t="n">
        <f aca="false">BJ106+BI107</f>
        <v>10775.5417400338</v>
      </c>
      <c r="BK107" s="252" t="n">
        <f aca="false">BK106+BJ107</f>
        <v>10901.1439288309</v>
      </c>
      <c r="BL107" s="252" t="n">
        <f aca="false">BL106+BK107</f>
        <v>11024.0889715493</v>
      </c>
      <c r="BM107" s="252" t="n">
        <f aca="false">BM106+BL107</f>
        <v>11199.5664047718</v>
      </c>
      <c r="BN107" s="252" t="n">
        <f aca="false">BN106+BM107</f>
        <v>11374.5927270567</v>
      </c>
      <c r="BO107" s="252" t="n">
        <f aca="false">BO106+BN107</f>
        <v>11548.4185416877</v>
      </c>
      <c r="BP107" s="252" t="n">
        <f aca="false">BP106+BO107</f>
        <v>11720.231026332</v>
      </c>
      <c r="BQ107" s="252" t="n">
        <f aca="false">BQ106+BP107</f>
        <v>11838.9353787198</v>
      </c>
      <c r="BR107" s="252" t="n">
        <f aca="false">BR106+BQ107</f>
        <v>11958.5199095775</v>
      </c>
      <c r="BS107" s="252" t="n">
        <f aca="false">BS106+BR107</f>
        <v>12075.5477476573</v>
      </c>
      <c r="BT107" s="252" t="n">
        <f aca="false">BT106+BS107</f>
        <v>12191.7995579839</v>
      </c>
      <c r="BU107" s="252" t="n">
        <f aca="false">BU106+BT107</f>
        <v>12305.4515937919</v>
      </c>
      <c r="BV107" s="252" t="n">
        <f aca="false">BV106+BU107</f>
        <v>12420.0878251443</v>
      </c>
      <c r="BW107" s="252" t="n">
        <f aca="false">BW106+BV107</f>
        <v>12535.5740703391</v>
      </c>
      <c r="BX107" s="252" t="n">
        <f aca="false">BX106+BW107</f>
        <v>12648.6171748013</v>
      </c>
      <c r="BY107" s="252" t="n">
        <f aca="false">BY106+BX107</f>
        <v>12809.9617347439</v>
      </c>
      <c r="BZ107" s="252" t="n">
        <f aca="false">BZ106+BY107</f>
        <v>12970.8915160201</v>
      </c>
      <c r="CA107" s="252" t="n">
        <f aca="false">CA106+BZ107</f>
        <v>13130.7174779872</v>
      </c>
      <c r="CB107" s="252" t="n">
        <f aca="false">CB106+CA107</f>
        <v>13288.6922626561</v>
      </c>
      <c r="CC107" s="252" t="n">
        <f aca="false">CC106+CB107</f>
        <v>13397.8362200731</v>
      </c>
      <c r="CD107" s="252" t="n">
        <f aca="false">CD106+CC107</f>
        <v>13507.7894667832</v>
      </c>
      <c r="CE107" s="252" t="n">
        <f aca="false">CE106+CD107</f>
        <v>13615.3919355979</v>
      </c>
      <c r="CF107" s="252" t="n">
        <f aca="false">CF106+CE107</f>
        <v>13722.3054030127</v>
      </c>
      <c r="CG107" s="252" t="n">
        <f aca="false">CG106+CF107</f>
        <v>13826.8279321058</v>
      </c>
      <c r="CH107" s="252" t="n">
        <f aca="false">CH106+CG107</f>
        <v>14040.4242508882</v>
      </c>
      <c r="CI107" s="252" t="n">
        <f aca="false">CI106+CH107</f>
        <v>14254.0357298455</v>
      </c>
      <c r="CJ107" s="252" t="n">
        <f aca="false">CJ106+CI107</f>
        <v>14464.6636499369</v>
      </c>
      <c r="CK107" s="252" t="n">
        <f aca="false">CK106+CJ107</f>
        <v>14718.9571181388</v>
      </c>
      <c r="CL107" s="252" t="n">
        <f aca="false">CL106+CK107</f>
        <v>14972.1185633235</v>
      </c>
      <c r="CM107" s="252" t="n">
        <f aca="false">CM106+CL107</f>
        <v>15223.5435711048</v>
      </c>
      <c r="CN107" s="252" t="n">
        <f aca="false">CN106+CM107</f>
        <v>15472.5259718514</v>
      </c>
      <c r="CO107" s="252" t="n">
        <f aca="false">CO106+CN107</f>
        <v>15675.8887939418</v>
      </c>
      <c r="CP107" s="252" t="n">
        <f aca="false">CP106+CO107</f>
        <v>15879.2660498762</v>
      </c>
      <c r="CQ107" s="252" t="n">
        <f aca="false">CQ106+CP107</f>
        <v>16079.756688478</v>
      </c>
      <c r="CR107" s="252" t="n">
        <f aca="false">CR106+CQ107</f>
        <v>16278.9635430533</v>
      </c>
      <c r="CS107" s="252" t="n">
        <f aca="false">CS106+CR107</f>
        <v>16475.2565889014</v>
      </c>
      <c r="CT107" s="252" t="n">
        <f aca="false">CT106+CS107</f>
        <v>16671.6950185818</v>
      </c>
      <c r="CU107" s="252" t="n">
        <f aca="false">CU106+CT107</f>
        <v>16868.1473906417</v>
      </c>
      <c r="CV107" s="252" t="n">
        <f aca="false">CV106+CU107</f>
        <v>17061.8558688845</v>
      </c>
      <c r="CW107" s="252" t="n">
        <f aca="false">CW106+CV107</f>
        <v>17295.7223037384</v>
      </c>
      <c r="CX107" s="252" t="n">
        <f aca="false">CX106+CW107</f>
        <v>17528.5476493772</v>
      </c>
      <c r="CY107" s="252" t="n">
        <f aca="false">CY106+CX107</f>
        <v>17759.7760431645</v>
      </c>
      <c r="CZ107" s="252" t="n">
        <f aca="false">CZ106+CY107</f>
        <v>17988.758041073</v>
      </c>
      <c r="DA107" s="252" t="n">
        <f aca="false">DA106+CZ107</f>
        <v>18175.7850163249</v>
      </c>
      <c r="DB107" s="252" t="n">
        <f aca="false">DB106+DA107</f>
        <v>18362.8252659705</v>
      </c>
      <c r="DC107" s="252" t="n">
        <f aca="false">DC106+DB107</f>
        <v>18547.2107761565</v>
      </c>
      <c r="DD107" s="252" t="n">
        <f aca="false">DD106+DC107</f>
        <v>18730.4156268646</v>
      </c>
      <c r="DE107" s="252" t="n">
        <f aca="false">DE106+DD107</f>
        <v>18910.9407309647</v>
      </c>
      <c r="DF107" s="252" t="n">
        <f aca="false">DF106+DE107</f>
        <v>19091.5995404201</v>
      </c>
      <c r="DG107" s="252" t="n">
        <f aca="false">DG106+DF107</f>
        <v>19272.2711722835</v>
      </c>
      <c r="DH107" s="252" t="n">
        <f aca="false">DH106+DG107</f>
        <v>19450.4193234253</v>
      </c>
      <c r="DI107" s="252" t="n">
        <f aca="false">DI106+DH107</f>
        <v>19665.4995995252</v>
      </c>
      <c r="DJ107" s="252" t="n">
        <f aca="false">DJ106+DI107</f>
        <v>19879.6224156289</v>
      </c>
      <c r="DK107" s="252" t="n">
        <f aca="false">DK106+DJ107</f>
        <v>20092.2765607566</v>
      </c>
      <c r="DL107" s="252" t="n">
        <f aca="false">DL106+DK107</f>
        <v>20302.8647597979</v>
      </c>
      <c r="DM107" s="252" t="n">
        <f aca="false">DM106+DL107</f>
        <v>20474.8681236001</v>
      </c>
      <c r="DN107" s="252" t="n">
        <f aca="false">DN106+DM107</f>
        <v>20646.8836954829</v>
      </c>
      <c r="DO107" s="252" t="n">
        <f aca="false">DO106+DN107</f>
        <v>20816.4577793585</v>
      </c>
      <c r="DP107" s="252" t="n">
        <f aca="false">DP106+DO107</f>
        <v>20984.9073940698</v>
      </c>
      <c r="DQ107" s="252" t="n">
        <f aca="false">DQ106+DP107</f>
        <v>21150.8930877554</v>
      </c>
      <c r="DR107" s="23"/>
      <c r="DS107" s="252" t="n">
        <f aca="false">DS106+DQ107</f>
        <v>21317.0017182274</v>
      </c>
      <c r="DT107" s="252" t="n">
        <f aca="false">DT106+DS107</f>
        <v>21483.1221383965</v>
      </c>
      <c r="DU107" s="252" t="n">
        <f aca="false">DU106+DT107</f>
        <v>21646.9223178424</v>
      </c>
      <c r="DV107" s="252" t="n">
        <f aca="false">DV106+DU107</f>
        <v>21844.6801255695</v>
      </c>
      <c r="DW107" s="252" t="n">
        <f aca="false">DW106+DV107</f>
        <v>22041.5575866965</v>
      </c>
      <c r="DX107" s="252" t="n">
        <f aca="false">DX106+DW107</f>
        <v>22237.084662945</v>
      </c>
      <c r="DY107" s="252" t="n">
        <f aca="false">DY106+DX107</f>
        <v>22430.7121834725</v>
      </c>
      <c r="DZ107" s="252" t="n">
        <f aca="false">DZ106+DY107</f>
        <v>22588.8624739781</v>
      </c>
      <c r="EA107" s="252" t="n">
        <f aca="false">EA106+DZ107</f>
        <v>22747.0239893309</v>
      </c>
      <c r="EB107" s="252" t="n">
        <f aca="false">EB106+EA107</f>
        <v>22902.9406530189</v>
      </c>
      <c r="EC107" s="252" t="n">
        <f aca="false">EC106+EB107</f>
        <v>23057.8589492834</v>
      </c>
      <c r="ED107" s="252" t="n">
        <f aca="false">ED106+EC107</f>
        <v>23210.5112478009</v>
      </c>
      <c r="EE107" s="252" t="n">
        <f aca="false">EE106+ED107</f>
        <v>23363.2766077672</v>
      </c>
      <c r="EF107" s="252" t="n">
        <f aca="false">EF106+EE107</f>
        <v>23516.052810381</v>
      </c>
      <c r="EG107" s="252" t="n">
        <f aca="false">EG106+EF107</f>
        <v>23666.6951539154</v>
      </c>
      <c r="EH107" s="252" t="n">
        <f aca="false">EH106+EG107</f>
        <v>23848.5673576519</v>
      </c>
      <c r="EI107" s="252" t="n">
        <f aca="false">EI106+EH107</f>
        <v>24029.6299317809</v>
      </c>
      <c r="EJ107" s="252" t="n">
        <f aca="false">EJ106+EI107</f>
        <v>24209.4505955321</v>
      </c>
      <c r="EK107" s="252" t="n">
        <f aca="false">EK106+EJ107</f>
        <v>24387.524292177</v>
      </c>
      <c r="EL107" s="252" t="n">
        <f aca="false">EL106+EK107</f>
        <v>24532.97059433</v>
      </c>
      <c r="EM107" s="252" t="n">
        <f aca="false">EM106+EL107</f>
        <v>24678.4272196543</v>
      </c>
      <c r="EN107" s="252" t="n">
        <f aca="false">EN106+EM107</f>
        <v>24821.8193190616</v>
      </c>
      <c r="EO107" s="252" t="n">
        <f aca="false">EO106+EN107</f>
        <v>24964.2932484833</v>
      </c>
      <c r="EP107" s="252" t="n">
        <f aca="false">EP106+EO107</f>
        <v>25104.6832045407</v>
      </c>
      <c r="EQ107" s="252" t="n">
        <f aca="false">EQ106+EP107</f>
        <v>25245.1771399812</v>
      </c>
      <c r="ER107" s="252" t="n">
        <f aca="false">ER106+EQ107</f>
        <v>25385.6810470946</v>
      </c>
      <c r="ES107" s="252" t="n">
        <f aca="false">ES106+ER107</f>
        <v>25524.2225049997</v>
      </c>
      <c r="ET107" s="252" t="n">
        <f aca="false">ET106+ES107</f>
        <v>25691.4851727655</v>
      </c>
      <c r="EU107" s="252" t="n">
        <f aca="false">EU106+ET107</f>
        <v>25858.003247321</v>
      </c>
      <c r="EV107" s="252" t="n">
        <f aca="false">EV106+EU107</f>
        <v>26023.3791723964</v>
      </c>
      <c r="EW107" s="252" t="n">
        <f aca="false">EW106+EV107</f>
        <v>26187.1484617536</v>
      </c>
      <c r="EX107" s="252" t="n">
        <f aca="false">EX106+EW107</f>
        <v>26320.9112689061</v>
      </c>
      <c r="EY107" s="252" t="n">
        <f aca="false">EY106+EX107</f>
        <v>26454.683569984</v>
      </c>
      <c r="EZ107" s="252" t="n">
        <f aca="false">EZ106+EY107</f>
        <v>26586.5571855815</v>
      </c>
      <c r="FA107" s="252" t="n">
        <f aca="false">FA106+EZ107</f>
        <v>26717.586386485</v>
      </c>
      <c r="FB107" s="252" t="n">
        <f aca="false">FB106+FA107</f>
        <v>26846.6990166465</v>
      </c>
      <c r="FC107" s="252" t="n">
        <f aca="false">FC106+FB107</f>
        <v>26975.9072736748</v>
      </c>
      <c r="FD107" s="252" t="n">
        <f aca="false">FD106+FC107</f>
        <v>27105.1247013657</v>
      </c>
      <c r="FE107" s="252" t="n">
        <f aca="false">FE106+FD107</f>
        <v>27232.5373206077</v>
      </c>
      <c r="FF107" s="252" t="n">
        <f aca="false">FF106+FE107</f>
        <v>27386.36401569</v>
      </c>
      <c r="FG107" s="252" t="n">
        <f aca="false">FG106+FF107</f>
        <v>27539.5059296778</v>
      </c>
      <c r="FH107" s="252" t="n">
        <f aca="false">FH106+FG107</f>
        <v>27691.5974414321</v>
      </c>
      <c r="FI107" s="252" t="n">
        <f aca="false">FI106+FH107</f>
        <v>27842.2113762348</v>
      </c>
      <c r="FJ107" s="252" t="n">
        <f aca="false">FJ106+FI107</f>
        <v>27965.2292069561</v>
      </c>
      <c r="FK107" s="252" t="n">
        <f aca="false">FK106+FJ107</f>
        <v>28088.2557689693</v>
      </c>
      <c r="FL107" s="252" t="n">
        <f aca="false">FL106+FK107</f>
        <v>28209.5361642116</v>
      </c>
      <c r="FM107" s="252" t="n">
        <f aca="false">FM106+FL107</f>
        <v>28330.012332407</v>
      </c>
      <c r="FN107" s="252" t="n">
        <f aca="false">FN106+FM107</f>
        <v>28448.7262896029</v>
      </c>
      <c r="FO107" s="252" t="n">
        <f aca="false">FO106+FN107</f>
        <v>28567.5281719211</v>
      </c>
      <c r="FP107" s="252" t="n">
        <f aca="false">FP106+FO107</f>
        <v>28686.3384863007</v>
      </c>
      <c r="FQ107" s="252" t="n">
        <f aca="false">FQ106+FP107</f>
        <v>28803.4893506894</v>
      </c>
      <c r="FR107" s="252" t="n">
        <f aca="false">FR106+FQ107</f>
        <v>28944.9269131708</v>
      </c>
      <c r="FS107" s="252" t="n">
        <f aca="false">FS106+FR107</f>
        <v>29085.734846518</v>
      </c>
      <c r="FT107" s="252" t="n">
        <f aca="false">FT106+FS107</f>
        <v>29225.5769765534</v>
      </c>
      <c r="FU107" s="252" t="n">
        <f aca="false">FU106+FT107</f>
        <v>29364.0605330182</v>
      </c>
      <c r="FV107" s="252" t="n">
        <f aca="false">FV106+FU107</f>
        <v>29477.1705631703</v>
      </c>
      <c r="FW107" s="252" t="n">
        <f aca="false">FW106+FV107</f>
        <v>29590.2886214001</v>
      </c>
      <c r="FX107" s="252" t="n">
        <f aca="false">FX106+FW107</f>
        <v>29701.8011483426</v>
      </c>
      <c r="FY107" s="252" t="n">
        <f aca="false">FY106+FX107</f>
        <v>29812.5996369548</v>
      </c>
      <c r="FZ107" s="252" t="n">
        <f aca="false">FZ106+FY107</f>
        <v>29921.7774704757</v>
      </c>
      <c r="GA107" s="252" t="n">
        <f aca="false">GA106+FZ107</f>
        <v>30031.0361662186</v>
      </c>
      <c r="GB107" s="252" t="n">
        <f aca="false">GB106+GA107</f>
        <v>30140.3026166875</v>
      </c>
      <c r="GC107" s="252" t="n">
        <f aca="false">GC106+GB107</f>
        <v>30248.0429184276</v>
      </c>
      <c r="GD107" s="252" t="n">
        <f aca="false">GD106+GC107</f>
        <v>30378.1190022761</v>
      </c>
      <c r="GE107" s="252" t="n">
        <f aca="false">GE106+GD107</f>
        <v>30507.616034205</v>
      </c>
      <c r="GF107" s="252" t="n">
        <f aca="false">GF106+GE107</f>
        <v>30636.2248444313</v>
      </c>
      <c r="GG107" s="252" t="n">
        <f aca="false">GG106+GF107</f>
        <v>30763.5842133734</v>
      </c>
      <c r="GH107" s="252" t="n">
        <f aca="false">GH106+GG107</f>
        <v>30867.6082753556</v>
      </c>
      <c r="GI107" s="252" t="n">
        <f aca="false">GI106+GH107</f>
        <v>30971.6397205313</v>
      </c>
      <c r="GJ107" s="252" t="n">
        <f aca="false">GJ106+GI107</f>
        <v>31074.1946044691</v>
      </c>
      <c r="GK107" s="252" t="n">
        <f aca="false">GK106+GJ107</f>
        <v>31176.0928077621</v>
      </c>
      <c r="GL107" s="252" t="n">
        <f aca="false">GL106+GK107</f>
        <v>31276.500540887</v>
      </c>
      <c r="GM107" s="252" t="n">
        <f aca="false">GM106+GL107</f>
        <v>31376.9826406863</v>
      </c>
      <c r="GN107" s="252" t="n">
        <f aca="false">GN106+GM107</f>
        <v>31477.4718722854</v>
      </c>
      <c r="GO107" s="252" t="n">
        <f aca="false">GO106+GN107</f>
        <v>31576.557548517</v>
      </c>
      <c r="GP107" s="252" t="n">
        <f aca="false">GP106+GO107</f>
        <v>31696.1848051843</v>
      </c>
      <c r="GQ107" s="252" t="n">
        <f aca="false">GQ106+GP107</f>
        <v>31815.2795243507</v>
      </c>
      <c r="GR107" s="252" t="n">
        <f aca="false">GR106+GQ107</f>
        <v>31933.5573714031</v>
      </c>
      <c r="GS107" s="252" t="n">
        <f aca="false">GS106+GR107</f>
        <v>32050.6861430163</v>
      </c>
      <c r="GT107" s="252" t="n">
        <f aca="false">GT106+GS107</f>
        <v>32146.3540997547</v>
      </c>
      <c r="GU107" s="252" t="n">
        <f aca="false">GU106+GT107</f>
        <v>32242.0288466051</v>
      </c>
      <c r="GV107" s="252" t="n">
        <f aca="false">GV106+GU107</f>
        <v>32336.3456422861</v>
      </c>
      <c r="GW107" s="252" t="n">
        <f aca="false">GW106+GV107</f>
        <v>32430.0585075462</v>
      </c>
      <c r="GX107" s="252" t="n">
        <f aca="false">GX106+GW107</f>
        <v>32522.4006299913</v>
      </c>
      <c r="GY107" s="252" t="n">
        <f aca="false">GY106+GX107</f>
        <v>32614.8111453413</v>
      </c>
      <c r="GZ107" s="252" t="n">
        <f aca="false">GZ106+GY107</f>
        <v>32707.2282196039</v>
      </c>
      <c r="HA107" s="252" t="n">
        <f aca="false">HA106+GZ107</f>
        <v>32798.3544841093</v>
      </c>
      <c r="HB107" s="252" t="n">
        <f aca="false">HB106+HA107</f>
        <v>32908.3722530514</v>
      </c>
      <c r="HC107" s="252" t="n">
        <f aca="false">HC106+HB107</f>
        <v>33017.9002624742</v>
      </c>
      <c r="HD107" s="252" t="n">
        <f aca="false">HD106+HC107</f>
        <v>33126.6770179605</v>
      </c>
      <c r="HE107" s="252" t="n">
        <f aca="false">HE106+HD107</f>
        <v>33234.3970016064</v>
      </c>
      <c r="HF107" s="252" t="n">
        <f aca="false">HF106+HE107</f>
        <v>33322.3800871743</v>
      </c>
      <c r="HG107" s="252" t="n">
        <f aca="false">HG106+HF107</f>
        <v>33410.3694174142</v>
      </c>
      <c r="HH107" s="252" t="n">
        <f aca="false">HH106+HG107</f>
        <v>33497.1098787745</v>
      </c>
      <c r="HI107" s="252" t="n">
        <f aca="false">HI106+HH107</f>
        <v>33583.2751521586</v>
      </c>
      <c r="HJ107" s="252" t="n">
        <f aca="false">HJ106+HI107</f>
        <v>33668.1800817353</v>
      </c>
      <c r="HK107" s="252" t="n">
        <f aca="false">HK106+HJ107</f>
        <v>33753.1478958833</v>
      </c>
      <c r="HL107" s="252" t="n">
        <f aca="false">HL106+HK107</f>
        <v>33838.121740692</v>
      </c>
      <c r="HM107" s="252" t="n">
        <f aca="false">HM106+HL107</f>
        <v>33921.9087369788</v>
      </c>
      <c r="HN107" s="252" t="n">
        <f aca="false">HN106+HM107</f>
        <v>34023.0657244606</v>
      </c>
      <c r="HO107" s="252" t="n">
        <f aca="false">HO106+HN107</f>
        <v>34123.7723974338</v>
      </c>
      <c r="HP107" s="252" t="n">
        <f aca="false">HP106+HO107</f>
        <v>34223.7883221234</v>
      </c>
      <c r="HQ107" s="252" t="n">
        <f aca="false">HQ106+HP107</f>
        <v>34322.8325868998</v>
      </c>
      <c r="HR107" s="252" t="n">
        <f aca="false">HR106+HQ107</f>
        <v>34403.7295544622</v>
      </c>
      <c r="HS107" s="252" t="n">
        <f aca="false">HS106+HR107</f>
        <v>34484.6322637536</v>
      </c>
      <c r="HT107" s="253"/>
      <c r="HU107" s="253"/>
      <c r="HV107" s="253"/>
      <c r="HW107" s="253"/>
      <c r="HX107" s="253"/>
      <c r="HY107" s="253"/>
      <c r="HZ107" s="253"/>
      <c r="IA107" s="253"/>
      <c r="IB107" s="253"/>
      <c r="IC107" s="253"/>
      <c r="ID107" s="253"/>
      <c r="IE107" s="253"/>
      <c r="IF107" s="253"/>
      <c r="IG107" s="253"/>
      <c r="IH107" s="253"/>
      <c r="II107" s="253"/>
      <c r="IJ107" s="253"/>
      <c r="IK107" s="253"/>
      <c r="IL107" s="253"/>
      <c r="IM107" s="253"/>
      <c r="IN107" s="253"/>
      <c r="IO107" s="253"/>
      <c r="IP107" s="253"/>
      <c r="IQ107" s="253"/>
      <c r="IR107" s="253"/>
      <c r="IS107" s="253"/>
      <c r="IT107" s="253"/>
      <c r="IU107" s="253"/>
      <c r="IV107" s="253"/>
      <c r="IW107" s="253"/>
    </row>
    <row r="108" customFormat="false" ht="13.5" hidden="false" customHeight="false" outlineLevel="0" collapsed="false">
      <c r="A108" s="146"/>
      <c r="B108" s="254"/>
      <c r="C108" s="254"/>
      <c r="D108" s="254"/>
      <c r="E108" s="255"/>
      <c r="F108" s="254"/>
      <c r="G108" s="254"/>
      <c r="H108" s="254"/>
      <c r="I108" s="254"/>
      <c r="J108" s="254"/>
      <c r="K108" s="254"/>
      <c r="L108" s="254"/>
      <c r="M108" s="254"/>
      <c r="N108" s="256"/>
      <c r="O108" s="256"/>
      <c r="P108" s="256"/>
      <c r="Q108" s="256"/>
      <c r="R108" s="256"/>
      <c r="S108" s="256"/>
      <c r="T108" s="256"/>
      <c r="U108" s="256"/>
      <c r="V108" s="256"/>
      <c r="W108" s="256"/>
      <c r="X108" s="256"/>
      <c r="Y108" s="256"/>
      <c r="Z108" s="256"/>
      <c r="AA108" s="256"/>
      <c r="AB108" s="256"/>
      <c r="AC108" s="256"/>
      <c r="AD108" s="256"/>
      <c r="AE108" s="256"/>
      <c r="AF108" s="256"/>
      <c r="AG108" s="256"/>
      <c r="AH108" s="256"/>
      <c r="AI108" s="256"/>
      <c r="AJ108" s="256"/>
      <c r="AK108" s="256"/>
      <c r="AL108" s="256"/>
      <c r="AM108" s="256"/>
      <c r="AN108" s="256"/>
      <c r="AO108" s="256"/>
      <c r="AP108" s="256"/>
      <c r="AQ108" s="256"/>
      <c r="AR108" s="256"/>
      <c r="AS108" s="256"/>
      <c r="AT108" s="256"/>
      <c r="AU108" s="256"/>
      <c r="AV108" s="256"/>
      <c r="AW108" s="256"/>
      <c r="AX108" s="256"/>
      <c r="AY108" s="256"/>
      <c r="AZ108" s="256"/>
      <c r="BA108" s="256"/>
      <c r="BB108" s="256"/>
      <c r="BC108" s="256"/>
      <c r="BD108" s="256"/>
      <c r="BE108" s="256"/>
      <c r="BF108" s="256"/>
      <c r="BG108" s="256"/>
      <c r="BH108" s="256"/>
      <c r="BI108" s="256"/>
      <c r="BJ108" s="256"/>
      <c r="BK108" s="256"/>
      <c r="BL108" s="256"/>
      <c r="BM108" s="256"/>
      <c r="BN108" s="256"/>
      <c r="BO108" s="256"/>
      <c r="BP108" s="256"/>
      <c r="BQ108" s="256"/>
      <c r="BR108" s="256"/>
      <c r="BS108" s="256"/>
      <c r="BT108" s="256"/>
      <c r="BU108" s="256"/>
      <c r="BV108" s="256"/>
      <c r="BW108" s="256"/>
      <c r="BX108" s="256"/>
      <c r="BY108" s="256"/>
      <c r="BZ108" s="256"/>
      <c r="CA108" s="256"/>
      <c r="CB108" s="256"/>
      <c r="CC108" s="256"/>
      <c r="CD108" s="256"/>
      <c r="CE108" s="256"/>
      <c r="CF108" s="256"/>
      <c r="CG108" s="256"/>
      <c r="CH108" s="256"/>
      <c r="CI108" s="256"/>
      <c r="CJ108" s="256"/>
      <c r="CK108" s="256"/>
      <c r="CL108" s="256"/>
      <c r="CM108" s="256"/>
      <c r="CN108" s="256"/>
      <c r="CO108" s="256"/>
      <c r="CP108" s="256"/>
      <c r="CQ108" s="256"/>
      <c r="CR108" s="256"/>
      <c r="CS108" s="256"/>
      <c r="CT108" s="256"/>
      <c r="CU108" s="256"/>
      <c r="CV108" s="256"/>
      <c r="CW108" s="256"/>
      <c r="CX108" s="256"/>
      <c r="CY108" s="256"/>
      <c r="CZ108" s="256"/>
      <c r="DA108" s="256"/>
      <c r="DB108" s="256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23"/>
    </row>
    <row r="109" customFormat="false" ht="16.5" hidden="false" customHeight="false" outlineLevel="0" collapsed="false">
      <c r="A109" s="257" t="s">
        <v>52</v>
      </c>
      <c r="B109" s="258" t="n">
        <f aca="false">I28</f>
        <v>0.0855764065004769</v>
      </c>
      <c r="C109" s="259"/>
      <c r="D109" s="254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23"/>
    </row>
    <row r="110" customFormat="false" ht="16.5" hidden="false" customHeight="false" outlineLevel="0" collapsed="false">
      <c r="A110" s="260" t="s">
        <v>119</v>
      </c>
      <c r="B110" s="261" t="n">
        <f aca="false">SUM(B106:DE106)</f>
        <v>18910.9407309647</v>
      </c>
      <c r="C110" s="262" t="s">
        <v>22</v>
      </c>
      <c r="D110" s="26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23"/>
    </row>
    <row r="111" customFormat="false" ht="12.75" hidden="false" customHeight="false" outlineLevel="0" collapsed="false">
      <c r="A111" s="47"/>
      <c r="B111" s="264"/>
      <c r="C111" s="262"/>
      <c r="D111" s="254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23"/>
    </row>
    <row r="112" customFormat="false" ht="18.75" hidden="false" customHeight="true" outlineLevel="0" collapsed="false">
      <c r="A112" s="265"/>
      <c r="B112" s="266"/>
      <c r="C112" s="267"/>
      <c r="D112" s="268"/>
      <c r="E112" s="269"/>
      <c r="F112" s="269"/>
      <c r="G112" s="269"/>
      <c r="H112" s="269"/>
      <c r="I112" s="269"/>
      <c r="J112" s="269"/>
      <c r="K112" s="269"/>
      <c r="L112" s="269"/>
      <c r="M112" s="269"/>
      <c r="N112" s="270"/>
      <c r="O112" s="270"/>
      <c r="P112" s="270"/>
      <c r="Q112" s="270"/>
      <c r="R112" s="270"/>
      <c r="S112" s="270"/>
      <c r="T112" s="270"/>
      <c r="U112" s="270"/>
      <c r="V112" s="270"/>
      <c r="W112" s="270"/>
      <c r="X112" s="270"/>
      <c r="Y112" s="270"/>
      <c r="Z112" s="270"/>
      <c r="AA112" s="270"/>
      <c r="AB112" s="270"/>
      <c r="AC112" s="270"/>
      <c r="AD112" s="270"/>
      <c r="AE112" s="270"/>
      <c r="AF112" s="270"/>
      <c r="AG112" s="270"/>
      <c r="AH112" s="270"/>
      <c r="AI112" s="270"/>
      <c r="AJ112" s="270"/>
      <c r="AK112" s="270"/>
      <c r="AL112" s="270"/>
      <c r="AM112" s="270"/>
      <c r="AN112" s="270"/>
      <c r="AO112" s="270"/>
      <c r="AP112" s="270"/>
      <c r="AQ112" s="270"/>
      <c r="AR112" s="270"/>
      <c r="AS112" s="270"/>
      <c r="AT112" s="270"/>
      <c r="AU112" s="270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0"/>
      <c r="BF112" s="270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0"/>
      <c r="BQ112" s="270"/>
      <c r="BR112" s="270"/>
      <c r="BS112" s="270"/>
      <c r="BT112" s="270"/>
      <c r="BU112" s="270"/>
      <c r="BV112" s="270"/>
      <c r="BW112" s="270"/>
      <c r="BX112" s="270"/>
      <c r="BY112" s="270"/>
      <c r="BZ112" s="270"/>
      <c r="CA112" s="270"/>
      <c r="CB112" s="270"/>
      <c r="CC112" s="270"/>
      <c r="CD112" s="270"/>
      <c r="CE112" s="270"/>
      <c r="CF112" s="270"/>
      <c r="CG112" s="270"/>
      <c r="CH112" s="270"/>
      <c r="CI112" s="270"/>
      <c r="CJ112" s="270"/>
      <c r="CK112" s="270"/>
      <c r="CL112" s="270"/>
      <c r="CM112" s="270"/>
      <c r="CN112" s="270"/>
      <c r="CO112" s="270"/>
      <c r="CP112" s="270"/>
      <c r="CQ112" s="270"/>
      <c r="CR112" s="270"/>
      <c r="CS112" s="270"/>
      <c r="CT112" s="270"/>
      <c r="CU112" s="270"/>
      <c r="CV112" s="270"/>
      <c r="CW112" s="270"/>
      <c r="CX112" s="270"/>
      <c r="CY112" s="270"/>
      <c r="CZ112" s="270"/>
      <c r="DA112" s="270"/>
      <c r="DB112" s="270"/>
      <c r="DC112" s="269"/>
      <c r="DD112" s="269"/>
      <c r="DE112" s="269"/>
      <c r="DF112" s="269"/>
      <c r="DG112" s="269"/>
      <c r="DH112" s="269"/>
      <c r="DI112" s="269"/>
      <c r="DJ112" s="269"/>
      <c r="DK112" s="269"/>
      <c r="DL112" s="269"/>
      <c r="DM112" s="269"/>
      <c r="DN112" s="269"/>
      <c r="DO112" s="269"/>
      <c r="DP112" s="269"/>
      <c r="DQ112" s="269"/>
      <c r="DR112" s="23"/>
      <c r="DS112" s="269"/>
      <c r="DT112" s="269"/>
      <c r="DU112" s="269"/>
      <c r="DV112" s="269"/>
      <c r="DW112" s="269"/>
      <c r="DX112" s="269"/>
      <c r="DY112" s="269"/>
      <c r="DZ112" s="269"/>
      <c r="EA112" s="269"/>
      <c r="EB112" s="269"/>
      <c r="EC112" s="269"/>
      <c r="ED112" s="269"/>
      <c r="EE112" s="269"/>
      <c r="EF112" s="269"/>
      <c r="EG112" s="269"/>
      <c r="EH112" s="269"/>
      <c r="EI112" s="269"/>
      <c r="EJ112" s="269"/>
      <c r="EK112" s="269"/>
      <c r="EL112" s="269"/>
      <c r="EM112" s="269"/>
      <c r="EN112" s="269"/>
      <c r="EO112" s="269"/>
      <c r="EP112" s="269"/>
      <c r="EQ112" s="269"/>
      <c r="ER112" s="269"/>
      <c r="ES112" s="269"/>
      <c r="ET112" s="269"/>
      <c r="EU112" s="269"/>
      <c r="EV112" s="269"/>
      <c r="EW112" s="269"/>
      <c r="EX112" s="269"/>
      <c r="EY112" s="269"/>
      <c r="EZ112" s="269"/>
      <c r="FA112" s="269"/>
      <c r="FB112" s="269"/>
      <c r="FC112" s="269"/>
      <c r="FD112" s="269"/>
      <c r="FE112" s="269"/>
      <c r="FF112" s="269"/>
      <c r="FG112" s="269"/>
      <c r="FH112" s="269"/>
      <c r="FI112" s="269"/>
      <c r="FJ112" s="269"/>
      <c r="FK112" s="269"/>
      <c r="FL112" s="269"/>
      <c r="FM112" s="269"/>
      <c r="FN112" s="269"/>
      <c r="FO112" s="269"/>
      <c r="FP112" s="269"/>
      <c r="FQ112" s="269"/>
      <c r="FR112" s="269"/>
      <c r="FS112" s="269"/>
      <c r="FT112" s="269"/>
      <c r="FU112" s="269"/>
      <c r="FV112" s="269"/>
      <c r="FW112" s="269"/>
      <c r="FX112" s="269"/>
      <c r="FY112" s="269"/>
      <c r="FZ112" s="269"/>
      <c r="GA112" s="269"/>
      <c r="GB112" s="269"/>
      <c r="GC112" s="269"/>
      <c r="GD112" s="269"/>
      <c r="GE112" s="269"/>
      <c r="GF112" s="269"/>
      <c r="GG112" s="269"/>
      <c r="GH112" s="269"/>
      <c r="GI112" s="269"/>
      <c r="GJ112" s="269"/>
      <c r="GK112" s="269"/>
      <c r="GL112" s="269"/>
      <c r="GM112" s="269"/>
      <c r="GN112" s="269"/>
      <c r="GO112" s="269"/>
      <c r="GP112" s="269"/>
      <c r="GQ112" s="269"/>
      <c r="GR112" s="269"/>
      <c r="GS112" s="269"/>
      <c r="GT112" s="269"/>
      <c r="GU112" s="269"/>
      <c r="GV112" s="269"/>
      <c r="GW112" s="269"/>
      <c r="GX112" s="269"/>
      <c r="GY112" s="269"/>
      <c r="GZ112" s="269"/>
      <c r="HA112" s="269"/>
      <c r="HB112" s="269"/>
      <c r="HC112" s="269"/>
      <c r="HD112" s="269"/>
      <c r="HE112" s="269"/>
      <c r="HF112" s="269"/>
      <c r="HG112" s="269"/>
      <c r="HH112" s="269"/>
      <c r="HI112" s="269"/>
      <c r="HJ112" s="269"/>
      <c r="HK112" s="269"/>
      <c r="HL112" s="269"/>
      <c r="HM112" s="269"/>
      <c r="HN112" s="269"/>
      <c r="HO112" s="269"/>
      <c r="HP112" s="269"/>
      <c r="HQ112" s="269"/>
      <c r="HR112" s="269"/>
      <c r="HS112" s="269"/>
      <c r="HT112" s="269"/>
      <c r="HU112" s="269"/>
      <c r="HV112" s="269"/>
      <c r="HW112" s="269"/>
      <c r="HX112" s="269"/>
      <c r="HY112" s="269"/>
      <c r="HZ112" s="269"/>
      <c r="IA112" s="269"/>
      <c r="IB112" s="269"/>
      <c r="IC112" s="269"/>
      <c r="ID112" s="269"/>
      <c r="IE112" s="269"/>
      <c r="IF112" s="269"/>
      <c r="IG112" s="269"/>
      <c r="IH112" s="269"/>
      <c r="II112" s="269"/>
      <c r="IJ112" s="269"/>
      <c r="IK112" s="269"/>
      <c r="IL112" s="269"/>
      <c r="IM112" s="269"/>
      <c r="IN112" s="269"/>
      <c r="IO112" s="269"/>
      <c r="IP112" s="269"/>
      <c r="IQ112" s="269"/>
      <c r="IR112" s="269"/>
      <c r="IS112" s="269"/>
      <c r="IT112" s="269"/>
      <c r="IU112" s="269"/>
      <c r="IV112" s="269"/>
      <c r="IW112" s="269"/>
    </row>
    <row r="113" customFormat="false" ht="18.75" hidden="false" customHeight="true" outlineLevel="0" collapsed="false">
      <c r="A113" s="47"/>
      <c r="D113" s="263"/>
      <c r="E113" s="12"/>
      <c r="F113" s="12"/>
      <c r="G113" s="12"/>
      <c r="H113" s="12"/>
      <c r="I113" s="12"/>
      <c r="J113" s="12"/>
      <c r="K113" s="12"/>
      <c r="L113" s="12"/>
      <c r="M113" s="12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  <c r="BS113" s="9"/>
      <c r="BT113" s="9"/>
      <c r="BU113" s="9"/>
      <c r="BV113" s="9"/>
      <c r="BW113" s="9"/>
      <c r="BX113" s="9"/>
      <c r="BY113" s="9"/>
      <c r="BZ113" s="9"/>
      <c r="CA113" s="9"/>
      <c r="CB113" s="9"/>
      <c r="CC113" s="9"/>
      <c r="CD113" s="9"/>
      <c r="CE113" s="9"/>
      <c r="CF113" s="9"/>
      <c r="CG113" s="9"/>
      <c r="CH113" s="9"/>
      <c r="CI113" s="9"/>
      <c r="CJ113" s="9"/>
      <c r="CK113" s="9"/>
      <c r="CL113" s="9"/>
      <c r="CM113" s="9"/>
      <c r="CN113" s="9"/>
      <c r="CO113" s="9"/>
      <c r="CP113" s="9"/>
      <c r="CQ113" s="9"/>
      <c r="CR113" s="9"/>
      <c r="CS113" s="9"/>
      <c r="CT113" s="9"/>
      <c r="CU113" s="9"/>
      <c r="CV113" s="9"/>
      <c r="CW113" s="9"/>
      <c r="CX113" s="9"/>
      <c r="CY113" s="9"/>
      <c r="CZ113" s="9"/>
      <c r="DA113" s="9"/>
      <c r="DB113" s="9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23"/>
    </row>
    <row r="114" customFormat="false" ht="15.75" hidden="false" customHeight="false" outlineLevel="0" collapsed="false">
      <c r="A114" s="271" t="s">
        <v>120</v>
      </c>
      <c r="B114" s="165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  <c r="CA114" s="9"/>
      <c r="CB114" s="9"/>
      <c r="CC114" s="9"/>
      <c r="CD114" s="9"/>
      <c r="CE114" s="9"/>
      <c r="CF114" s="9"/>
      <c r="CG114" s="9"/>
      <c r="CH114" s="9"/>
      <c r="CI114" s="9"/>
      <c r="CJ114" s="9"/>
      <c r="CK114" s="9"/>
      <c r="CL114" s="9"/>
      <c r="CM114" s="9"/>
      <c r="CN114" s="9"/>
      <c r="CO114" s="9"/>
      <c r="CP114" s="9"/>
      <c r="CQ114" s="9"/>
      <c r="CR114" s="9"/>
      <c r="CS114" s="9"/>
      <c r="CT114" s="9"/>
      <c r="CU114" s="9"/>
      <c r="CV114" s="9"/>
      <c r="CW114" s="9"/>
      <c r="CX114" s="9"/>
      <c r="CY114" s="9"/>
      <c r="CZ114" s="9"/>
      <c r="DA114" s="9"/>
      <c r="DB114" s="9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23"/>
    </row>
    <row r="115" customFormat="false" ht="15" hidden="false" customHeight="true" outlineLevel="0" collapsed="false">
      <c r="A115" s="272" t="s">
        <v>121</v>
      </c>
      <c r="B115" s="273"/>
      <c r="C115" s="274"/>
      <c r="D115" s="275"/>
      <c r="E115" s="275"/>
      <c r="F115" s="275"/>
      <c r="G115" s="275"/>
      <c r="H115" s="275"/>
      <c r="I115" s="275"/>
      <c r="J115" s="275"/>
      <c r="K115" s="275"/>
      <c r="L115" s="275"/>
      <c r="M115" s="275"/>
      <c r="N115" s="276"/>
      <c r="O115" s="276"/>
      <c r="P115" s="276"/>
      <c r="Q115" s="276"/>
      <c r="R115" s="276"/>
      <c r="S115" s="276"/>
      <c r="T115" s="276"/>
      <c r="U115" s="276"/>
      <c r="V115" s="276"/>
      <c r="W115" s="276"/>
      <c r="X115" s="276"/>
      <c r="Y115" s="276"/>
      <c r="Z115" s="276"/>
      <c r="AA115" s="276"/>
      <c r="AB115" s="276"/>
      <c r="AC115" s="276"/>
      <c r="AD115" s="276"/>
      <c r="AE115" s="276"/>
      <c r="AF115" s="276"/>
      <c r="AG115" s="276"/>
      <c r="AH115" s="276"/>
      <c r="AI115" s="276"/>
      <c r="AJ115" s="276"/>
      <c r="AK115" s="276"/>
      <c r="AL115" s="276"/>
      <c r="AM115" s="276"/>
      <c r="AN115" s="276"/>
      <c r="AO115" s="276"/>
      <c r="AP115" s="276"/>
      <c r="AQ115" s="276"/>
      <c r="AR115" s="276"/>
      <c r="AS115" s="276"/>
      <c r="AT115" s="276"/>
      <c r="AU115" s="276"/>
      <c r="AV115" s="276"/>
      <c r="AW115" s="276"/>
      <c r="AX115" s="276"/>
      <c r="AY115" s="276"/>
      <c r="AZ115" s="276"/>
      <c r="BA115" s="276"/>
      <c r="BB115" s="276"/>
      <c r="BC115" s="276"/>
      <c r="BD115" s="276"/>
      <c r="BE115" s="276"/>
      <c r="BF115" s="276"/>
      <c r="BG115" s="276"/>
      <c r="BH115" s="276"/>
      <c r="BI115" s="276"/>
      <c r="BJ115" s="276"/>
      <c r="BK115" s="276"/>
      <c r="BL115" s="276"/>
      <c r="BM115" s="276"/>
      <c r="BN115" s="276"/>
      <c r="BO115" s="276"/>
      <c r="BP115" s="276"/>
      <c r="BQ115" s="276"/>
      <c r="BR115" s="276"/>
      <c r="BS115" s="276"/>
      <c r="BT115" s="276"/>
      <c r="BU115" s="276"/>
      <c r="BV115" s="276"/>
      <c r="BW115" s="276"/>
      <c r="BX115" s="276"/>
      <c r="BY115" s="277"/>
      <c r="BZ115" s="277"/>
      <c r="CA115" s="277"/>
      <c r="CB115" s="277"/>
      <c r="CC115" s="277"/>
      <c r="CD115" s="277"/>
      <c r="CE115" s="277"/>
      <c r="CF115" s="277"/>
      <c r="CG115" s="277"/>
      <c r="CH115" s="277"/>
      <c r="CI115" s="277"/>
      <c r="CJ115" s="277"/>
      <c r="CK115" s="277"/>
      <c r="CL115" s="277"/>
      <c r="CM115" s="277"/>
      <c r="CN115" s="277"/>
      <c r="CO115" s="277"/>
      <c r="CP115" s="277"/>
      <c r="CQ115" s="277"/>
      <c r="CR115" s="277"/>
      <c r="CS115" s="277"/>
      <c r="CT115" s="277"/>
      <c r="CU115" s="277"/>
      <c r="CV115" s="277"/>
      <c r="CW115" s="277"/>
      <c r="CX115" s="277"/>
      <c r="CY115" s="277"/>
      <c r="CZ115" s="277"/>
      <c r="DA115" s="277"/>
      <c r="DB115" s="277"/>
      <c r="DC115" s="274"/>
      <c r="DD115" s="274"/>
      <c r="DE115" s="274"/>
      <c r="DF115" s="274"/>
      <c r="DG115" s="274"/>
      <c r="DH115" s="274"/>
      <c r="DI115" s="274"/>
      <c r="DJ115" s="274"/>
      <c r="DK115" s="274"/>
      <c r="DL115" s="274"/>
      <c r="DM115" s="274"/>
      <c r="DN115" s="274"/>
      <c r="DO115" s="274"/>
      <c r="DP115" s="274"/>
      <c r="DQ115" s="274"/>
      <c r="DR115" s="23"/>
      <c r="DS115" s="274"/>
      <c r="DT115" s="274"/>
      <c r="DU115" s="274"/>
      <c r="DV115" s="274"/>
      <c r="DW115" s="274"/>
      <c r="DX115" s="274"/>
      <c r="DY115" s="274"/>
      <c r="DZ115" s="274"/>
      <c r="EA115" s="274"/>
      <c r="EB115" s="274"/>
      <c r="EC115" s="274"/>
      <c r="ED115" s="274"/>
      <c r="EE115" s="274"/>
      <c r="EF115" s="274"/>
      <c r="EG115" s="274"/>
      <c r="EH115" s="274"/>
      <c r="EI115" s="274"/>
      <c r="EJ115" s="274"/>
      <c r="EK115" s="274"/>
      <c r="EL115" s="274"/>
      <c r="EM115" s="274"/>
      <c r="EN115" s="274"/>
      <c r="EO115" s="274"/>
      <c r="EP115" s="274"/>
      <c r="EQ115" s="274"/>
      <c r="ER115" s="274"/>
      <c r="ES115" s="274"/>
      <c r="ET115" s="274"/>
      <c r="EU115" s="274"/>
      <c r="EV115" s="274"/>
      <c r="EW115" s="274"/>
      <c r="EX115" s="274"/>
      <c r="EY115" s="274"/>
      <c r="EZ115" s="274"/>
      <c r="FA115" s="274"/>
      <c r="FB115" s="274"/>
      <c r="FC115" s="274"/>
      <c r="FD115" s="274"/>
      <c r="FE115" s="274"/>
      <c r="FF115" s="274"/>
      <c r="FG115" s="274"/>
      <c r="FH115" s="274"/>
      <c r="FI115" s="274"/>
      <c r="FJ115" s="274"/>
      <c r="FK115" s="274"/>
      <c r="FL115" s="274"/>
      <c r="FM115" s="274"/>
      <c r="FN115" s="274"/>
      <c r="FO115" s="274"/>
      <c r="FP115" s="274"/>
      <c r="FQ115" s="274"/>
      <c r="FR115" s="274"/>
      <c r="FS115" s="274"/>
      <c r="FT115" s="274"/>
      <c r="FU115" s="274"/>
      <c r="FV115" s="274"/>
      <c r="FW115" s="274"/>
      <c r="FX115" s="274"/>
      <c r="FY115" s="274"/>
      <c r="FZ115" s="274"/>
      <c r="GA115" s="274"/>
      <c r="GB115" s="274"/>
      <c r="GC115" s="274"/>
      <c r="GD115" s="274"/>
      <c r="GE115" s="274"/>
      <c r="GF115" s="274"/>
      <c r="GG115" s="274"/>
      <c r="GH115" s="274"/>
      <c r="GI115" s="274"/>
      <c r="GJ115" s="274"/>
      <c r="GK115" s="274"/>
      <c r="GL115" s="274"/>
      <c r="GM115" s="274"/>
      <c r="GN115" s="274"/>
      <c r="GO115" s="274"/>
      <c r="GP115" s="274"/>
      <c r="GQ115" s="274"/>
      <c r="GR115" s="274"/>
      <c r="GS115" s="274"/>
      <c r="GT115" s="274"/>
      <c r="GU115" s="274"/>
      <c r="GV115" s="274"/>
      <c r="GW115" s="274"/>
      <c r="GX115" s="274"/>
      <c r="GY115" s="274"/>
      <c r="GZ115" s="274"/>
      <c r="HA115" s="274"/>
      <c r="HB115" s="274"/>
      <c r="HC115" s="274"/>
      <c r="HD115" s="274"/>
      <c r="HE115" s="274"/>
      <c r="HF115" s="274"/>
      <c r="HG115" s="274"/>
      <c r="HH115" s="274"/>
      <c r="HI115" s="274"/>
      <c r="HJ115" s="274"/>
      <c r="HK115" s="274"/>
      <c r="HL115" s="274"/>
      <c r="HM115" s="274"/>
      <c r="HN115" s="274"/>
      <c r="HO115" s="274"/>
      <c r="HP115" s="274"/>
      <c r="HQ115" s="274"/>
      <c r="HR115" s="274"/>
      <c r="HS115" s="274"/>
      <c r="HT115" s="274"/>
      <c r="HU115" s="274"/>
      <c r="HV115" s="274"/>
      <c r="HW115" s="274"/>
      <c r="HX115" s="274"/>
      <c r="HY115" s="274"/>
      <c r="HZ115" s="274"/>
      <c r="IA115" s="274"/>
      <c r="IB115" s="274"/>
      <c r="IC115" s="274"/>
      <c r="ID115" s="274"/>
      <c r="IE115" s="274"/>
      <c r="IF115" s="274"/>
      <c r="IG115" s="274"/>
      <c r="IH115" s="274"/>
      <c r="II115" s="274"/>
      <c r="IJ115" s="274"/>
      <c r="IK115" s="274"/>
      <c r="IL115" s="274"/>
      <c r="IM115" s="274"/>
      <c r="IN115" s="274"/>
      <c r="IO115" s="274"/>
      <c r="IP115" s="274"/>
      <c r="IQ115" s="274"/>
      <c r="IR115" s="274"/>
      <c r="IS115" s="274"/>
      <c r="IT115" s="274"/>
      <c r="IU115" s="274"/>
      <c r="IV115" s="274"/>
      <c r="IW115" s="274"/>
    </row>
    <row r="116" customFormat="false" ht="12.75" hidden="false" customHeight="false" outlineLevel="0" collapsed="false">
      <c r="A116" s="278" t="s">
        <v>122</v>
      </c>
      <c r="B116" s="279" t="n">
        <f aca="false">B12</f>
        <v>13000</v>
      </c>
      <c r="D116" s="254"/>
      <c r="E116" s="254"/>
      <c r="F116" s="254"/>
      <c r="G116" s="254"/>
      <c r="H116" s="254"/>
      <c r="I116" s="254"/>
      <c r="J116" s="254"/>
      <c r="K116" s="254"/>
      <c r="L116" s="254"/>
      <c r="M116" s="254"/>
      <c r="N116" s="256"/>
      <c r="O116" s="256"/>
      <c r="P116" s="256"/>
      <c r="Q116" s="256"/>
      <c r="R116" s="256"/>
      <c r="S116" s="256"/>
      <c r="T116" s="256"/>
      <c r="U116" s="256"/>
      <c r="V116" s="256"/>
      <c r="W116" s="256"/>
      <c r="X116" s="256"/>
      <c r="Y116" s="256"/>
      <c r="Z116" s="256"/>
      <c r="AA116" s="256"/>
      <c r="AB116" s="256"/>
      <c r="AC116" s="256"/>
      <c r="AD116" s="256"/>
      <c r="AE116" s="256"/>
      <c r="AF116" s="256"/>
      <c r="AG116" s="256"/>
      <c r="AH116" s="256"/>
      <c r="AI116" s="256"/>
      <c r="AJ116" s="256"/>
      <c r="AK116" s="256"/>
      <c r="AL116" s="256"/>
      <c r="AM116" s="256"/>
      <c r="AN116" s="256"/>
      <c r="AO116" s="256"/>
      <c r="AP116" s="256"/>
      <c r="AQ116" s="256"/>
      <c r="AR116" s="256"/>
      <c r="AS116" s="256"/>
      <c r="AT116" s="256"/>
      <c r="AU116" s="256"/>
      <c r="AV116" s="256"/>
      <c r="AW116" s="256"/>
      <c r="AX116" s="256"/>
      <c r="AY116" s="256"/>
      <c r="AZ116" s="256"/>
      <c r="BA116" s="256"/>
      <c r="BB116" s="256"/>
      <c r="BC116" s="256"/>
      <c r="BD116" s="256"/>
      <c r="BE116" s="256"/>
      <c r="BF116" s="256"/>
      <c r="BG116" s="256"/>
      <c r="BH116" s="256"/>
      <c r="BI116" s="256"/>
      <c r="BJ116" s="256"/>
      <c r="BK116" s="256"/>
      <c r="BL116" s="256"/>
      <c r="BM116" s="256"/>
      <c r="BN116" s="256"/>
      <c r="BO116" s="256"/>
      <c r="BP116" s="256"/>
      <c r="BQ116" s="256"/>
      <c r="BR116" s="256"/>
      <c r="BS116" s="256"/>
      <c r="BT116" s="256"/>
      <c r="BU116" s="256"/>
      <c r="BV116" s="256"/>
      <c r="BW116" s="256"/>
      <c r="BX116" s="256"/>
      <c r="BY116" s="256"/>
      <c r="BZ116" s="256"/>
      <c r="CA116" s="256"/>
      <c r="CB116" s="256"/>
      <c r="CC116" s="256"/>
      <c r="CD116" s="256"/>
      <c r="CE116" s="256"/>
      <c r="CF116" s="256"/>
      <c r="CG116" s="256"/>
      <c r="CH116" s="256"/>
      <c r="CI116" s="256"/>
      <c r="CJ116" s="256"/>
      <c r="CK116" s="256"/>
      <c r="CL116" s="256"/>
      <c r="CM116" s="256"/>
      <c r="CN116" s="256"/>
      <c r="CO116" s="256"/>
      <c r="CP116" s="256"/>
      <c r="CQ116" s="256"/>
      <c r="CR116" s="256"/>
      <c r="CS116" s="256"/>
      <c r="CT116" s="256"/>
      <c r="CU116" s="256"/>
      <c r="CV116" s="256"/>
      <c r="CW116" s="256"/>
      <c r="CX116" s="256"/>
      <c r="CY116" s="256"/>
      <c r="CZ116" s="256"/>
      <c r="DA116" s="256"/>
      <c r="DB116" s="256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23"/>
    </row>
    <row r="117" customFormat="false" ht="12.75" hidden="false" customHeight="false" outlineLevel="0" collapsed="false">
      <c r="A117" s="280" t="s">
        <v>123</v>
      </c>
      <c r="B117" s="281" t="s">
        <v>124</v>
      </c>
      <c r="D117" s="263"/>
      <c r="E117" s="12"/>
      <c r="F117" s="12"/>
      <c r="G117" s="12"/>
      <c r="H117" s="12"/>
      <c r="I117" s="12"/>
      <c r="J117" s="12"/>
      <c r="K117" s="12"/>
      <c r="L117" s="12"/>
      <c r="M117" s="12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  <c r="CA117" s="9"/>
      <c r="CB117" s="9"/>
      <c r="CC117" s="9"/>
      <c r="CD117" s="9"/>
      <c r="CE117" s="9"/>
      <c r="CF117" s="9"/>
      <c r="CG117" s="9"/>
      <c r="CH117" s="9"/>
      <c r="CI117" s="9"/>
      <c r="CJ117" s="9"/>
      <c r="CK117" s="9"/>
      <c r="CL117" s="9"/>
      <c r="CM117" s="9"/>
      <c r="CN117" s="9"/>
      <c r="CO117" s="9"/>
      <c r="CP117" s="9"/>
      <c r="CQ117" s="9"/>
      <c r="CR117" s="9"/>
      <c r="CS117" s="9"/>
      <c r="CT117" s="9"/>
      <c r="CU117" s="9"/>
      <c r="CV117" s="9"/>
      <c r="CW117" s="9"/>
      <c r="CX117" s="9"/>
      <c r="CY117" s="9"/>
      <c r="CZ117" s="9"/>
      <c r="DA117" s="9"/>
      <c r="DB117" s="9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23"/>
    </row>
    <row r="118" customFormat="false" ht="12.75" hidden="false" customHeight="true" outlineLevel="0" collapsed="false">
      <c r="A118" s="280" t="s">
        <v>125</v>
      </c>
      <c r="B118" s="282" t="n">
        <f aca="false">B7</f>
        <v>37348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56"/>
      <c r="AA118" s="256"/>
      <c r="AB118" s="256"/>
      <c r="AC118" s="256"/>
      <c r="AD118" s="256"/>
      <c r="AE118" s="256"/>
      <c r="AF118" s="256"/>
      <c r="AG118" s="256"/>
      <c r="AH118" s="256"/>
      <c r="AI118" s="256"/>
      <c r="AJ118" s="256"/>
      <c r="AK118" s="256"/>
      <c r="AL118" s="256"/>
      <c r="AM118" s="256"/>
      <c r="AN118" s="256"/>
      <c r="AO118" s="256"/>
      <c r="AP118" s="256"/>
      <c r="AQ118" s="256"/>
      <c r="AR118" s="256"/>
      <c r="AS118" s="256"/>
      <c r="AT118" s="256"/>
      <c r="AU118" s="256"/>
      <c r="AV118" s="256"/>
      <c r="AW118" s="256"/>
      <c r="AX118" s="256"/>
      <c r="AY118" s="256"/>
      <c r="AZ118" s="256"/>
      <c r="BA118" s="256"/>
      <c r="BB118" s="256"/>
      <c r="BC118" s="256"/>
      <c r="BD118" s="256"/>
      <c r="BE118" s="256"/>
      <c r="BF118" s="256"/>
      <c r="BG118" s="256"/>
      <c r="BH118" s="256"/>
      <c r="BI118" s="256"/>
      <c r="BJ118" s="256"/>
      <c r="BK118" s="256"/>
      <c r="BL118" s="256"/>
      <c r="BM118" s="256"/>
      <c r="BN118" s="256"/>
      <c r="BO118" s="256"/>
      <c r="BP118" s="256"/>
      <c r="BQ118" s="256"/>
      <c r="BR118" s="256"/>
      <c r="BS118" s="256"/>
      <c r="BT118" s="256"/>
      <c r="BU118" s="256"/>
      <c r="BV118" s="256"/>
      <c r="BW118" s="256"/>
      <c r="BX118" s="256"/>
      <c r="BY118" s="256"/>
      <c r="BZ118" s="256"/>
      <c r="CA118" s="256"/>
      <c r="CB118" s="256"/>
      <c r="CC118" s="256"/>
      <c r="CD118" s="256"/>
      <c r="CE118" s="256"/>
      <c r="CF118" s="256"/>
      <c r="CG118" s="256"/>
      <c r="CH118" s="256"/>
      <c r="CI118" s="256"/>
      <c r="CJ118" s="256"/>
      <c r="CK118" s="256"/>
      <c r="CL118" s="256"/>
      <c r="CM118" s="256"/>
      <c r="CN118" s="256"/>
      <c r="CO118" s="256"/>
      <c r="CP118" s="256"/>
      <c r="CQ118" s="256"/>
      <c r="CR118" s="256"/>
      <c r="CS118" s="256"/>
      <c r="CT118" s="256"/>
      <c r="CU118" s="256"/>
      <c r="CV118" s="256"/>
      <c r="CW118" s="256"/>
      <c r="CX118" s="256"/>
      <c r="CY118" s="256"/>
      <c r="CZ118" s="256"/>
      <c r="DA118" s="256"/>
      <c r="DB118" s="256"/>
      <c r="DC118" s="254"/>
      <c r="DD118" s="254"/>
      <c r="DE118" s="254"/>
      <c r="DF118" s="254"/>
      <c r="DG118" s="254"/>
      <c r="DH118" s="254"/>
      <c r="DI118" s="254"/>
      <c r="DJ118" s="254"/>
      <c r="DK118" s="254"/>
      <c r="DL118" s="254"/>
      <c r="DM118" s="254"/>
      <c r="DN118" s="254"/>
      <c r="DO118" s="254"/>
      <c r="DP118" s="254"/>
      <c r="DQ118" s="254"/>
      <c r="DR118" s="23"/>
      <c r="DS118" s="254"/>
      <c r="DT118" s="254"/>
      <c r="DU118" s="254"/>
      <c r="DV118" s="254"/>
      <c r="DW118" s="254"/>
      <c r="DX118" s="254"/>
      <c r="DY118" s="254"/>
      <c r="DZ118" s="254"/>
      <c r="EA118" s="254"/>
      <c r="EB118" s="254"/>
      <c r="EC118" s="254"/>
      <c r="ED118" s="254"/>
      <c r="EE118" s="254"/>
      <c r="EF118" s="254"/>
      <c r="EG118" s="254"/>
      <c r="EH118" s="254"/>
      <c r="EI118" s="254"/>
      <c r="EJ118" s="254"/>
      <c r="EK118" s="254"/>
      <c r="EL118" s="254"/>
      <c r="EM118" s="254"/>
      <c r="EN118" s="254"/>
      <c r="EO118" s="254"/>
      <c r="EP118" s="254"/>
      <c r="EQ118" s="254"/>
      <c r="ER118" s="254"/>
      <c r="ES118" s="254"/>
      <c r="ET118" s="254"/>
      <c r="EU118" s="254"/>
      <c r="EV118" s="254"/>
      <c r="EW118" s="254"/>
      <c r="EX118" s="254"/>
      <c r="EY118" s="254"/>
      <c r="EZ118" s="254"/>
      <c r="FA118" s="254"/>
      <c r="FB118" s="254"/>
      <c r="FC118" s="254"/>
      <c r="FD118" s="254"/>
      <c r="FE118" s="254"/>
      <c r="FF118" s="254"/>
      <c r="FG118" s="254"/>
      <c r="FH118" s="254"/>
      <c r="FI118" s="254"/>
      <c r="FJ118" s="254"/>
      <c r="FK118" s="254"/>
      <c r="FL118" s="254"/>
      <c r="FM118" s="254"/>
      <c r="FN118" s="254"/>
      <c r="FO118" s="254"/>
      <c r="FP118" s="254"/>
      <c r="FQ118" s="254"/>
      <c r="FR118" s="254"/>
      <c r="FS118" s="254"/>
      <c r="FT118" s="254"/>
      <c r="FU118" s="254"/>
      <c r="FV118" s="254"/>
      <c r="FW118" s="254"/>
      <c r="FX118" s="254"/>
      <c r="FY118" s="254"/>
      <c r="FZ118" s="254"/>
      <c r="GA118" s="254"/>
      <c r="GB118" s="254"/>
      <c r="GC118" s="254"/>
      <c r="GD118" s="254"/>
      <c r="GE118" s="254"/>
      <c r="GF118" s="254"/>
      <c r="GG118" s="254"/>
      <c r="GH118" s="254"/>
      <c r="GI118" s="254"/>
      <c r="GJ118" s="254"/>
      <c r="GK118" s="254"/>
      <c r="GL118" s="254"/>
      <c r="GM118" s="254"/>
      <c r="GN118" s="254"/>
      <c r="GO118" s="254"/>
      <c r="GP118" s="254"/>
      <c r="GQ118" s="254"/>
      <c r="GR118" s="254"/>
      <c r="GS118" s="254"/>
      <c r="GT118" s="254"/>
      <c r="GU118" s="254"/>
      <c r="GV118" s="254"/>
      <c r="GW118" s="254"/>
      <c r="GX118" s="254"/>
      <c r="GY118" s="254"/>
      <c r="GZ118" s="254"/>
      <c r="HA118" s="254"/>
      <c r="HB118" s="254"/>
      <c r="HC118" s="254"/>
      <c r="HD118" s="254"/>
      <c r="HE118" s="254"/>
      <c r="HF118" s="254"/>
      <c r="HG118" s="254"/>
      <c r="HH118" s="254"/>
      <c r="HI118" s="254"/>
      <c r="HJ118" s="254"/>
      <c r="HK118" s="254"/>
      <c r="HL118" s="254"/>
      <c r="HM118" s="254"/>
      <c r="HN118" s="254"/>
      <c r="HO118" s="254"/>
      <c r="HP118" s="254"/>
      <c r="HQ118" s="254"/>
      <c r="HR118" s="254"/>
      <c r="HS118" s="254"/>
      <c r="HT118" s="254"/>
      <c r="HU118" s="254"/>
      <c r="HV118" s="254"/>
      <c r="HW118" s="254"/>
      <c r="HX118" s="254"/>
      <c r="HY118" s="254"/>
      <c r="HZ118" s="254"/>
      <c r="IA118" s="254"/>
      <c r="IB118" s="254"/>
      <c r="IC118" s="254"/>
      <c r="ID118" s="254"/>
      <c r="IE118" s="254"/>
      <c r="IF118" s="254"/>
      <c r="IG118" s="254"/>
      <c r="IH118" s="254"/>
      <c r="II118" s="254"/>
      <c r="IJ118" s="254"/>
      <c r="IK118" s="254"/>
      <c r="IL118" s="254"/>
      <c r="IM118" s="254"/>
      <c r="IN118" s="254"/>
      <c r="IO118" s="254"/>
      <c r="IP118" s="254"/>
      <c r="IQ118" s="254"/>
      <c r="IR118" s="254"/>
      <c r="IS118" s="254"/>
      <c r="IT118" s="254"/>
      <c r="IU118" s="254"/>
      <c r="IV118" s="254"/>
      <c r="IW118" s="254"/>
    </row>
    <row r="119" customFormat="false" ht="12.75" hidden="false" customHeight="true" outlineLevel="0" collapsed="false">
      <c r="A119" s="280" t="s">
        <v>126</v>
      </c>
      <c r="B119" s="281" t="n">
        <v>10</v>
      </c>
      <c r="C119" s="254"/>
      <c r="D119" s="264"/>
      <c r="E119" s="264"/>
      <c r="F119" s="264"/>
      <c r="G119" s="264"/>
      <c r="H119" s="264"/>
      <c r="I119" s="264"/>
      <c r="J119" s="264"/>
      <c r="K119" s="264"/>
      <c r="L119" s="264"/>
      <c r="M119" s="264"/>
      <c r="N119" s="283"/>
      <c r="O119" s="283"/>
      <c r="P119" s="283"/>
      <c r="Q119" s="283"/>
      <c r="R119" s="283"/>
      <c r="S119" s="283"/>
      <c r="T119" s="283"/>
      <c r="U119" s="283"/>
      <c r="V119" s="283"/>
      <c r="W119" s="283"/>
      <c r="X119" s="283"/>
      <c r="Y119" s="283"/>
      <c r="Z119" s="283"/>
      <c r="AA119" s="283"/>
      <c r="AB119" s="283"/>
      <c r="AC119" s="283"/>
      <c r="AD119" s="283"/>
      <c r="AE119" s="283"/>
      <c r="AF119" s="283"/>
      <c r="AG119" s="283"/>
      <c r="AH119" s="283"/>
      <c r="AI119" s="283"/>
      <c r="AJ119" s="283"/>
      <c r="AK119" s="283"/>
      <c r="AL119" s="283"/>
      <c r="AM119" s="283"/>
      <c r="AN119" s="283"/>
      <c r="AO119" s="283"/>
      <c r="AP119" s="283"/>
      <c r="AQ119" s="283"/>
      <c r="AR119" s="283"/>
      <c r="AS119" s="283"/>
      <c r="AT119" s="283"/>
      <c r="AU119" s="283"/>
      <c r="AV119" s="283"/>
      <c r="AW119" s="283"/>
      <c r="AX119" s="283"/>
      <c r="AY119" s="283"/>
      <c r="AZ119" s="283"/>
      <c r="BA119" s="283"/>
      <c r="BB119" s="283"/>
      <c r="BC119" s="283"/>
      <c r="BD119" s="283"/>
      <c r="BE119" s="283"/>
      <c r="BF119" s="283"/>
      <c r="BG119" s="283"/>
      <c r="BH119" s="283"/>
      <c r="BI119" s="283"/>
      <c r="BJ119" s="283"/>
      <c r="BK119" s="283"/>
      <c r="BL119" s="283"/>
      <c r="BM119" s="283"/>
      <c r="BN119" s="283"/>
      <c r="BO119" s="283"/>
      <c r="BP119" s="283"/>
      <c r="BQ119" s="283"/>
      <c r="BR119" s="283"/>
      <c r="BS119" s="283"/>
      <c r="BT119" s="283"/>
      <c r="BU119" s="283"/>
      <c r="BV119" s="283"/>
      <c r="BW119" s="283"/>
      <c r="BX119" s="283"/>
      <c r="BY119" s="283"/>
      <c r="BZ119" s="283"/>
      <c r="CA119" s="283"/>
      <c r="CB119" s="283"/>
      <c r="CC119" s="283"/>
      <c r="CD119" s="283"/>
      <c r="CE119" s="283"/>
      <c r="CF119" s="283"/>
      <c r="CG119" s="283"/>
      <c r="CH119" s="283"/>
      <c r="CI119" s="283"/>
      <c r="CJ119" s="283"/>
      <c r="CK119" s="283"/>
      <c r="CL119" s="283"/>
      <c r="CM119" s="283"/>
      <c r="CN119" s="283"/>
      <c r="CO119" s="283"/>
      <c r="CP119" s="283"/>
      <c r="CQ119" s="283"/>
      <c r="CR119" s="283"/>
      <c r="CS119" s="283"/>
      <c r="CT119" s="283"/>
      <c r="CU119" s="283"/>
      <c r="CV119" s="283"/>
      <c r="CW119" s="283"/>
      <c r="CX119" s="283"/>
      <c r="CY119" s="283"/>
      <c r="CZ119" s="283"/>
      <c r="DA119" s="283"/>
      <c r="DB119" s="283"/>
      <c r="DC119" s="254"/>
      <c r="DD119" s="254"/>
      <c r="DE119" s="254"/>
      <c r="DF119" s="254"/>
      <c r="DG119" s="254"/>
      <c r="DH119" s="254"/>
      <c r="DI119" s="254"/>
      <c r="DJ119" s="254"/>
      <c r="DK119" s="254"/>
      <c r="DL119" s="254"/>
      <c r="DM119" s="254"/>
      <c r="DN119" s="254"/>
      <c r="DO119" s="254"/>
      <c r="DP119" s="254"/>
      <c r="DQ119" s="254"/>
      <c r="DR119" s="23"/>
      <c r="DS119" s="254"/>
      <c r="DT119" s="254"/>
      <c r="DU119" s="254"/>
      <c r="DV119" s="254"/>
      <c r="DW119" s="254"/>
      <c r="DX119" s="254"/>
      <c r="DY119" s="254"/>
      <c r="DZ119" s="254"/>
      <c r="EA119" s="254"/>
      <c r="EB119" s="254"/>
      <c r="EC119" s="254"/>
      <c r="ED119" s="254"/>
      <c r="EE119" s="254"/>
      <c r="EF119" s="254"/>
      <c r="EG119" s="254"/>
      <c r="EH119" s="254"/>
      <c r="EI119" s="254"/>
      <c r="EJ119" s="254"/>
      <c r="EK119" s="254"/>
      <c r="EL119" s="254"/>
      <c r="EM119" s="254"/>
      <c r="EN119" s="254"/>
      <c r="EO119" s="254"/>
      <c r="EP119" s="254"/>
      <c r="EQ119" s="254"/>
      <c r="ER119" s="254"/>
      <c r="ES119" s="254"/>
      <c r="ET119" s="254"/>
      <c r="EU119" s="254"/>
      <c r="EV119" s="254"/>
      <c r="EW119" s="254"/>
      <c r="EX119" s="254"/>
      <c r="EY119" s="254"/>
      <c r="EZ119" s="254"/>
      <c r="FA119" s="254"/>
      <c r="FB119" s="254"/>
      <c r="FC119" s="254"/>
      <c r="FD119" s="254"/>
      <c r="FE119" s="254"/>
      <c r="FF119" s="254"/>
      <c r="FG119" s="254"/>
      <c r="FH119" s="254"/>
      <c r="FI119" s="254"/>
      <c r="FJ119" s="254"/>
      <c r="FK119" s="254"/>
      <c r="FL119" s="254"/>
      <c r="FM119" s="254"/>
      <c r="FN119" s="254"/>
      <c r="FO119" s="254"/>
      <c r="FP119" s="254"/>
      <c r="FQ119" s="254"/>
      <c r="FR119" s="254"/>
      <c r="FS119" s="254"/>
      <c r="FT119" s="254"/>
      <c r="FU119" s="254"/>
      <c r="FV119" s="254"/>
      <c r="FW119" s="254"/>
      <c r="FX119" s="254"/>
      <c r="FY119" s="254"/>
      <c r="FZ119" s="254"/>
      <c r="GA119" s="254"/>
      <c r="GB119" s="254"/>
      <c r="GC119" s="254"/>
      <c r="GD119" s="254"/>
      <c r="GE119" s="254"/>
      <c r="GF119" s="254"/>
      <c r="GG119" s="254"/>
      <c r="GH119" s="254"/>
      <c r="GI119" s="254"/>
      <c r="GJ119" s="254"/>
      <c r="GK119" s="254"/>
      <c r="GL119" s="254"/>
      <c r="GM119" s="254"/>
      <c r="GN119" s="254"/>
      <c r="GO119" s="254"/>
      <c r="GP119" s="254"/>
      <c r="GQ119" s="254"/>
      <c r="GR119" s="254"/>
      <c r="GS119" s="254"/>
      <c r="GT119" s="254"/>
      <c r="GU119" s="254"/>
      <c r="GV119" s="254"/>
      <c r="GW119" s="254"/>
      <c r="GX119" s="254"/>
      <c r="GY119" s="254"/>
      <c r="GZ119" s="254"/>
      <c r="HA119" s="254"/>
      <c r="HB119" s="254"/>
      <c r="HC119" s="254"/>
      <c r="HD119" s="254"/>
      <c r="HE119" s="254"/>
      <c r="HF119" s="254"/>
      <c r="HG119" s="254"/>
      <c r="HH119" s="254"/>
      <c r="HI119" s="254"/>
      <c r="HJ119" s="254"/>
      <c r="HK119" s="254"/>
      <c r="HL119" s="254"/>
      <c r="HM119" s="254"/>
      <c r="HN119" s="254"/>
      <c r="HO119" s="254"/>
      <c r="HP119" s="254"/>
      <c r="HQ119" s="254"/>
      <c r="HR119" s="254"/>
      <c r="HS119" s="254"/>
      <c r="HT119" s="254"/>
      <c r="HU119" s="254"/>
      <c r="HV119" s="254"/>
      <c r="HW119" s="254"/>
      <c r="HX119" s="254"/>
      <c r="HY119" s="254"/>
      <c r="HZ119" s="254"/>
      <c r="IA119" s="254"/>
      <c r="IB119" s="254"/>
      <c r="IC119" s="254"/>
      <c r="ID119" s="254"/>
      <c r="IE119" s="254"/>
      <c r="IF119" s="254"/>
      <c r="IG119" s="254"/>
      <c r="IH119" s="254"/>
      <c r="II119" s="254"/>
      <c r="IJ119" s="254"/>
      <c r="IK119" s="254"/>
      <c r="IL119" s="254"/>
      <c r="IM119" s="254"/>
      <c r="IN119" s="254"/>
      <c r="IO119" s="254"/>
      <c r="IP119" s="254"/>
      <c r="IQ119" s="254"/>
      <c r="IR119" s="254"/>
      <c r="IS119" s="254"/>
      <c r="IT119" s="254"/>
      <c r="IU119" s="254"/>
      <c r="IV119" s="254"/>
      <c r="IW119" s="254"/>
    </row>
    <row r="120" customFormat="false" ht="12.75" hidden="false" customHeight="true" outlineLevel="0" collapsed="false">
      <c r="A120" s="280" t="s">
        <v>66</v>
      </c>
      <c r="B120" s="281" t="n">
        <v>7</v>
      </c>
      <c r="C120" s="284"/>
      <c r="D120" s="284"/>
      <c r="E120" s="284"/>
      <c r="F120" s="284"/>
      <c r="G120" s="284"/>
      <c r="H120" s="284"/>
      <c r="I120" s="284"/>
      <c r="J120" s="284"/>
      <c r="K120" s="284"/>
      <c r="L120" s="284"/>
      <c r="M120" s="284"/>
      <c r="N120" s="285"/>
      <c r="O120" s="285"/>
      <c r="P120" s="285"/>
      <c r="Q120" s="285"/>
      <c r="R120" s="285"/>
      <c r="S120" s="285"/>
      <c r="T120" s="285"/>
      <c r="U120" s="285"/>
      <c r="V120" s="285"/>
      <c r="W120" s="285"/>
      <c r="X120" s="285"/>
      <c r="Y120" s="285"/>
      <c r="Z120" s="285"/>
      <c r="AA120" s="285"/>
      <c r="AB120" s="285"/>
      <c r="AC120" s="285"/>
      <c r="AD120" s="285"/>
      <c r="AE120" s="285"/>
      <c r="AF120" s="285"/>
      <c r="AG120" s="285"/>
      <c r="AH120" s="285"/>
      <c r="AI120" s="285"/>
      <c r="AJ120" s="285"/>
      <c r="AK120" s="285"/>
      <c r="AL120" s="285"/>
      <c r="AM120" s="285"/>
      <c r="AN120" s="285"/>
      <c r="AO120" s="285"/>
      <c r="AP120" s="285"/>
      <c r="AQ120" s="285"/>
      <c r="AR120" s="285"/>
      <c r="AS120" s="285"/>
      <c r="AT120" s="285"/>
      <c r="AU120" s="285"/>
      <c r="AV120" s="285"/>
      <c r="AW120" s="285"/>
      <c r="AX120" s="285"/>
      <c r="AY120" s="285"/>
      <c r="AZ120" s="285"/>
      <c r="BA120" s="285"/>
      <c r="BB120" s="285"/>
      <c r="BC120" s="285"/>
      <c r="BD120" s="285"/>
      <c r="BE120" s="285"/>
      <c r="BF120" s="285"/>
      <c r="BG120" s="285"/>
      <c r="BH120" s="285"/>
      <c r="BI120" s="285"/>
      <c r="BJ120" s="285"/>
      <c r="BK120" s="285"/>
      <c r="BL120" s="285"/>
      <c r="BM120" s="285"/>
      <c r="BN120" s="285"/>
      <c r="BO120" s="285"/>
      <c r="BP120" s="285"/>
      <c r="BQ120" s="285"/>
      <c r="BR120" s="285"/>
      <c r="BS120" s="285"/>
      <c r="BT120" s="285"/>
      <c r="BU120" s="285"/>
      <c r="BV120" s="285"/>
      <c r="BW120" s="285"/>
      <c r="BX120" s="285"/>
      <c r="BY120" s="285"/>
      <c r="BZ120" s="285"/>
      <c r="CA120" s="285"/>
      <c r="CB120" s="285"/>
      <c r="CC120" s="285"/>
      <c r="CD120" s="285"/>
      <c r="CE120" s="285"/>
      <c r="CF120" s="285"/>
      <c r="CG120" s="285"/>
      <c r="CH120" s="285"/>
      <c r="CI120" s="285"/>
      <c r="CJ120" s="285"/>
      <c r="CK120" s="285"/>
      <c r="CL120" s="285"/>
      <c r="CM120" s="285"/>
      <c r="CN120" s="285"/>
      <c r="CO120" s="285"/>
      <c r="CP120" s="285"/>
      <c r="CQ120" s="285"/>
      <c r="CR120" s="285"/>
      <c r="CS120" s="285"/>
      <c r="CT120" s="285"/>
      <c r="CU120" s="285"/>
      <c r="CV120" s="285"/>
      <c r="CW120" s="285"/>
      <c r="CX120" s="285"/>
      <c r="CY120" s="285"/>
      <c r="CZ120" s="285"/>
      <c r="DA120" s="285"/>
      <c r="DB120" s="285"/>
      <c r="DC120" s="286"/>
      <c r="DD120" s="286"/>
      <c r="DE120" s="286"/>
      <c r="DF120" s="286"/>
      <c r="DG120" s="286"/>
      <c r="DH120" s="286"/>
      <c r="DI120" s="286"/>
      <c r="DJ120" s="286"/>
      <c r="DK120" s="286"/>
      <c r="DL120" s="286"/>
      <c r="DM120" s="286"/>
      <c r="DN120" s="286"/>
      <c r="DO120" s="286"/>
      <c r="DP120" s="286"/>
      <c r="DQ120" s="286"/>
      <c r="DR120" s="23"/>
      <c r="DS120" s="286"/>
      <c r="DT120" s="286"/>
      <c r="DU120" s="286"/>
      <c r="DV120" s="286"/>
      <c r="DW120" s="286"/>
      <c r="DX120" s="286"/>
      <c r="DY120" s="286"/>
      <c r="DZ120" s="286"/>
      <c r="EA120" s="286"/>
      <c r="EB120" s="286"/>
      <c r="EC120" s="286"/>
      <c r="ED120" s="286"/>
      <c r="EE120" s="286"/>
      <c r="EF120" s="286"/>
      <c r="EG120" s="286"/>
      <c r="EH120" s="286"/>
      <c r="EI120" s="286"/>
      <c r="EJ120" s="286"/>
      <c r="EK120" s="286"/>
      <c r="EL120" s="286"/>
      <c r="EM120" s="286"/>
      <c r="EN120" s="286"/>
      <c r="EO120" s="286"/>
      <c r="EP120" s="286"/>
      <c r="EQ120" s="286"/>
      <c r="ER120" s="286"/>
      <c r="ES120" s="286"/>
      <c r="ET120" s="286"/>
      <c r="EU120" s="286"/>
      <c r="EV120" s="286"/>
      <c r="EW120" s="286"/>
      <c r="EX120" s="286"/>
      <c r="EY120" s="286"/>
      <c r="EZ120" s="286"/>
      <c r="FA120" s="286"/>
      <c r="FB120" s="286"/>
      <c r="FC120" s="286"/>
      <c r="FD120" s="286"/>
      <c r="FE120" s="286"/>
      <c r="FF120" s="286"/>
      <c r="FG120" s="286"/>
      <c r="FH120" s="286"/>
      <c r="FI120" s="286"/>
      <c r="FJ120" s="286"/>
      <c r="FK120" s="286"/>
      <c r="FL120" s="286"/>
      <c r="FM120" s="286"/>
      <c r="FN120" s="286"/>
      <c r="FO120" s="286"/>
      <c r="FP120" s="286"/>
      <c r="FQ120" s="286"/>
      <c r="FR120" s="286"/>
      <c r="FS120" s="286"/>
      <c r="FT120" s="286"/>
      <c r="FU120" s="286"/>
      <c r="FV120" s="286"/>
      <c r="FW120" s="286"/>
      <c r="FX120" s="286"/>
      <c r="FY120" s="286"/>
      <c r="FZ120" s="286"/>
      <c r="GA120" s="286"/>
      <c r="GB120" s="286"/>
      <c r="GC120" s="286"/>
      <c r="GD120" s="286"/>
      <c r="GE120" s="286"/>
      <c r="GF120" s="286"/>
      <c r="GG120" s="286"/>
      <c r="GH120" s="286"/>
      <c r="GI120" s="286"/>
      <c r="GJ120" s="286"/>
      <c r="GK120" s="286"/>
      <c r="GL120" s="286"/>
      <c r="GM120" s="286"/>
      <c r="GN120" s="286"/>
      <c r="GO120" s="286"/>
      <c r="GP120" s="286"/>
      <c r="GQ120" s="286"/>
      <c r="GR120" s="286"/>
      <c r="GS120" s="286"/>
      <c r="GT120" s="286"/>
      <c r="GU120" s="286"/>
      <c r="GV120" s="286"/>
      <c r="GW120" s="286"/>
      <c r="GX120" s="286"/>
      <c r="GY120" s="286"/>
      <c r="GZ120" s="286"/>
      <c r="HA120" s="286"/>
      <c r="HB120" s="286"/>
      <c r="HC120" s="286"/>
      <c r="HD120" s="286"/>
      <c r="HE120" s="286"/>
      <c r="HF120" s="286"/>
      <c r="HG120" s="286"/>
      <c r="HH120" s="286"/>
      <c r="HI120" s="286"/>
      <c r="HJ120" s="286"/>
      <c r="HK120" s="286"/>
      <c r="HL120" s="286"/>
      <c r="HM120" s="286"/>
      <c r="HN120" s="286"/>
      <c r="HO120" s="286"/>
      <c r="HP120" s="286"/>
      <c r="HQ120" s="286"/>
      <c r="HR120" s="286"/>
      <c r="HS120" s="286"/>
      <c r="HT120" s="286"/>
      <c r="HU120" s="286"/>
      <c r="HV120" s="286"/>
      <c r="HW120" s="286"/>
      <c r="HX120" s="286"/>
      <c r="HY120" s="286"/>
      <c r="HZ120" s="286"/>
      <c r="IA120" s="286"/>
      <c r="IB120" s="286"/>
      <c r="IC120" s="286"/>
      <c r="ID120" s="286"/>
      <c r="IE120" s="286"/>
      <c r="IF120" s="286"/>
      <c r="IG120" s="286"/>
      <c r="IH120" s="286"/>
      <c r="II120" s="286"/>
      <c r="IJ120" s="286"/>
      <c r="IK120" s="286"/>
      <c r="IL120" s="286"/>
      <c r="IM120" s="286"/>
      <c r="IN120" s="286"/>
      <c r="IO120" s="286"/>
      <c r="IP120" s="286"/>
      <c r="IQ120" s="286"/>
      <c r="IR120" s="286"/>
      <c r="IS120" s="286"/>
      <c r="IT120" s="286"/>
      <c r="IU120" s="286"/>
      <c r="IV120" s="286"/>
      <c r="IW120" s="286"/>
    </row>
    <row r="121" customFormat="false" ht="12.75" hidden="false" customHeight="true" outlineLevel="0" collapsed="false">
      <c r="A121" s="287" t="s">
        <v>127</v>
      </c>
      <c r="B121" s="288" t="n">
        <f aca="false">B24</f>
        <v>12100</v>
      </c>
      <c r="C121" s="289"/>
      <c r="D121" s="289"/>
      <c r="E121" s="289"/>
      <c r="F121" s="289"/>
      <c r="G121" s="289"/>
      <c r="H121" s="289"/>
      <c r="I121" s="289"/>
      <c r="J121" s="289"/>
      <c r="K121" s="289"/>
      <c r="L121" s="289"/>
      <c r="M121" s="289"/>
      <c r="N121" s="290"/>
      <c r="O121" s="290"/>
      <c r="P121" s="290"/>
      <c r="Q121" s="290"/>
      <c r="R121" s="290"/>
      <c r="S121" s="290"/>
      <c r="T121" s="290"/>
      <c r="U121" s="290"/>
      <c r="V121" s="290"/>
      <c r="W121" s="290"/>
      <c r="X121" s="290"/>
      <c r="Y121" s="290"/>
      <c r="Z121" s="290"/>
      <c r="AA121" s="290"/>
      <c r="AB121" s="290"/>
      <c r="AC121" s="290"/>
      <c r="AD121" s="290"/>
      <c r="AE121" s="290"/>
      <c r="AF121" s="290"/>
      <c r="AG121" s="290"/>
      <c r="AH121" s="290"/>
      <c r="AI121" s="290"/>
      <c r="AJ121" s="290"/>
      <c r="AK121" s="290"/>
      <c r="AL121" s="290"/>
      <c r="AM121" s="290"/>
      <c r="AN121" s="290"/>
      <c r="AO121" s="290"/>
      <c r="AP121" s="290"/>
      <c r="AQ121" s="290"/>
      <c r="AR121" s="290"/>
      <c r="AS121" s="290"/>
      <c r="AT121" s="290"/>
      <c r="AU121" s="290"/>
      <c r="AV121" s="290"/>
      <c r="AW121" s="290"/>
      <c r="AX121" s="290"/>
      <c r="AY121" s="290"/>
      <c r="AZ121" s="290"/>
      <c r="BA121" s="290"/>
      <c r="BB121" s="290"/>
      <c r="BC121" s="290"/>
      <c r="BD121" s="290"/>
      <c r="BE121" s="290"/>
      <c r="BF121" s="290"/>
      <c r="BG121" s="290"/>
      <c r="BH121" s="290"/>
      <c r="BI121" s="290"/>
      <c r="BJ121" s="290"/>
      <c r="BK121" s="290"/>
      <c r="BL121" s="290"/>
      <c r="BM121" s="290"/>
      <c r="BN121" s="290"/>
      <c r="BO121" s="290"/>
      <c r="BP121" s="290"/>
      <c r="BQ121" s="290"/>
      <c r="BR121" s="290"/>
      <c r="BS121" s="290"/>
      <c r="BT121" s="290"/>
      <c r="BU121" s="290"/>
      <c r="BV121" s="290"/>
      <c r="BW121" s="290"/>
      <c r="BX121" s="290"/>
      <c r="BY121" s="290"/>
      <c r="BZ121" s="290"/>
      <c r="CA121" s="290"/>
      <c r="CB121" s="290"/>
      <c r="CC121" s="290"/>
      <c r="CD121" s="290"/>
      <c r="CE121" s="290"/>
      <c r="CF121" s="290"/>
      <c r="CG121" s="290"/>
      <c r="CH121" s="290"/>
      <c r="CI121" s="290"/>
      <c r="CJ121" s="290"/>
      <c r="CK121" s="290"/>
      <c r="CL121" s="290"/>
      <c r="CM121" s="290"/>
      <c r="CN121" s="290"/>
      <c r="CO121" s="290"/>
      <c r="CP121" s="290"/>
      <c r="CQ121" s="290"/>
      <c r="CR121" s="290"/>
      <c r="CS121" s="290"/>
      <c r="CT121" s="290"/>
      <c r="CU121" s="290"/>
      <c r="CV121" s="290"/>
      <c r="CW121" s="290"/>
      <c r="CX121" s="290"/>
      <c r="CY121" s="290"/>
      <c r="CZ121" s="290"/>
      <c r="DA121" s="290"/>
      <c r="DB121" s="290"/>
      <c r="DC121" s="291"/>
      <c r="DD121" s="291"/>
      <c r="DE121" s="291"/>
      <c r="DF121" s="291"/>
      <c r="DG121" s="291"/>
      <c r="DH121" s="291"/>
      <c r="DI121" s="291"/>
      <c r="DJ121" s="291"/>
      <c r="DK121" s="291"/>
      <c r="DL121" s="291"/>
      <c r="DM121" s="291"/>
      <c r="DN121" s="291"/>
      <c r="DO121" s="291"/>
      <c r="DP121" s="291"/>
      <c r="DQ121" s="291"/>
      <c r="DR121" s="23"/>
      <c r="DS121" s="291"/>
      <c r="DT121" s="291"/>
      <c r="DU121" s="291"/>
      <c r="DV121" s="291"/>
      <c r="DW121" s="291"/>
      <c r="DX121" s="291"/>
      <c r="DY121" s="291"/>
      <c r="DZ121" s="291"/>
      <c r="EA121" s="291"/>
      <c r="EB121" s="291"/>
      <c r="EC121" s="291"/>
      <c r="ED121" s="291"/>
      <c r="EE121" s="291"/>
      <c r="EF121" s="291"/>
      <c r="EG121" s="291"/>
      <c r="EH121" s="291"/>
      <c r="EI121" s="291"/>
      <c r="EJ121" s="291"/>
      <c r="EK121" s="291"/>
      <c r="EL121" s="291"/>
      <c r="EM121" s="291"/>
      <c r="EN121" s="291"/>
      <c r="EO121" s="291"/>
      <c r="EP121" s="291"/>
      <c r="EQ121" s="291"/>
      <c r="ER121" s="291"/>
      <c r="ES121" s="291"/>
      <c r="ET121" s="291"/>
      <c r="EU121" s="291"/>
      <c r="EV121" s="291"/>
      <c r="EW121" s="291"/>
      <c r="EX121" s="291"/>
      <c r="EY121" s="291"/>
      <c r="EZ121" s="291"/>
      <c r="FA121" s="291"/>
      <c r="FB121" s="291"/>
      <c r="FC121" s="291"/>
      <c r="FD121" s="291"/>
      <c r="FE121" s="291"/>
      <c r="FF121" s="291"/>
      <c r="FG121" s="291"/>
      <c r="FH121" s="291"/>
      <c r="FI121" s="291"/>
      <c r="FJ121" s="291"/>
      <c r="FK121" s="291"/>
      <c r="FL121" s="291"/>
      <c r="FM121" s="291"/>
      <c r="FN121" s="291"/>
      <c r="FO121" s="291"/>
      <c r="FP121" s="291"/>
      <c r="FQ121" s="291"/>
      <c r="FR121" s="291"/>
      <c r="FS121" s="291"/>
      <c r="FT121" s="291"/>
      <c r="FU121" s="291"/>
      <c r="FV121" s="291"/>
      <c r="FW121" s="291"/>
      <c r="FX121" s="291"/>
      <c r="FY121" s="291"/>
      <c r="FZ121" s="291"/>
      <c r="GA121" s="291"/>
      <c r="GB121" s="291"/>
      <c r="GC121" s="291"/>
      <c r="GD121" s="291"/>
      <c r="GE121" s="291"/>
      <c r="GF121" s="291"/>
      <c r="GG121" s="291"/>
      <c r="GH121" s="291"/>
      <c r="GI121" s="291"/>
      <c r="GJ121" s="291"/>
      <c r="GK121" s="291"/>
      <c r="GL121" s="291"/>
      <c r="GM121" s="291"/>
      <c r="GN121" s="291"/>
      <c r="GO121" s="291"/>
      <c r="GP121" s="291"/>
      <c r="GQ121" s="291"/>
      <c r="GR121" s="291"/>
      <c r="GS121" s="291"/>
      <c r="GT121" s="291"/>
      <c r="GU121" s="291"/>
      <c r="GV121" s="291"/>
      <c r="GW121" s="291"/>
      <c r="GX121" s="291"/>
      <c r="GY121" s="291"/>
      <c r="GZ121" s="291"/>
      <c r="HA121" s="291"/>
      <c r="HB121" s="291"/>
      <c r="HC121" s="291"/>
      <c r="HD121" s="291"/>
      <c r="HE121" s="291"/>
      <c r="HF121" s="291"/>
      <c r="HG121" s="291"/>
      <c r="HH121" s="291"/>
      <c r="HI121" s="291"/>
      <c r="HJ121" s="291"/>
      <c r="HK121" s="291"/>
      <c r="HL121" s="291"/>
      <c r="HM121" s="291"/>
      <c r="HN121" s="291"/>
      <c r="HO121" s="291"/>
      <c r="HP121" s="291"/>
      <c r="HQ121" s="291"/>
      <c r="HR121" s="291"/>
      <c r="HS121" s="291"/>
      <c r="HT121" s="291"/>
      <c r="HU121" s="291"/>
      <c r="HV121" s="291"/>
      <c r="HW121" s="291"/>
      <c r="HX121" s="291"/>
      <c r="HY121" s="291"/>
      <c r="HZ121" s="291"/>
      <c r="IA121" s="291"/>
      <c r="IB121" s="291"/>
      <c r="IC121" s="291"/>
      <c r="ID121" s="291"/>
      <c r="IE121" s="291"/>
      <c r="IF121" s="291"/>
      <c r="IG121" s="291"/>
      <c r="IH121" s="291"/>
      <c r="II121" s="291"/>
      <c r="IJ121" s="291"/>
      <c r="IK121" s="291"/>
      <c r="IL121" s="291"/>
      <c r="IM121" s="291"/>
      <c r="IN121" s="291"/>
      <c r="IO121" s="291"/>
      <c r="IP121" s="291"/>
      <c r="IQ121" s="291"/>
      <c r="IR121" s="291"/>
      <c r="IS121" s="291"/>
      <c r="IT121" s="291"/>
      <c r="IU121" s="291"/>
      <c r="IV121" s="291"/>
      <c r="IW121" s="291"/>
    </row>
    <row r="122" customFormat="false" ht="12.75" hidden="false" customHeight="true" outlineLevel="0" collapsed="false">
      <c r="A122" s="292"/>
      <c r="B122" s="289"/>
      <c r="C122" s="293"/>
      <c r="D122" s="293"/>
      <c r="E122" s="293"/>
      <c r="F122" s="293"/>
      <c r="G122" s="293"/>
      <c r="H122" s="293"/>
      <c r="I122" s="293"/>
      <c r="J122" s="293"/>
      <c r="K122" s="293"/>
      <c r="L122" s="293"/>
      <c r="M122" s="293"/>
      <c r="N122" s="294"/>
      <c r="O122" s="294"/>
      <c r="P122" s="294"/>
      <c r="Q122" s="294"/>
      <c r="R122" s="294"/>
      <c r="S122" s="294"/>
      <c r="T122" s="294"/>
      <c r="U122" s="294"/>
      <c r="V122" s="294"/>
      <c r="W122" s="294"/>
      <c r="X122" s="294"/>
      <c r="Y122" s="294"/>
      <c r="Z122" s="294"/>
      <c r="AA122" s="294"/>
      <c r="AB122" s="294"/>
      <c r="AC122" s="294"/>
      <c r="AD122" s="294"/>
      <c r="AE122" s="294"/>
      <c r="AF122" s="294"/>
      <c r="AG122" s="294"/>
      <c r="AH122" s="294"/>
      <c r="AI122" s="294"/>
      <c r="AJ122" s="294"/>
      <c r="AK122" s="294"/>
      <c r="AL122" s="294"/>
      <c r="AM122" s="294"/>
      <c r="AN122" s="294"/>
      <c r="AO122" s="294"/>
      <c r="AP122" s="294"/>
      <c r="AQ122" s="294"/>
      <c r="AR122" s="294"/>
      <c r="AS122" s="294"/>
      <c r="AT122" s="294"/>
      <c r="AU122" s="294"/>
      <c r="AV122" s="294"/>
      <c r="AW122" s="294"/>
      <c r="AX122" s="294"/>
      <c r="AY122" s="294"/>
      <c r="AZ122" s="294"/>
      <c r="BA122" s="294"/>
      <c r="BB122" s="294"/>
      <c r="BC122" s="294"/>
      <c r="BD122" s="294"/>
      <c r="BE122" s="294"/>
      <c r="BF122" s="294"/>
      <c r="BG122" s="294"/>
      <c r="BH122" s="294"/>
      <c r="BI122" s="294"/>
      <c r="BJ122" s="294"/>
      <c r="BK122" s="294"/>
      <c r="BL122" s="294"/>
      <c r="BM122" s="294"/>
      <c r="BN122" s="294"/>
      <c r="BO122" s="294"/>
      <c r="BP122" s="294"/>
      <c r="BQ122" s="294"/>
      <c r="BR122" s="294"/>
      <c r="BS122" s="294"/>
      <c r="BT122" s="294"/>
      <c r="BU122" s="294"/>
      <c r="BV122" s="294"/>
      <c r="BW122" s="294"/>
      <c r="BX122" s="294"/>
      <c r="BY122" s="294"/>
      <c r="BZ122" s="294"/>
      <c r="CA122" s="294"/>
      <c r="CB122" s="294"/>
      <c r="CC122" s="294"/>
      <c r="CD122" s="294"/>
      <c r="CE122" s="294"/>
      <c r="CF122" s="294"/>
      <c r="CG122" s="294"/>
      <c r="CH122" s="294"/>
      <c r="CI122" s="294"/>
      <c r="CJ122" s="294"/>
      <c r="CK122" s="294"/>
      <c r="CL122" s="294"/>
      <c r="CM122" s="294"/>
      <c r="CN122" s="294"/>
      <c r="CO122" s="294"/>
      <c r="CP122" s="294"/>
      <c r="CQ122" s="294"/>
      <c r="CR122" s="294"/>
      <c r="CS122" s="294"/>
      <c r="CT122" s="294"/>
      <c r="CU122" s="294"/>
      <c r="CV122" s="294"/>
      <c r="CW122" s="294"/>
      <c r="CX122" s="294"/>
      <c r="CY122" s="294"/>
      <c r="CZ122" s="294"/>
      <c r="DA122" s="294"/>
      <c r="DB122" s="294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23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</row>
    <row r="123" customFormat="false" ht="12.75" hidden="false" customHeight="true" outlineLevel="0" collapsed="false">
      <c r="A123" s="295" t="s">
        <v>128</v>
      </c>
      <c r="B123" s="296"/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8"/>
      <c r="AB123" s="298"/>
      <c r="AC123" s="298"/>
      <c r="AD123" s="298"/>
      <c r="AE123" s="298"/>
      <c r="AF123" s="298"/>
      <c r="AG123" s="298"/>
      <c r="AH123" s="298"/>
      <c r="AI123" s="298"/>
      <c r="AJ123" s="298"/>
      <c r="AK123" s="298"/>
      <c r="AL123" s="298"/>
      <c r="AM123" s="298"/>
      <c r="AN123" s="298"/>
      <c r="AO123" s="298"/>
      <c r="AP123" s="298"/>
      <c r="AQ123" s="298"/>
      <c r="AR123" s="298"/>
      <c r="AS123" s="298"/>
      <c r="AT123" s="298"/>
      <c r="AU123" s="298"/>
      <c r="AV123" s="298"/>
      <c r="AW123" s="298"/>
      <c r="AX123" s="298"/>
      <c r="AY123" s="298"/>
      <c r="AZ123" s="298"/>
      <c r="BA123" s="298"/>
      <c r="BB123" s="298"/>
      <c r="BC123" s="298"/>
      <c r="BD123" s="298"/>
      <c r="BE123" s="298"/>
      <c r="BF123" s="298"/>
      <c r="BG123" s="298"/>
      <c r="BH123" s="298"/>
      <c r="BI123" s="298"/>
      <c r="BJ123" s="298"/>
      <c r="BK123" s="298"/>
      <c r="BL123" s="298"/>
      <c r="BM123" s="298"/>
      <c r="BN123" s="298"/>
      <c r="BO123" s="298"/>
      <c r="BP123" s="298"/>
      <c r="BQ123" s="298"/>
      <c r="BR123" s="298"/>
      <c r="BS123" s="298"/>
      <c r="BT123" s="298"/>
      <c r="BU123" s="298"/>
      <c r="BV123" s="298"/>
      <c r="BW123" s="298"/>
      <c r="BX123" s="298"/>
      <c r="BY123" s="298"/>
      <c r="BZ123" s="298"/>
      <c r="CA123" s="298"/>
      <c r="CB123" s="298"/>
      <c r="CC123" s="298"/>
      <c r="CD123" s="298"/>
      <c r="CE123" s="298"/>
      <c r="CF123" s="298"/>
      <c r="CG123" s="298"/>
      <c r="CH123" s="298"/>
      <c r="CI123" s="298"/>
      <c r="CJ123" s="298"/>
      <c r="CK123" s="298"/>
      <c r="CL123" s="298"/>
      <c r="CM123" s="298"/>
      <c r="CN123" s="298"/>
      <c r="CO123" s="298"/>
      <c r="CP123" s="298"/>
      <c r="CQ123" s="298"/>
      <c r="CR123" s="298"/>
      <c r="CS123" s="298"/>
      <c r="CT123" s="298"/>
      <c r="CU123" s="298"/>
      <c r="CV123" s="298"/>
      <c r="CW123" s="298"/>
      <c r="CX123" s="298"/>
      <c r="CY123" s="298"/>
      <c r="CZ123" s="298"/>
      <c r="DA123" s="298"/>
      <c r="DB123" s="298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23"/>
    </row>
    <row r="124" customFormat="false" ht="12.75" hidden="false" customHeight="true" outlineLevel="0" collapsed="false">
      <c r="A124" s="278" t="s">
        <v>129</v>
      </c>
      <c r="B124" s="299" t="n">
        <v>1</v>
      </c>
      <c r="C124" s="300"/>
      <c r="D124" s="301"/>
      <c r="E124" s="301"/>
      <c r="F124" s="301"/>
      <c r="G124" s="301"/>
      <c r="H124" s="301"/>
      <c r="I124" s="301"/>
      <c r="J124" s="301"/>
      <c r="K124" s="301"/>
      <c r="L124" s="301"/>
      <c r="M124" s="301"/>
      <c r="N124" s="302"/>
      <c r="O124" s="302"/>
      <c r="P124" s="302"/>
      <c r="Q124" s="302"/>
      <c r="R124" s="302"/>
      <c r="S124" s="302"/>
      <c r="T124" s="302"/>
      <c r="U124" s="302"/>
      <c r="V124" s="302"/>
      <c r="W124" s="302"/>
      <c r="X124" s="302"/>
      <c r="Y124" s="302"/>
      <c r="Z124" s="302"/>
      <c r="AA124" s="302"/>
      <c r="AB124" s="302"/>
      <c r="AC124" s="302"/>
      <c r="AD124" s="302"/>
      <c r="AE124" s="302"/>
      <c r="AF124" s="302"/>
      <c r="AG124" s="302"/>
      <c r="AH124" s="302"/>
      <c r="AI124" s="302"/>
      <c r="AJ124" s="302"/>
      <c r="AK124" s="302"/>
      <c r="AL124" s="302"/>
      <c r="AM124" s="302"/>
      <c r="AN124" s="302"/>
      <c r="AO124" s="302"/>
      <c r="AP124" s="302"/>
      <c r="AQ124" s="302"/>
      <c r="AR124" s="302"/>
      <c r="AS124" s="302"/>
      <c r="AT124" s="302"/>
      <c r="AU124" s="302"/>
      <c r="AV124" s="302"/>
      <c r="AW124" s="302"/>
      <c r="AX124" s="302"/>
      <c r="AY124" s="302"/>
      <c r="AZ124" s="302"/>
      <c r="BA124" s="302"/>
      <c r="BB124" s="302"/>
      <c r="BC124" s="302"/>
      <c r="BD124" s="302"/>
      <c r="BE124" s="302"/>
      <c r="BF124" s="302"/>
      <c r="BG124" s="302"/>
      <c r="BH124" s="302"/>
      <c r="BI124" s="302"/>
      <c r="BJ124" s="302"/>
      <c r="BK124" s="302"/>
      <c r="BL124" s="302"/>
      <c r="BM124" s="302"/>
      <c r="BN124" s="302"/>
      <c r="BO124" s="302"/>
      <c r="BP124" s="302"/>
      <c r="BQ124" s="302"/>
      <c r="BR124" s="302"/>
      <c r="BS124" s="302"/>
      <c r="BT124" s="302"/>
      <c r="BU124" s="302"/>
      <c r="BV124" s="302"/>
      <c r="BW124" s="302"/>
      <c r="BX124" s="302"/>
      <c r="BY124" s="302"/>
      <c r="BZ124" s="302"/>
      <c r="CA124" s="302"/>
      <c r="CB124" s="302"/>
      <c r="CC124" s="302"/>
      <c r="CD124" s="302"/>
      <c r="CE124" s="302"/>
      <c r="CF124" s="302"/>
      <c r="CG124" s="302"/>
      <c r="CH124" s="302"/>
      <c r="CI124" s="302"/>
      <c r="CJ124" s="302"/>
      <c r="CK124" s="302"/>
      <c r="CL124" s="302"/>
      <c r="CM124" s="302"/>
      <c r="CN124" s="302"/>
      <c r="CO124" s="302"/>
      <c r="CP124" s="302"/>
      <c r="CQ124" s="302"/>
      <c r="CR124" s="302"/>
      <c r="CS124" s="302"/>
      <c r="CT124" s="302"/>
      <c r="CU124" s="302"/>
      <c r="CV124" s="302"/>
      <c r="CW124" s="302"/>
      <c r="CX124" s="302"/>
      <c r="CY124" s="302"/>
      <c r="CZ124" s="302"/>
      <c r="DA124" s="302"/>
      <c r="DB124" s="302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23"/>
    </row>
    <row r="125" customFormat="false" ht="12.75" hidden="false" customHeight="true" outlineLevel="0" collapsed="false">
      <c r="A125" s="280"/>
      <c r="B125" s="303" t="str">
        <f aca="false">IF(B174=2,"Gas Price on 12/7/00","Random Price")</f>
        <v>Random Price</v>
      </c>
      <c r="C125" s="304"/>
      <c r="D125" s="304"/>
      <c r="E125" s="304"/>
      <c r="F125" s="304"/>
      <c r="G125" s="304"/>
      <c r="H125" s="304"/>
      <c r="I125" s="304"/>
      <c r="J125" s="304"/>
      <c r="K125" s="304"/>
      <c r="L125" s="304"/>
      <c r="M125" s="304"/>
      <c r="N125" s="305"/>
      <c r="O125" s="305"/>
      <c r="P125" s="305"/>
      <c r="Q125" s="305"/>
      <c r="R125" s="305"/>
      <c r="S125" s="305"/>
      <c r="T125" s="305"/>
      <c r="U125" s="305"/>
      <c r="V125" s="305"/>
      <c r="W125" s="305"/>
      <c r="X125" s="305"/>
      <c r="Y125" s="305"/>
      <c r="Z125" s="305"/>
      <c r="AA125" s="305"/>
      <c r="AB125" s="305"/>
      <c r="AC125" s="305"/>
      <c r="AD125" s="305"/>
      <c r="AE125" s="305"/>
      <c r="AF125" s="305"/>
      <c r="AG125" s="305"/>
      <c r="AH125" s="305"/>
      <c r="AI125" s="305"/>
      <c r="AJ125" s="305"/>
      <c r="AK125" s="305"/>
      <c r="AL125" s="305"/>
      <c r="AM125" s="305"/>
      <c r="AN125" s="305"/>
      <c r="AO125" s="305"/>
      <c r="AP125" s="305"/>
      <c r="AQ125" s="305"/>
      <c r="AR125" s="305"/>
      <c r="AS125" s="305"/>
      <c r="AT125" s="305"/>
      <c r="AU125" s="305"/>
      <c r="AV125" s="305"/>
      <c r="AW125" s="305"/>
      <c r="AX125" s="305"/>
      <c r="AY125" s="305"/>
      <c r="AZ125" s="305"/>
      <c r="BA125" s="305"/>
      <c r="BB125" s="305"/>
      <c r="BC125" s="305"/>
      <c r="BD125" s="305"/>
      <c r="BE125" s="305"/>
      <c r="BF125" s="305"/>
      <c r="BG125" s="305"/>
      <c r="BH125" s="305"/>
      <c r="BI125" s="305"/>
      <c r="BJ125" s="305"/>
      <c r="BK125" s="305"/>
      <c r="BL125" s="305"/>
      <c r="BM125" s="305"/>
      <c r="BN125" s="305"/>
      <c r="BO125" s="305"/>
      <c r="BP125" s="305"/>
      <c r="BQ125" s="305"/>
      <c r="BR125" s="305"/>
      <c r="BS125" s="305"/>
      <c r="BT125" s="305"/>
      <c r="BU125" s="305"/>
      <c r="BV125" s="305"/>
      <c r="BW125" s="305"/>
      <c r="BX125" s="305"/>
      <c r="BY125" s="305"/>
      <c r="BZ125" s="305"/>
      <c r="CA125" s="305"/>
      <c r="CB125" s="305"/>
      <c r="CC125" s="305"/>
      <c r="CD125" s="305"/>
      <c r="CE125" s="305"/>
      <c r="CF125" s="305"/>
      <c r="CG125" s="305"/>
      <c r="CH125" s="305"/>
      <c r="CI125" s="305"/>
      <c r="CJ125" s="305"/>
      <c r="CK125" s="305"/>
      <c r="CL125" s="305"/>
      <c r="CM125" s="305"/>
      <c r="CN125" s="305"/>
      <c r="CO125" s="305"/>
      <c r="CP125" s="305"/>
      <c r="CQ125" s="305"/>
      <c r="CR125" s="305"/>
      <c r="CS125" s="305"/>
      <c r="CT125" s="305"/>
      <c r="CU125" s="305"/>
      <c r="CV125" s="305"/>
      <c r="CW125" s="305"/>
      <c r="CX125" s="305"/>
      <c r="CY125" s="305"/>
      <c r="CZ125" s="305"/>
      <c r="DA125" s="305"/>
      <c r="DB125" s="305"/>
      <c r="DC125" s="306"/>
      <c r="DD125" s="306"/>
      <c r="DE125" s="306"/>
      <c r="DF125" s="306"/>
      <c r="DG125" s="306"/>
      <c r="DH125" s="306"/>
      <c r="DI125" s="306"/>
      <c r="DJ125" s="306"/>
      <c r="DK125" s="306"/>
      <c r="DL125" s="306"/>
      <c r="DM125" s="306"/>
      <c r="DN125" s="306"/>
      <c r="DO125" s="306"/>
      <c r="DP125" s="306"/>
      <c r="DQ125" s="306"/>
      <c r="DR125" s="23"/>
      <c r="DS125" s="306"/>
      <c r="DT125" s="306"/>
      <c r="DU125" s="306"/>
      <c r="DV125" s="306"/>
      <c r="DW125" s="306"/>
      <c r="DX125" s="306"/>
      <c r="DY125" s="306"/>
      <c r="DZ125" s="306"/>
      <c r="EA125" s="306"/>
      <c r="EB125" s="306"/>
      <c r="EC125" s="306"/>
      <c r="ED125" s="306"/>
      <c r="EE125" s="306"/>
      <c r="EF125" s="306"/>
      <c r="EG125" s="306"/>
      <c r="EH125" s="306"/>
      <c r="EI125" s="306"/>
      <c r="EJ125" s="306"/>
      <c r="EK125" s="306"/>
      <c r="EL125" s="306"/>
      <c r="EM125" s="306"/>
      <c r="EN125" s="306"/>
      <c r="EO125" s="306"/>
      <c r="EP125" s="306"/>
      <c r="EQ125" s="306"/>
      <c r="ER125" s="306"/>
      <c r="ES125" s="306"/>
      <c r="ET125" s="306"/>
      <c r="EU125" s="306"/>
      <c r="EV125" s="306"/>
      <c r="EW125" s="306"/>
      <c r="EX125" s="306"/>
      <c r="EY125" s="306"/>
      <c r="EZ125" s="306"/>
      <c r="FA125" s="306"/>
      <c r="FB125" s="306"/>
      <c r="FC125" s="306"/>
      <c r="FD125" s="306"/>
      <c r="FE125" s="306"/>
      <c r="FF125" s="306"/>
      <c r="FG125" s="306"/>
      <c r="FH125" s="306"/>
      <c r="FI125" s="306"/>
      <c r="FJ125" s="306"/>
      <c r="FK125" s="306"/>
      <c r="FL125" s="306"/>
      <c r="FM125" s="306"/>
      <c r="FN125" s="306"/>
      <c r="FO125" s="306"/>
      <c r="FP125" s="306"/>
      <c r="FQ125" s="306"/>
      <c r="FR125" s="306"/>
      <c r="FS125" s="306"/>
      <c r="FT125" s="306"/>
      <c r="FU125" s="306"/>
      <c r="FV125" s="306"/>
      <c r="FW125" s="306"/>
      <c r="FX125" s="306"/>
      <c r="FY125" s="306"/>
      <c r="FZ125" s="306"/>
      <c r="GA125" s="306"/>
      <c r="GB125" s="306"/>
      <c r="GC125" s="306"/>
      <c r="GD125" s="306"/>
      <c r="GE125" s="306"/>
      <c r="GF125" s="306"/>
      <c r="GG125" s="306"/>
      <c r="GH125" s="306"/>
      <c r="GI125" s="306"/>
      <c r="GJ125" s="306"/>
      <c r="GK125" s="306"/>
      <c r="GL125" s="306"/>
      <c r="GM125" s="306"/>
      <c r="GN125" s="306"/>
      <c r="GO125" s="306"/>
      <c r="GP125" s="306"/>
      <c r="GQ125" s="306"/>
      <c r="GR125" s="306"/>
      <c r="GS125" s="306"/>
      <c r="GT125" s="306"/>
      <c r="GU125" s="306"/>
      <c r="GV125" s="306"/>
      <c r="GW125" s="306"/>
      <c r="GX125" s="306"/>
      <c r="GY125" s="306"/>
      <c r="GZ125" s="306"/>
      <c r="HA125" s="306"/>
      <c r="HB125" s="306"/>
      <c r="HC125" s="306"/>
      <c r="HD125" s="306"/>
      <c r="HE125" s="306"/>
      <c r="HF125" s="306"/>
      <c r="HG125" s="306"/>
      <c r="HH125" s="306"/>
      <c r="HI125" s="306"/>
      <c r="HJ125" s="306"/>
      <c r="HK125" s="306"/>
      <c r="HL125" s="306"/>
      <c r="HM125" s="306"/>
      <c r="HN125" s="306"/>
      <c r="HO125" s="306"/>
      <c r="HP125" s="306"/>
      <c r="HQ125" s="306"/>
      <c r="HR125" s="306"/>
      <c r="HS125" s="306"/>
      <c r="HT125" s="306"/>
      <c r="HU125" s="306"/>
      <c r="HV125" s="306"/>
      <c r="HW125" s="306"/>
      <c r="HX125" s="306"/>
      <c r="HY125" s="306"/>
      <c r="HZ125" s="306"/>
      <c r="IA125" s="306"/>
      <c r="IB125" s="306"/>
      <c r="IC125" s="306"/>
      <c r="ID125" s="306"/>
      <c r="IE125" s="306"/>
      <c r="IF125" s="306"/>
      <c r="IG125" s="306"/>
      <c r="IH125" s="306"/>
      <c r="II125" s="306"/>
      <c r="IJ125" s="306"/>
      <c r="IK125" s="306"/>
      <c r="IL125" s="306"/>
      <c r="IM125" s="306"/>
      <c r="IN125" s="306"/>
      <c r="IO125" s="306"/>
      <c r="IP125" s="306"/>
      <c r="IQ125" s="306"/>
      <c r="IR125" s="306"/>
      <c r="IS125" s="306"/>
      <c r="IT125" s="306"/>
      <c r="IU125" s="306"/>
      <c r="IV125" s="306"/>
      <c r="IW125" s="306"/>
    </row>
    <row r="126" customFormat="false" ht="12.75" hidden="false" customHeight="true" outlineLevel="0" collapsed="false">
      <c r="A126" s="280" t="s">
        <v>130</v>
      </c>
      <c r="B126" s="303" t="n">
        <v>1</v>
      </c>
      <c r="C126" s="304"/>
      <c r="D126" s="304"/>
      <c r="E126" s="304"/>
      <c r="F126" s="304"/>
      <c r="G126" s="304"/>
      <c r="H126" s="304"/>
      <c r="I126" s="304"/>
      <c r="J126" s="304"/>
      <c r="K126" s="304"/>
      <c r="L126" s="304"/>
      <c r="M126" s="304"/>
      <c r="N126" s="305"/>
      <c r="O126" s="305"/>
      <c r="P126" s="305"/>
      <c r="Q126" s="305"/>
      <c r="R126" s="305"/>
      <c r="S126" s="305"/>
      <c r="T126" s="305"/>
      <c r="U126" s="305"/>
      <c r="V126" s="305"/>
      <c r="W126" s="305"/>
      <c r="X126" s="305"/>
      <c r="Y126" s="305"/>
      <c r="Z126" s="305"/>
      <c r="AA126" s="305"/>
      <c r="AB126" s="305"/>
      <c r="AC126" s="305"/>
      <c r="AD126" s="305"/>
      <c r="AE126" s="305"/>
      <c r="AF126" s="305"/>
      <c r="AG126" s="305"/>
      <c r="AH126" s="305"/>
      <c r="AI126" s="305"/>
      <c r="AJ126" s="305"/>
      <c r="AK126" s="305"/>
      <c r="AL126" s="305"/>
      <c r="AM126" s="305"/>
      <c r="AN126" s="305"/>
      <c r="AO126" s="305"/>
      <c r="AP126" s="305"/>
      <c r="AQ126" s="305"/>
      <c r="AR126" s="305"/>
      <c r="AS126" s="305"/>
      <c r="AT126" s="305"/>
      <c r="AU126" s="305"/>
      <c r="AV126" s="305"/>
      <c r="AW126" s="305"/>
      <c r="AX126" s="305"/>
      <c r="AY126" s="305"/>
      <c r="AZ126" s="305"/>
      <c r="BA126" s="305"/>
      <c r="BB126" s="305"/>
      <c r="BC126" s="305"/>
      <c r="BD126" s="305"/>
      <c r="BE126" s="305"/>
      <c r="BF126" s="305"/>
      <c r="BG126" s="305"/>
      <c r="BH126" s="305"/>
      <c r="BI126" s="305"/>
      <c r="BJ126" s="305"/>
      <c r="BK126" s="305"/>
      <c r="BL126" s="305"/>
      <c r="BM126" s="305"/>
      <c r="BN126" s="305"/>
      <c r="BO126" s="305"/>
      <c r="BP126" s="305"/>
      <c r="BQ126" s="305"/>
      <c r="BR126" s="305"/>
      <c r="BS126" s="305"/>
      <c r="BT126" s="305"/>
      <c r="BU126" s="305"/>
      <c r="BV126" s="305"/>
      <c r="BW126" s="305"/>
      <c r="BX126" s="305"/>
      <c r="BY126" s="305"/>
      <c r="BZ126" s="305"/>
      <c r="CA126" s="305"/>
      <c r="CB126" s="305"/>
      <c r="CC126" s="305"/>
      <c r="CD126" s="305"/>
      <c r="CE126" s="305"/>
      <c r="CF126" s="305"/>
      <c r="CG126" s="305"/>
      <c r="CH126" s="305"/>
      <c r="CI126" s="305"/>
      <c r="CJ126" s="305"/>
      <c r="CK126" s="305"/>
      <c r="CL126" s="305"/>
      <c r="CM126" s="305"/>
      <c r="CN126" s="305"/>
      <c r="CO126" s="305"/>
      <c r="CP126" s="305"/>
      <c r="CQ126" s="305"/>
      <c r="CR126" s="305"/>
      <c r="CS126" s="305"/>
      <c r="CT126" s="305"/>
      <c r="CU126" s="305"/>
      <c r="CV126" s="305"/>
      <c r="CW126" s="305"/>
      <c r="CX126" s="305"/>
      <c r="CY126" s="305"/>
      <c r="CZ126" s="305"/>
      <c r="DA126" s="305"/>
      <c r="DB126" s="305"/>
      <c r="DC126" s="306"/>
      <c r="DD126" s="306"/>
      <c r="DE126" s="306"/>
      <c r="DF126" s="306"/>
      <c r="DG126" s="306"/>
      <c r="DH126" s="306"/>
      <c r="DI126" s="306"/>
      <c r="DJ126" s="306"/>
      <c r="DK126" s="306"/>
      <c r="DL126" s="306"/>
      <c r="DM126" s="306"/>
      <c r="DN126" s="306"/>
      <c r="DO126" s="306"/>
      <c r="DP126" s="306"/>
      <c r="DQ126" s="306"/>
      <c r="DR126" s="23"/>
      <c r="DS126" s="306"/>
      <c r="DT126" s="306"/>
      <c r="DU126" s="306"/>
      <c r="DV126" s="306"/>
      <c r="DW126" s="306"/>
      <c r="DX126" s="306"/>
      <c r="DY126" s="306"/>
      <c r="DZ126" s="306"/>
      <c r="EA126" s="306"/>
      <c r="EB126" s="306"/>
      <c r="EC126" s="306"/>
      <c r="ED126" s="306"/>
      <c r="EE126" s="306"/>
      <c r="EF126" s="306"/>
      <c r="EG126" s="306"/>
      <c r="EH126" s="306"/>
      <c r="EI126" s="306"/>
      <c r="EJ126" s="306"/>
      <c r="EK126" s="306"/>
      <c r="EL126" s="306"/>
      <c r="EM126" s="306"/>
      <c r="EN126" s="306"/>
      <c r="EO126" s="306"/>
      <c r="EP126" s="306"/>
      <c r="EQ126" s="306"/>
      <c r="ER126" s="306"/>
      <c r="ES126" s="306"/>
      <c r="ET126" s="306"/>
      <c r="EU126" s="306"/>
      <c r="EV126" s="306"/>
      <c r="EW126" s="306"/>
      <c r="EX126" s="306"/>
      <c r="EY126" s="306"/>
      <c r="EZ126" s="306"/>
      <c r="FA126" s="306"/>
      <c r="FB126" s="306"/>
      <c r="FC126" s="306"/>
      <c r="FD126" s="306"/>
      <c r="FE126" s="306"/>
      <c r="FF126" s="306"/>
      <c r="FG126" s="306"/>
      <c r="FH126" s="306"/>
      <c r="FI126" s="306"/>
      <c r="FJ126" s="306"/>
      <c r="FK126" s="306"/>
      <c r="FL126" s="306"/>
      <c r="FM126" s="306"/>
      <c r="FN126" s="306"/>
      <c r="FO126" s="306"/>
      <c r="FP126" s="306"/>
      <c r="FQ126" s="306"/>
      <c r="FR126" s="306"/>
      <c r="FS126" s="306"/>
      <c r="FT126" s="306"/>
      <c r="FU126" s="306"/>
      <c r="FV126" s="306"/>
      <c r="FW126" s="306"/>
      <c r="FX126" s="306"/>
      <c r="FY126" s="306"/>
      <c r="FZ126" s="306"/>
      <c r="GA126" s="306"/>
      <c r="GB126" s="306"/>
      <c r="GC126" s="306"/>
      <c r="GD126" s="306"/>
      <c r="GE126" s="306"/>
      <c r="GF126" s="306"/>
      <c r="GG126" s="306"/>
      <c r="GH126" s="306"/>
      <c r="GI126" s="306"/>
      <c r="GJ126" s="306"/>
      <c r="GK126" s="306"/>
      <c r="GL126" s="306"/>
      <c r="GM126" s="306"/>
      <c r="GN126" s="306"/>
      <c r="GO126" s="306"/>
      <c r="GP126" s="306"/>
      <c r="GQ126" s="306"/>
      <c r="GR126" s="306"/>
      <c r="GS126" s="306"/>
      <c r="GT126" s="306"/>
      <c r="GU126" s="306"/>
      <c r="GV126" s="306"/>
      <c r="GW126" s="306"/>
      <c r="GX126" s="306"/>
      <c r="GY126" s="306"/>
      <c r="GZ126" s="306"/>
      <c r="HA126" s="306"/>
      <c r="HB126" s="306"/>
      <c r="HC126" s="306"/>
      <c r="HD126" s="306"/>
      <c r="HE126" s="306"/>
      <c r="HF126" s="306"/>
      <c r="HG126" s="306"/>
      <c r="HH126" s="306"/>
      <c r="HI126" s="306"/>
      <c r="HJ126" s="306"/>
      <c r="HK126" s="306"/>
      <c r="HL126" s="306"/>
      <c r="HM126" s="306"/>
      <c r="HN126" s="306"/>
      <c r="HO126" s="306"/>
      <c r="HP126" s="306"/>
      <c r="HQ126" s="306"/>
      <c r="HR126" s="306"/>
      <c r="HS126" s="306"/>
      <c r="HT126" s="306"/>
      <c r="HU126" s="306"/>
      <c r="HV126" s="306"/>
      <c r="HW126" s="306"/>
      <c r="HX126" s="306"/>
      <c r="HY126" s="306"/>
      <c r="HZ126" s="306"/>
      <c r="IA126" s="306"/>
      <c r="IB126" s="306"/>
      <c r="IC126" s="306"/>
      <c r="ID126" s="306"/>
      <c r="IE126" s="306"/>
      <c r="IF126" s="306"/>
      <c r="IG126" s="306"/>
      <c r="IH126" s="306"/>
      <c r="II126" s="306"/>
      <c r="IJ126" s="306"/>
      <c r="IK126" s="306"/>
      <c r="IL126" s="306"/>
      <c r="IM126" s="306"/>
      <c r="IN126" s="306"/>
      <c r="IO126" s="306"/>
      <c r="IP126" s="306"/>
      <c r="IQ126" s="306"/>
      <c r="IR126" s="306"/>
      <c r="IS126" s="306"/>
      <c r="IT126" s="306"/>
      <c r="IU126" s="306"/>
      <c r="IV126" s="306"/>
      <c r="IW126" s="306"/>
    </row>
    <row r="127" customFormat="false" ht="12.75" hidden="false" customHeight="true" outlineLevel="0" collapsed="false">
      <c r="A127" s="280"/>
      <c r="B127" s="303" t="str">
        <f aca="false">IF(C174=1,"Tariff without premium","Random Price")</f>
        <v>Random Price</v>
      </c>
      <c r="C127" s="264"/>
      <c r="D127" s="264"/>
      <c r="E127" s="264"/>
      <c r="F127" s="264"/>
      <c r="G127" s="264"/>
      <c r="H127" s="264"/>
      <c r="I127" s="264"/>
      <c r="J127" s="264"/>
      <c r="K127" s="264"/>
      <c r="L127" s="264"/>
      <c r="M127" s="264"/>
      <c r="N127" s="283"/>
      <c r="O127" s="283"/>
      <c r="P127" s="283"/>
      <c r="Q127" s="283"/>
      <c r="R127" s="283"/>
      <c r="S127" s="283"/>
      <c r="T127" s="283"/>
      <c r="U127" s="283"/>
      <c r="V127" s="283"/>
      <c r="W127" s="283"/>
      <c r="X127" s="283"/>
      <c r="Y127" s="283"/>
      <c r="Z127" s="283"/>
      <c r="AA127" s="283"/>
      <c r="AB127" s="283"/>
      <c r="AC127" s="283"/>
      <c r="AD127" s="283"/>
      <c r="AE127" s="283"/>
      <c r="AF127" s="283"/>
      <c r="AG127" s="283"/>
      <c r="AH127" s="283"/>
      <c r="AI127" s="283"/>
      <c r="AJ127" s="283"/>
      <c r="AK127" s="283"/>
      <c r="AL127" s="283"/>
      <c r="AM127" s="283"/>
      <c r="AN127" s="283"/>
      <c r="AO127" s="283"/>
      <c r="AP127" s="283"/>
      <c r="AQ127" s="283"/>
      <c r="AR127" s="283"/>
      <c r="AS127" s="283"/>
      <c r="AT127" s="283"/>
      <c r="AU127" s="283"/>
      <c r="AV127" s="283"/>
      <c r="AW127" s="283"/>
      <c r="AX127" s="283"/>
      <c r="AY127" s="283"/>
      <c r="AZ127" s="283"/>
      <c r="BA127" s="283"/>
      <c r="BB127" s="283"/>
      <c r="BC127" s="283"/>
      <c r="BD127" s="283"/>
      <c r="BE127" s="283"/>
      <c r="BF127" s="283"/>
      <c r="BG127" s="283"/>
      <c r="BH127" s="283"/>
      <c r="BI127" s="283"/>
      <c r="BJ127" s="283"/>
      <c r="BK127" s="283"/>
      <c r="BL127" s="283"/>
      <c r="BM127" s="283"/>
      <c r="BN127" s="283"/>
      <c r="BO127" s="283"/>
      <c r="BP127" s="283"/>
      <c r="BQ127" s="283"/>
      <c r="BR127" s="283"/>
      <c r="BS127" s="283"/>
      <c r="BT127" s="283"/>
      <c r="BU127" s="283"/>
      <c r="BV127" s="283"/>
      <c r="BW127" s="283"/>
      <c r="BX127" s="283"/>
      <c r="BY127" s="283"/>
      <c r="BZ127" s="283"/>
      <c r="CA127" s="283"/>
      <c r="CB127" s="283"/>
      <c r="CC127" s="283"/>
      <c r="CD127" s="283"/>
      <c r="CE127" s="283"/>
      <c r="CF127" s="283"/>
      <c r="CG127" s="283"/>
      <c r="CH127" s="283"/>
      <c r="CI127" s="283"/>
      <c r="CJ127" s="283"/>
      <c r="CK127" s="283"/>
      <c r="CL127" s="283"/>
      <c r="CM127" s="283"/>
      <c r="CN127" s="283"/>
      <c r="CO127" s="283"/>
      <c r="CP127" s="283"/>
      <c r="CQ127" s="283"/>
      <c r="CR127" s="283"/>
      <c r="CS127" s="283"/>
      <c r="CT127" s="283"/>
      <c r="CU127" s="283"/>
      <c r="CV127" s="283"/>
      <c r="CW127" s="283"/>
      <c r="CX127" s="283"/>
      <c r="CY127" s="283"/>
      <c r="CZ127" s="283"/>
      <c r="DA127" s="283"/>
      <c r="DB127" s="28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23"/>
    </row>
    <row r="128" customFormat="false" ht="12.75" hidden="false" customHeight="true" outlineLevel="0" collapsed="false">
      <c r="A128" s="280" t="s">
        <v>73</v>
      </c>
      <c r="B128" s="303" t="n">
        <v>1</v>
      </c>
      <c r="C128" s="289"/>
      <c r="D128" s="289"/>
      <c r="E128" s="289"/>
      <c r="F128" s="289"/>
      <c r="G128" s="289"/>
      <c r="H128" s="289"/>
      <c r="I128" s="289"/>
      <c r="J128" s="289"/>
      <c r="K128" s="289"/>
      <c r="L128" s="289"/>
      <c r="M128" s="289"/>
      <c r="N128" s="290"/>
      <c r="O128" s="290"/>
      <c r="P128" s="290"/>
      <c r="Q128" s="290"/>
      <c r="R128" s="290"/>
      <c r="S128" s="290"/>
      <c r="T128" s="290"/>
      <c r="U128" s="290"/>
      <c r="V128" s="290"/>
      <c r="W128" s="290"/>
      <c r="X128" s="290"/>
      <c r="Y128" s="290"/>
      <c r="Z128" s="290"/>
      <c r="AA128" s="290"/>
      <c r="AB128" s="290"/>
      <c r="AC128" s="290"/>
      <c r="AD128" s="290"/>
      <c r="AE128" s="290"/>
      <c r="AF128" s="290"/>
      <c r="AG128" s="290"/>
      <c r="AH128" s="290"/>
      <c r="AI128" s="290"/>
      <c r="AJ128" s="290"/>
      <c r="AK128" s="290"/>
      <c r="AL128" s="290"/>
      <c r="AM128" s="290"/>
      <c r="AN128" s="290"/>
      <c r="AO128" s="290"/>
      <c r="AP128" s="290"/>
      <c r="AQ128" s="290"/>
      <c r="AR128" s="290"/>
      <c r="AS128" s="290"/>
      <c r="AT128" s="290"/>
      <c r="AU128" s="290"/>
      <c r="AV128" s="290"/>
      <c r="AW128" s="290"/>
      <c r="AX128" s="290"/>
      <c r="AY128" s="290"/>
      <c r="AZ128" s="290"/>
      <c r="BA128" s="290"/>
      <c r="BB128" s="290"/>
      <c r="BC128" s="290"/>
      <c r="BD128" s="290"/>
      <c r="BE128" s="290"/>
      <c r="BF128" s="290"/>
      <c r="BG128" s="290"/>
      <c r="BH128" s="290"/>
      <c r="BI128" s="290"/>
      <c r="BJ128" s="290"/>
      <c r="BK128" s="290"/>
      <c r="BL128" s="290"/>
      <c r="BM128" s="290"/>
      <c r="BN128" s="290"/>
      <c r="BO128" s="290"/>
      <c r="BP128" s="290"/>
      <c r="BQ128" s="290"/>
      <c r="BR128" s="290"/>
      <c r="BS128" s="290"/>
      <c r="BT128" s="290"/>
      <c r="BU128" s="290"/>
      <c r="BV128" s="290"/>
      <c r="BW128" s="290"/>
      <c r="BX128" s="290"/>
      <c r="BY128" s="290"/>
      <c r="BZ128" s="290"/>
      <c r="CA128" s="290"/>
      <c r="CB128" s="290"/>
      <c r="CC128" s="290"/>
      <c r="CD128" s="290"/>
      <c r="CE128" s="290"/>
      <c r="CF128" s="290"/>
      <c r="CG128" s="290"/>
      <c r="CH128" s="290"/>
      <c r="CI128" s="290"/>
      <c r="CJ128" s="290"/>
      <c r="CK128" s="290"/>
      <c r="CL128" s="290"/>
      <c r="CM128" s="290"/>
      <c r="CN128" s="290"/>
      <c r="CO128" s="290"/>
      <c r="CP128" s="290"/>
      <c r="CQ128" s="290"/>
      <c r="CR128" s="290"/>
      <c r="CS128" s="290"/>
      <c r="CT128" s="290"/>
      <c r="CU128" s="290"/>
      <c r="CV128" s="290"/>
      <c r="CW128" s="290"/>
      <c r="CX128" s="290"/>
      <c r="CY128" s="290"/>
      <c r="CZ128" s="290"/>
      <c r="DA128" s="290"/>
      <c r="DB128" s="290"/>
      <c r="DC128" s="291"/>
      <c r="DD128" s="291"/>
      <c r="DE128" s="291"/>
      <c r="DF128" s="291"/>
      <c r="DG128" s="291"/>
      <c r="DH128" s="291"/>
      <c r="DI128" s="291"/>
      <c r="DJ128" s="291"/>
      <c r="DK128" s="291"/>
      <c r="DL128" s="291"/>
      <c r="DM128" s="291"/>
      <c r="DN128" s="291"/>
      <c r="DO128" s="291"/>
      <c r="DP128" s="291"/>
      <c r="DQ128" s="291"/>
      <c r="DR128" s="23"/>
      <c r="DS128" s="291"/>
      <c r="DT128" s="291"/>
      <c r="DU128" s="291"/>
      <c r="DV128" s="291"/>
      <c r="DW128" s="291"/>
      <c r="DX128" s="291"/>
      <c r="DY128" s="291"/>
      <c r="DZ128" s="291"/>
      <c r="EA128" s="291"/>
      <c r="EB128" s="291"/>
      <c r="EC128" s="291"/>
      <c r="ED128" s="291"/>
      <c r="EE128" s="291"/>
      <c r="EF128" s="291"/>
      <c r="EG128" s="291"/>
      <c r="EH128" s="291"/>
      <c r="EI128" s="291"/>
      <c r="EJ128" s="291"/>
      <c r="EK128" s="291"/>
      <c r="EL128" s="291"/>
      <c r="EM128" s="291"/>
      <c r="EN128" s="291"/>
      <c r="EO128" s="291"/>
      <c r="EP128" s="291"/>
      <c r="EQ128" s="291"/>
      <c r="ER128" s="291"/>
      <c r="ES128" s="291"/>
      <c r="ET128" s="291"/>
      <c r="EU128" s="291"/>
      <c r="EV128" s="291"/>
      <c r="EW128" s="291"/>
      <c r="EX128" s="291"/>
      <c r="EY128" s="291"/>
      <c r="EZ128" s="291"/>
      <c r="FA128" s="291"/>
      <c r="FB128" s="291"/>
      <c r="FC128" s="291"/>
      <c r="FD128" s="291"/>
      <c r="FE128" s="291"/>
      <c r="FF128" s="291"/>
      <c r="FG128" s="291"/>
      <c r="FH128" s="291"/>
      <c r="FI128" s="291"/>
      <c r="FJ128" s="291"/>
      <c r="FK128" s="291"/>
      <c r="FL128" s="291"/>
      <c r="FM128" s="291"/>
      <c r="FN128" s="291"/>
      <c r="FO128" s="291"/>
      <c r="FP128" s="291"/>
      <c r="FQ128" s="291"/>
      <c r="FR128" s="291"/>
      <c r="FS128" s="291"/>
      <c r="FT128" s="291"/>
      <c r="FU128" s="291"/>
      <c r="FV128" s="291"/>
      <c r="FW128" s="291"/>
      <c r="FX128" s="291"/>
      <c r="FY128" s="291"/>
      <c r="FZ128" s="291"/>
      <c r="GA128" s="291"/>
      <c r="GB128" s="291"/>
      <c r="GC128" s="291"/>
      <c r="GD128" s="291"/>
      <c r="GE128" s="291"/>
      <c r="GF128" s="291"/>
      <c r="GG128" s="291"/>
      <c r="GH128" s="291"/>
      <c r="GI128" s="291"/>
      <c r="GJ128" s="291"/>
      <c r="GK128" s="291"/>
      <c r="GL128" s="291"/>
      <c r="GM128" s="291"/>
      <c r="GN128" s="291"/>
      <c r="GO128" s="291"/>
      <c r="GP128" s="291"/>
      <c r="GQ128" s="291"/>
      <c r="GR128" s="291"/>
      <c r="GS128" s="291"/>
      <c r="GT128" s="291"/>
      <c r="GU128" s="291"/>
      <c r="GV128" s="291"/>
      <c r="GW128" s="291"/>
      <c r="GX128" s="291"/>
      <c r="GY128" s="291"/>
      <c r="GZ128" s="291"/>
      <c r="HA128" s="291"/>
      <c r="HB128" s="291"/>
      <c r="HC128" s="291"/>
      <c r="HD128" s="291"/>
      <c r="HE128" s="291"/>
      <c r="HF128" s="291"/>
      <c r="HG128" s="291"/>
      <c r="HH128" s="291"/>
      <c r="HI128" s="291"/>
      <c r="HJ128" s="291"/>
      <c r="HK128" s="291"/>
      <c r="HL128" s="291"/>
      <c r="HM128" s="291"/>
      <c r="HN128" s="291"/>
      <c r="HO128" s="291"/>
      <c r="HP128" s="291"/>
      <c r="HQ128" s="291"/>
      <c r="HR128" s="291"/>
      <c r="HS128" s="291"/>
      <c r="HT128" s="291"/>
      <c r="HU128" s="291"/>
      <c r="HV128" s="291"/>
      <c r="HW128" s="291"/>
      <c r="HX128" s="291"/>
      <c r="HY128" s="291"/>
      <c r="HZ128" s="291"/>
      <c r="IA128" s="291"/>
      <c r="IB128" s="291"/>
      <c r="IC128" s="291"/>
      <c r="ID128" s="291"/>
      <c r="IE128" s="291"/>
      <c r="IF128" s="291"/>
      <c r="IG128" s="291"/>
      <c r="IH128" s="291"/>
      <c r="II128" s="291"/>
      <c r="IJ128" s="291"/>
      <c r="IK128" s="291"/>
      <c r="IL128" s="291"/>
      <c r="IM128" s="291"/>
      <c r="IN128" s="291"/>
      <c r="IO128" s="291"/>
      <c r="IP128" s="291"/>
      <c r="IQ128" s="291"/>
      <c r="IR128" s="291"/>
      <c r="IS128" s="291"/>
      <c r="IT128" s="291"/>
      <c r="IU128" s="291"/>
      <c r="IV128" s="291"/>
      <c r="IW128" s="291"/>
    </row>
    <row r="129" customFormat="false" ht="12.75" hidden="false" customHeight="true" outlineLevel="0" collapsed="false">
      <c r="A129" s="280"/>
      <c r="B129" s="303" t="str">
        <f aca="false">IF(D174=1,"Customer Provided","MAX Load")</f>
        <v>MAX Load</v>
      </c>
      <c r="C129" s="293"/>
      <c r="D129" s="293"/>
      <c r="E129" s="293"/>
      <c r="F129" s="293"/>
      <c r="G129" s="293"/>
      <c r="H129" s="293"/>
      <c r="I129" s="293"/>
      <c r="J129" s="293"/>
      <c r="K129" s="293"/>
      <c r="L129" s="293"/>
      <c r="M129" s="293"/>
      <c r="N129" s="294"/>
      <c r="O129" s="294"/>
      <c r="P129" s="294"/>
      <c r="Q129" s="294"/>
      <c r="R129" s="294"/>
      <c r="S129" s="294"/>
      <c r="T129" s="294"/>
      <c r="U129" s="294"/>
      <c r="V129" s="294"/>
      <c r="W129" s="294"/>
      <c r="X129" s="294"/>
      <c r="Y129" s="294"/>
      <c r="Z129" s="294"/>
      <c r="AA129" s="294"/>
      <c r="AB129" s="294"/>
      <c r="AC129" s="294"/>
      <c r="AD129" s="294"/>
      <c r="AE129" s="294"/>
      <c r="AF129" s="294"/>
      <c r="AG129" s="294"/>
      <c r="AH129" s="294"/>
      <c r="AI129" s="294"/>
      <c r="AJ129" s="294"/>
      <c r="AK129" s="294"/>
      <c r="AL129" s="294"/>
      <c r="AM129" s="294"/>
      <c r="AN129" s="294"/>
      <c r="AO129" s="294"/>
      <c r="AP129" s="294"/>
      <c r="AQ129" s="294"/>
      <c r="AR129" s="294"/>
      <c r="AS129" s="294"/>
      <c r="AT129" s="294"/>
      <c r="AU129" s="294"/>
      <c r="AV129" s="294"/>
      <c r="AW129" s="294"/>
      <c r="AX129" s="294"/>
      <c r="AY129" s="294"/>
      <c r="AZ129" s="294"/>
      <c r="BA129" s="294"/>
      <c r="BB129" s="294"/>
      <c r="BC129" s="294"/>
      <c r="BD129" s="294"/>
      <c r="BE129" s="294"/>
      <c r="BF129" s="294"/>
      <c r="BG129" s="294"/>
      <c r="BH129" s="294"/>
      <c r="BI129" s="294"/>
      <c r="BJ129" s="294"/>
      <c r="BK129" s="294"/>
      <c r="BL129" s="294"/>
      <c r="BM129" s="294"/>
      <c r="BN129" s="294"/>
      <c r="BO129" s="294"/>
      <c r="BP129" s="294"/>
      <c r="BQ129" s="294"/>
      <c r="BR129" s="294"/>
      <c r="BS129" s="294"/>
      <c r="BT129" s="294"/>
      <c r="BU129" s="294"/>
      <c r="BV129" s="294"/>
      <c r="BW129" s="294"/>
      <c r="BX129" s="294"/>
      <c r="BY129" s="294"/>
      <c r="BZ129" s="294"/>
      <c r="CA129" s="294"/>
      <c r="CB129" s="294"/>
      <c r="CC129" s="294"/>
      <c r="CD129" s="294"/>
      <c r="CE129" s="294"/>
      <c r="CF129" s="294"/>
      <c r="CG129" s="294"/>
      <c r="CH129" s="294"/>
      <c r="CI129" s="294"/>
      <c r="CJ129" s="294"/>
      <c r="CK129" s="294"/>
      <c r="CL129" s="294"/>
      <c r="CM129" s="294"/>
      <c r="CN129" s="294"/>
      <c r="CO129" s="294"/>
      <c r="CP129" s="294"/>
      <c r="CQ129" s="294"/>
      <c r="CR129" s="294"/>
      <c r="CS129" s="294"/>
      <c r="CT129" s="294"/>
      <c r="CU129" s="294"/>
      <c r="CV129" s="294"/>
      <c r="CW129" s="294"/>
      <c r="CX129" s="294"/>
      <c r="CY129" s="294"/>
      <c r="CZ129" s="294"/>
      <c r="DA129" s="294"/>
      <c r="DB129" s="294"/>
      <c r="DC129" s="50"/>
      <c r="DD129" s="50"/>
      <c r="DE129" s="50"/>
      <c r="DF129" s="50"/>
      <c r="DG129" s="50"/>
      <c r="DH129" s="50"/>
      <c r="DI129" s="50"/>
      <c r="DJ129" s="50"/>
      <c r="DK129" s="50"/>
      <c r="DL129" s="50"/>
      <c r="DM129" s="50"/>
      <c r="DN129" s="50"/>
      <c r="DO129" s="50"/>
      <c r="DP129" s="50"/>
      <c r="DQ129" s="50"/>
      <c r="DR129" s="23"/>
      <c r="DS129" s="50"/>
      <c r="DT129" s="50"/>
      <c r="DU129" s="50"/>
      <c r="DV129" s="50"/>
      <c r="DW129" s="50"/>
      <c r="DX129" s="50"/>
      <c r="DY129" s="50"/>
      <c r="DZ129" s="50"/>
      <c r="EA129" s="50"/>
      <c r="EB129" s="50"/>
      <c r="EC129" s="50"/>
      <c r="ED129" s="50"/>
      <c r="EE129" s="50"/>
      <c r="EF129" s="50"/>
      <c r="EG129" s="50"/>
      <c r="EH129" s="50"/>
      <c r="EI129" s="50"/>
      <c r="EJ129" s="50"/>
      <c r="EK129" s="50"/>
      <c r="EL129" s="50"/>
      <c r="EM129" s="50"/>
      <c r="EN129" s="50"/>
      <c r="EO129" s="50"/>
      <c r="EP129" s="50"/>
      <c r="EQ129" s="50"/>
      <c r="ER129" s="50"/>
      <c r="ES129" s="50"/>
      <c r="ET129" s="50"/>
      <c r="EU129" s="50"/>
      <c r="EV129" s="50"/>
      <c r="EW129" s="50"/>
      <c r="EX129" s="50"/>
      <c r="EY129" s="50"/>
      <c r="EZ129" s="50"/>
      <c r="FA129" s="50"/>
      <c r="FB129" s="50"/>
      <c r="FC129" s="50"/>
      <c r="FD129" s="50"/>
      <c r="FE129" s="50"/>
      <c r="FF129" s="50"/>
      <c r="FG129" s="50"/>
      <c r="FH129" s="50"/>
      <c r="FI129" s="50"/>
      <c r="FJ129" s="50"/>
      <c r="FK129" s="50"/>
      <c r="FL129" s="50"/>
      <c r="FM129" s="50"/>
      <c r="FN129" s="50"/>
      <c r="FO129" s="50"/>
      <c r="FP129" s="50"/>
      <c r="FQ129" s="50"/>
      <c r="FR129" s="50"/>
      <c r="FS129" s="50"/>
      <c r="FT129" s="50"/>
      <c r="FU129" s="50"/>
      <c r="FV129" s="50"/>
      <c r="FW129" s="50"/>
      <c r="FX129" s="50"/>
      <c r="FY129" s="50"/>
      <c r="FZ129" s="50"/>
      <c r="GA129" s="50"/>
      <c r="GB129" s="50"/>
      <c r="GC129" s="50"/>
      <c r="GD129" s="50"/>
      <c r="GE129" s="50"/>
      <c r="GF129" s="50"/>
      <c r="GG129" s="50"/>
      <c r="GH129" s="50"/>
      <c r="GI129" s="50"/>
      <c r="GJ129" s="50"/>
      <c r="GK129" s="50"/>
      <c r="GL129" s="50"/>
      <c r="GM129" s="50"/>
      <c r="GN129" s="50"/>
      <c r="GO129" s="50"/>
      <c r="GP129" s="50"/>
      <c r="GQ129" s="50"/>
      <c r="GR129" s="50"/>
      <c r="GS129" s="50"/>
      <c r="GT129" s="50"/>
      <c r="GU129" s="50"/>
      <c r="GV129" s="50"/>
      <c r="GW129" s="50"/>
      <c r="GX129" s="50"/>
      <c r="GY129" s="50"/>
      <c r="GZ129" s="50"/>
      <c r="HA129" s="50"/>
      <c r="HB129" s="50"/>
      <c r="HC129" s="50"/>
      <c r="HD129" s="50"/>
      <c r="HE129" s="50"/>
      <c r="HF129" s="50"/>
      <c r="HG129" s="50"/>
      <c r="HH129" s="50"/>
      <c r="HI129" s="50"/>
      <c r="HJ129" s="50"/>
      <c r="HK129" s="50"/>
      <c r="HL129" s="50"/>
      <c r="HM129" s="50"/>
      <c r="HN129" s="50"/>
      <c r="HO129" s="50"/>
      <c r="HP129" s="50"/>
      <c r="HQ129" s="50"/>
      <c r="HR129" s="50"/>
      <c r="HS129" s="50"/>
      <c r="HT129" s="50"/>
      <c r="HU129" s="50"/>
      <c r="HV129" s="50"/>
      <c r="HW129" s="50"/>
      <c r="HX129" s="50"/>
      <c r="HY129" s="50"/>
      <c r="HZ129" s="50"/>
      <c r="IA129" s="50"/>
      <c r="IB129" s="50"/>
      <c r="IC129" s="50"/>
      <c r="ID129" s="50"/>
      <c r="IE129" s="50"/>
      <c r="IF129" s="50"/>
      <c r="IG129" s="50"/>
      <c r="IH129" s="50"/>
      <c r="II129" s="50"/>
      <c r="IJ129" s="50"/>
      <c r="IK129" s="50"/>
      <c r="IL129" s="50"/>
      <c r="IM129" s="50"/>
      <c r="IN129" s="50"/>
      <c r="IO129" s="50"/>
      <c r="IP129" s="50"/>
      <c r="IQ129" s="50"/>
      <c r="IR129" s="50"/>
      <c r="IS129" s="50"/>
      <c r="IT129" s="50"/>
      <c r="IU129" s="50"/>
      <c r="IV129" s="50"/>
      <c r="IW129" s="50"/>
    </row>
    <row r="130" customFormat="false" ht="12.75" hidden="false" customHeight="true" outlineLevel="0" collapsed="false">
      <c r="A130" s="280" t="s">
        <v>131</v>
      </c>
      <c r="B130" s="303" t="n">
        <v>1</v>
      </c>
      <c r="C130" s="297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8"/>
      <c r="O130" s="298"/>
      <c r="P130" s="298"/>
      <c r="Q130" s="298"/>
      <c r="R130" s="298"/>
      <c r="S130" s="298"/>
      <c r="T130" s="298"/>
      <c r="U130" s="298"/>
      <c r="V130" s="298"/>
      <c r="W130" s="298"/>
      <c r="X130" s="298"/>
      <c r="Y130" s="298"/>
      <c r="Z130" s="298"/>
      <c r="AA130" s="298"/>
      <c r="AB130" s="298"/>
      <c r="AC130" s="298"/>
      <c r="AD130" s="298"/>
      <c r="AE130" s="298"/>
      <c r="AF130" s="298"/>
      <c r="AG130" s="298"/>
      <c r="AH130" s="298"/>
      <c r="AI130" s="298"/>
      <c r="AJ130" s="298"/>
      <c r="AK130" s="298"/>
      <c r="AL130" s="298"/>
      <c r="AM130" s="298"/>
      <c r="AN130" s="298"/>
      <c r="AO130" s="298"/>
      <c r="AP130" s="298"/>
      <c r="AQ130" s="298"/>
      <c r="AR130" s="298"/>
      <c r="AS130" s="298"/>
      <c r="AT130" s="298"/>
      <c r="AU130" s="298"/>
      <c r="AV130" s="298"/>
      <c r="AW130" s="298"/>
      <c r="AX130" s="298"/>
      <c r="AY130" s="298"/>
      <c r="AZ130" s="298"/>
      <c r="BA130" s="298"/>
      <c r="BB130" s="298"/>
      <c r="BC130" s="298"/>
      <c r="BD130" s="298"/>
      <c r="BE130" s="298"/>
      <c r="BF130" s="298"/>
      <c r="BG130" s="298"/>
      <c r="BH130" s="298"/>
      <c r="BI130" s="298"/>
      <c r="BJ130" s="298"/>
      <c r="BK130" s="298"/>
      <c r="BL130" s="298"/>
      <c r="BM130" s="298"/>
      <c r="BN130" s="298"/>
      <c r="BO130" s="298"/>
      <c r="BP130" s="298"/>
      <c r="BQ130" s="298"/>
      <c r="BR130" s="298"/>
      <c r="BS130" s="298"/>
      <c r="BT130" s="298"/>
      <c r="BU130" s="298"/>
      <c r="BV130" s="298"/>
      <c r="BW130" s="298"/>
      <c r="BX130" s="298"/>
      <c r="BY130" s="298"/>
      <c r="BZ130" s="298"/>
      <c r="CA130" s="298"/>
      <c r="CB130" s="298"/>
      <c r="CC130" s="298"/>
      <c r="CD130" s="298"/>
      <c r="CE130" s="298"/>
      <c r="CF130" s="298"/>
      <c r="CG130" s="298"/>
      <c r="CH130" s="298"/>
      <c r="CI130" s="298"/>
      <c r="CJ130" s="298"/>
      <c r="CK130" s="298"/>
      <c r="CL130" s="298"/>
      <c r="CM130" s="298"/>
      <c r="CN130" s="298"/>
      <c r="CO130" s="298"/>
      <c r="CP130" s="298"/>
      <c r="CQ130" s="298"/>
      <c r="CR130" s="298"/>
      <c r="CS130" s="298"/>
      <c r="CT130" s="298"/>
      <c r="CU130" s="298"/>
      <c r="CV130" s="298"/>
      <c r="CW130" s="298"/>
      <c r="CX130" s="298"/>
      <c r="CY130" s="298"/>
      <c r="CZ130" s="298"/>
      <c r="DA130" s="298"/>
      <c r="DB130" s="298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23"/>
    </row>
    <row r="131" customFormat="false" ht="12.75" hidden="false" customHeight="true" outlineLevel="0" collapsed="false">
      <c r="A131" s="307"/>
      <c r="B131" s="308" t="str">
        <f aca="false">IF(E174=1,"Customer Provided","Breakeven")</f>
        <v>Customer Provided</v>
      </c>
      <c r="C131" s="297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8"/>
      <c r="O131" s="298"/>
      <c r="P131" s="298"/>
      <c r="Q131" s="298"/>
      <c r="R131" s="298"/>
      <c r="S131" s="298"/>
      <c r="T131" s="298"/>
      <c r="U131" s="298"/>
      <c r="V131" s="298"/>
      <c r="W131" s="298"/>
      <c r="X131" s="298"/>
      <c r="Y131" s="298"/>
      <c r="Z131" s="298"/>
      <c r="AA131" s="298"/>
      <c r="AB131" s="298"/>
      <c r="AC131" s="298"/>
      <c r="AD131" s="298"/>
      <c r="AE131" s="298"/>
      <c r="AF131" s="298"/>
      <c r="AG131" s="298"/>
      <c r="AH131" s="298"/>
      <c r="AI131" s="298"/>
      <c r="AJ131" s="298"/>
      <c r="AK131" s="298"/>
      <c r="AL131" s="298"/>
      <c r="AM131" s="298"/>
      <c r="AN131" s="298"/>
      <c r="AO131" s="298"/>
      <c r="AP131" s="298"/>
      <c r="AQ131" s="298"/>
      <c r="AR131" s="298"/>
      <c r="AS131" s="298"/>
      <c r="AT131" s="298"/>
      <c r="AU131" s="298"/>
      <c r="AV131" s="298"/>
      <c r="AW131" s="298"/>
      <c r="AX131" s="298"/>
      <c r="AY131" s="298"/>
      <c r="AZ131" s="298"/>
      <c r="BA131" s="298"/>
      <c r="BB131" s="298"/>
      <c r="BC131" s="298"/>
      <c r="BD131" s="298"/>
      <c r="BE131" s="298"/>
      <c r="BF131" s="298"/>
      <c r="BG131" s="298"/>
      <c r="BH131" s="298"/>
      <c r="BI131" s="298"/>
      <c r="BJ131" s="298"/>
      <c r="BK131" s="298"/>
      <c r="BL131" s="298"/>
      <c r="BM131" s="298"/>
      <c r="BN131" s="298"/>
      <c r="BO131" s="298"/>
      <c r="BP131" s="298"/>
      <c r="BQ131" s="298"/>
      <c r="BR131" s="298"/>
      <c r="BS131" s="298"/>
      <c r="BT131" s="298"/>
      <c r="BU131" s="298"/>
      <c r="BV131" s="298"/>
      <c r="BW131" s="298"/>
      <c r="BX131" s="298"/>
      <c r="BY131" s="298"/>
      <c r="BZ131" s="298"/>
      <c r="CA131" s="298"/>
      <c r="CB131" s="298"/>
      <c r="CC131" s="298"/>
      <c r="CD131" s="298"/>
      <c r="CE131" s="298"/>
      <c r="CF131" s="298"/>
      <c r="CG131" s="298"/>
      <c r="CH131" s="298"/>
      <c r="CI131" s="298"/>
      <c r="CJ131" s="298"/>
      <c r="CK131" s="298"/>
      <c r="CL131" s="298"/>
      <c r="CM131" s="298"/>
      <c r="CN131" s="298"/>
      <c r="CO131" s="298"/>
      <c r="CP131" s="298"/>
      <c r="CQ131" s="298"/>
      <c r="CR131" s="298"/>
      <c r="CS131" s="298"/>
      <c r="CT131" s="298"/>
      <c r="CU131" s="298"/>
      <c r="CV131" s="298"/>
      <c r="CW131" s="298"/>
      <c r="CX131" s="298"/>
      <c r="CY131" s="298"/>
      <c r="CZ131" s="298"/>
      <c r="DA131" s="298"/>
      <c r="DB131" s="298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23"/>
    </row>
    <row r="132" customFormat="false" ht="12.75" hidden="false" customHeight="false" outlineLevel="0" collapsed="false">
      <c r="A132" s="309"/>
      <c r="B132" s="254"/>
      <c r="C132" s="254"/>
      <c r="D132" s="254"/>
      <c r="E132" s="254"/>
      <c r="F132" s="254"/>
      <c r="G132" s="254"/>
      <c r="H132" s="254"/>
      <c r="I132" s="254"/>
      <c r="J132" s="254"/>
      <c r="K132" s="254"/>
      <c r="L132" s="254"/>
      <c r="M132" s="254"/>
      <c r="N132" s="256"/>
      <c r="O132" s="256"/>
      <c r="P132" s="256"/>
      <c r="Q132" s="256"/>
      <c r="R132" s="256"/>
      <c r="S132" s="256"/>
      <c r="T132" s="256"/>
      <c r="U132" s="256"/>
      <c r="V132" s="256"/>
      <c r="W132" s="256"/>
      <c r="X132" s="256"/>
      <c r="Y132" s="256"/>
      <c r="Z132" s="256"/>
      <c r="AA132" s="256"/>
      <c r="AB132" s="256"/>
      <c r="AC132" s="256"/>
      <c r="AD132" s="256"/>
      <c r="AE132" s="256"/>
      <c r="AF132" s="256"/>
      <c r="AG132" s="256"/>
      <c r="AH132" s="256"/>
      <c r="AI132" s="256"/>
      <c r="AJ132" s="256"/>
      <c r="AK132" s="256"/>
      <c r="AL132" s="256"/>
      <c r="AM132" s="256"/>
      <c r="AN132" s="256"/>
      <c r="AO132" s="256"/>
      <c r="AP132" s="256"/>
      <c r="AQ132" s="256"/>
      <c r="AR132" s="256"/>
      <c r="AS132" s="256"/>
      <c r="AT132" s="256"/>
      <c r="AU132" s="256"/>
      <c r="AV132" s="256"/>
      <c r="AW132" s="256"/>
      <c r="AX132" s="256"/>
      <c r="AY132" s="256"/>
      <c r="AZ132" s="256"/>
      <c r="BA132" s="256"/>
      <c r="BB132" s="256"/>
      <c r="BC132" s="256"/>
      <c r="BD132" s="256"/>
      <c r="BE132" s="256"/>
      <c r="BF132" s="256"/>
      <c r="BG132" s="256"/>
      <c r="BH132" s="256"/>
      <c r="BI132" s="256"/>
      <c r="BJ132" s="256"/>
      <c r="BK132" s="256"/>
      <c r="BL132" s="256"/>
      <c r="BM132" s="256"/>
      <c r="BN132" s="256"/>
      <c r="BO132" s="256"/>
      <c r="BP132" s="256"/>
      <c r="BQ132" s="256"/>
      <c r="BR132" s="256"/>
      <c r="BS132" s="256"/>
      <c r="BT132" s="256"/>
      <c r="BU132" s="256"/>
      <c r="BV132" s="256"/>
      <c r="BW132" s="256"/>
      <c r="BX132" s="256"/>
      <c r="BY132" s="256"/>
      <c r="BZ132" s="256"/>
      <c r="CA132" s="256"/>
      <c r="CB132" s="256"/>
      <c r="CC132" s="256"/>
      <c r="CD132" s="256"/>
      <c r="CE132" s="256"/>
      <c r="CF132" s="256"/>
      <c r="CG132" s="256"/>
      <c r="CH132" s="256"/>
      <c r="CI132" s="256"/>
      <c r="CJ132" s="256"/>
      <c r="CK132" s="256"/>
      <c r="CL132" s="256"/>
      <c r="CM132" s="256"/>
      <c r="CN132" s="256"/>
      <c r="CO132" s="256"/>
      <c r="CP132" s="256"/>
      <c r="CQ132" s="256"/>
      <c r="CR132" s="256"/>
      <c r="CS132" s="256"/>
      <c r="CT132" s="256"/>
      <c r="CU132" s="256"/>
      <c r="CV132" s="256"/>
      <c r="CW132" s="256"/>
      <c r="CX132" s="256"/>
      <c r="CY132" s="256"/>
      <c r="CZ132" s="256"/>
      <c r="DA132" s="256"/>
      <c r="DB132" s="256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23"/>
    </row>
    <row r="133" customFormat="false" ht="15.75" hidden="false" customHeight="false" outlineLevel="0" collapsed="false">
      <c r="A133" s="271" t="s">
        <v>132</v>
      </c>
      <c r="B133" s="165"/>
      <c r="C133" s="254"/>
      <c r="D133" s="254"/>
      <c r="E133" s="254"/>
      <c r="F133" s="254"/>
      <c r="G133" s="254"/>
      <c r="H133" s="254"/>
      <c r="I133" s="254"/>
      <c r="J133" s="254"/>
      <c r="K133" s="254"/>
      <c r="L133" s="254"/>
      <c r="M133" s="254"/>
      <c r="N133" s="256"/>
      <c r="O133" s="256"/>
      <c r="P133" s="256"/>
      <c r="Q133" s="256"/>
      <c r="R133" s="256"/>
      <c r="S133" s="256"/>
      <c r="T133" s="256"/>
      <c r="U133" s="256"/>
      <c r="V133" s="256"/>
      <c r="W133" s="256"/>
      <c r="X133" s="256"/>
      <c r="Y133" s="256"/>
      <c r="Z133" s="256"/>
      <c r="AA133" s="256"/>
      <c r="AB133" s="256"/>
      <c r="AC133" s="256"/>
      <c r="AD133" s="256"/>
      <c r="AE133" s="256"/>
      <c r="AF133" s="256"/>
      <c r="AG133" s="256"/>
      <c r="AH133" s="256"/>
      <c r="AI133" s="256"/>
      <c r="AJ133" s="256"/>
      <c r="AK133" s="256"/>
      <c r="AL133" s="256"/>
      <c r="AM133" s="256"/>
      <c r="AN133" s="256"/>
      <c r="AO133" s="256"/>
      <c r="AP133" s="256"/>
      <c r="AQ133" s="256"/>
      <c r="AR133" s="256"/>
      <c r="AS133" s="256"/>
      <c r="AT133" s="256"/>
      <c r="AU133" s="256"/>
      <c r="AV133" s="256"/>
      <c r="AW133" s="256"/>
      <c r="AX133" s="256"/>
      <c r="AY133" s="256"/>
      <c r="AZ133" s="256"/>
      <c r="BA133" s="256"/>
      <c r="BB133" s="256"/>
      <c r="BC133" s="256"/>
      <c r="BD133" s="256"/>
      <c r="BE133" s="256"/>
      <c r="BF133" s="256"/>
      <c r="BG133" s="256"/>
      <c r="BH133" s="256"/>
      <c r="BI133" s="256"/>
      <c r="BJ133" s="256"/>
      <c r="BK133" s="256"/>
      <c r="BL133" s="256"/>
      <c r="BM133" s="256"/>
      <c r="BN133" s="256"/>
      <c r="BO133" s="256"/>
      <c r="BP133" s="256"/>
      <c r="BQ133" s="256"/>
      <c r="BR133" s="256"/>
      <c r="BS133" s="256"/>
      <c r="BT133" s="256"/>
      <c r="BU133" s="256"/>
      <c r="BV133" s="256"/>
      <c r="BW133" s="256"/>
      <c r="BX133" s="256"/>
      <c r="BY133" s="256"/>
      <c r="BZ133" s="256"/>
      <c r="CA133" s="256"/>
      <c r="CB133" s="256"/>
      <c r="CC133" s="256"/>
      <c r="CD133" s="256"/>
      <c r="CE133" s="256"/>
      <c r="CF133" s="256"/>
      <c r="CG133" s="256"/>
      <c r="CH133" s="256"/>
      <c r="CI133" s="256"/>
      <c r="CJ133" s="256"/>
      <c r="CK133" s="256"/>
      <c r="CL133" s="256"/>
      <c r="CM133" s="256"/>
      <c r="CN133" s="256"/>
      <c r="CO133" s="256"/>
      <c r="CP133" s="256"/>
      <c r="CQ133" s="256"/>
      <c r="CR133" s="256"/>
      <c r="CS133" s="256"/>
      <c r="CT133" s="256"/>
      <c r="CU133" s="256"/>
      <c r="CV133" s="256"/>
      <c r="CW133" s="256"/>
      <c r="CX133" s="256"/>
      <c r="CY133" s="256"/>
      <c r="CZ133" s="256"/>
      <c r="DA133" s="256"/>
      <c r="DB133" s="256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23"/>
    </row>
    <row r="134" customFormat="false" ht="12.75" hidden="false" customHeight="false" outlineLevel="0" collapsed="false">
      <c r="A134" s="310" t="s">
        <v>133</v>
      </c>
      <c r="B134" s="310" t="s">
        <v>134</v>
      </c>
      <c r="C134" s="254"/>
      <c r="D134" s="254"/>
      <c r="E134" s="254"/>
      <c r="F134" s="254"/>
      <c r="G134" s="254"/>
      <c r="H134" s="254"/>
      <c r="I134" s="254"/>
      <c r="J134" s="254"/>
      <c r="K134" s="254"/>
      <c r="L134" s="254"/>
      <c r="M134" s="254"/>
      <c r="N134" s="256"/>
      <c r="O134" s="256"/>
      <c r="P134" s="256"/>
      <c r="Q134" s="256"/>
      <c r="R134" s="256"/>
      <c r="S134" s="256"/>
      <c r="T134" s="256"/>
      <c r="U134" s="256"/>
      <c r="V134" s="256"/>
      <c r="W134" s="256"/>
      <c r="X134" s="256"/>
      <c r="Y134" s="256"/>
      <c r="Z134" s="256"/>
      <c r="AA134" s="256"/>
      <c r="AB134" s="256"/>
      <c r="AC134" s="256"/>
      <c r="AD134" s="256"/>
      <c r="AE134" s="256"/>
      <c r="AF134" s="256"/>
      <c r="AG134" s="256"/>
      <c r="AH134" s="256"/>
      <c r="AI134" s="256"/>
      <c r="AJ134" s="256"/>
      <c r="AK134" s="256"/>
      <c r="AL134" s="256"/>
      <c r="AM134" s="256"/>
      <c r="AN134" s="256"/>
      <c r="AO134" s="256"/>
      <c r="AP134" s="256"/>
      <c r="AQ134" s="256"/>
      <c r="AR134" s="256"/>
      <c r="AS134" s="256"/>
      <c r="AT134" s="256"/>
      <c r="AU134" s="256"/>
      <c r="AV134" s="256"/>
      <c r="AW134" s="256"/>
      <c r="AX134" s="256"/>
      <c r="AY134" s="256"/>
      <c r="AZ134" s="256"/>
      <c r="BA134" s="256"/>
      <c r="BB134" s="256"/>
      <c r="BC134" s="256"/>
      <c r="BD134" s="256"/>
      <c r="BE134" s="256"/>
      <c r="BF134" s="256"/>
      <c r="BG134" s="256"/>
      <c r="BH134" s="256"/>
      <c r="BI134" s="256"/>
      <c r="BJ134" s="256"/>
      <c r="BK134" s="256"/>
      <c r="BL134" s="256"/>
      <c r="BM134" s="256"/>
      <c r="BN134" s="256"/>
      <c r="BO134" s="256"/>
      <c r="BP134" s="256"/>
      <c r="BQ134" s="256"/>
      <c r="BR134" s="256"/>
      <c r="BS134" s="256"/>
      <c r="BT134" s="256"/>
      <c r="BU134" s="256"/>
      <c r="BV134" s="256"/>
      <c r="BW134" s="256"/>
      <c r="BX134" s="256"/>
      <c r="BY134" s="256"/>
      <c r="BZ134" s="256"/>
      <c r="CA134" s="256"/>
      <c r="CB134" s="256"/>
      <c r="CC134" s="256"/>
      <c r="CD134" s="256"/>
      <c r="CE134" s="256"/>
      <c r="CF134" s="256"/>
      <c r="CG134" s="256"/>
      <c r="CH134" s="256"/>
      <c r="CI134" s="256"/>
      <c r="CJ134" s="256"/>
      <c r="CK134" s="256"/>
      <c r="CL134" s="256"/>
      <c r="CM134" s="256"/>
      <c r="CN134" s="256"/>
      <c r="CO134" s="256"/>
      <c r="CP134" s="256"/>
      <c r="CQ134" s="256"/>
      <c r="CR134" s="256"/>
      <c r="CS134" s="256"/>
      <c r="CT134" s="256"/>
      <c r="CU134" s="256"/>
      <c r="CV134" s="256"/>
      <c r="CW134" s="256"/>
      <c r="CX134" s="256"/>
      <c r="CY134" s="256"/>
      <c r="CZ134" s="256"/>
      <c r="DA134" s="256"/>
      <c r="DB134" s="256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23"/>
    </row>
    <row r="135" customFormat="false" ht="12.75" hidden="false" customHeight="false" outlineLevel="0" collapsed="false">
      <c r="A135" s="311" t="n">
        <f aca="false">G178</f>
        <v>4250.80899411628</v>
      </c>
      <c r="B135" s="312" t="n">
        <f aca="false">G185</f>
        <v>2883.90758530072</v>
      </c>
      <c r="C135" s="254"/>
      <c r="D135" s="254"/>
      <c r="E135" s="254"/>
      <c r="F135" s="254"/>
      <c r="G135" s="254"/>
      <c r="H135" s="254"/>
      <c r="I135" s="254"/>
      <c r="J135" s="254"/>
      <c r="K135" s="254"/>
      <c r="L135" s="254"/>
      <c r="M135" s="254"/>
      <c r="N135" s="256"/>
      <c r="O135" s="256"/>
      <c r="P135" s="256"/>
      <c r="Q135" s="256"/>
      <c r="R135" s="256"/>
      <c r="S135" s="256"/>
      <c r="T135" s="256"/>
      <c r="U135" s="256"/>
      <c r="V135" s="256"/>
      <c r="W135" s="256"/>
      <c r="X135" s="256"/>
      <c r="Y135" s="256"/>
      <c r="Z135" s="256"/>
      <c r="AA135" s="256"/>
      <c r="AB135" s="256"/>
      <c r="AC135" s="256"/>
      <c r="AD135" s="256"/>
      <c r="AE135" s="256"/>
      <c r="AF135" s="256"/>
      <c r="AG135" s="256"/>
      <c r="AH135" s="256"/>
      <c r="AI135" s="256"/>
      <c r="AJ135" s="256"/>
      <c r="AK135" s="256"/>
      <c r="AL135" s="256"/>
      <c r="AM135" s="256"/>
      <c r="AN135" s="256"/>
      <c r="AO135" s="256"/>
      <c r="AP135" s="256"/>
      <c r="AQ135" s="256"/>
      <c r="AR135" s="256"/>
      <c r="AS135" s="256"/>
      <c r="AT135" s="256"/>
      <c r="AU135" s="256"/>
      <c r="AV135" s="256"/>
      <c r="AW135" s="256"/>
      <c r="AX135" s="256"/>
      <c r="AY135" s="256"/>
      <c r="AZ135" s="256"/>
      <c r="BA135" s="256"/>
      <c r="BB135" s="256"/>
      <c r="BC135" s="256"/>
      <c r="BD135" s="256"/>
      <c r="BE135" s="256"/>
      <c r="BF135" s="256"/>
      <c r="BG135" s="256"/>
      <c r="BH135" s="256"/>
      <c r="BI135" s="256"/>
      <c r="BJ135" s="256"/>
      <c r="BK135" s="256"/>
      <c r="BL135" s="256"/>
      <c r="BM135" s="256"/>
      <c r="BN135" s="256"/>
      <c r="BO135" s="256"/>
      <c r="BP135" s="256"/>
      <c r="BQ135" s="256"/>
      <c r="BR135" s="256"/>
      <c r="BS135" s="256"/>
      <c r="BT135" s="256"/>
      <c r="BU135" s="256"/>
      <c r="BV135" s="256"/>
      <c r="BW135" s="256"/>
      <c r="BX135" s="256"/>
      <c r="BY135" s="256"/>
      <c r="BZ135" s="256"/>
      <c r="CA135" s="256"/>
      <c r="CB135" s="256"/>
      <c r="CC135" s="256"/>
      <c r="CD135" s="256"/>
      <c r="CE135" s="256"/>
      <c r="CF135" s="256"/>
      <c r="CG135" s="256"/>
      <c r="CH135" s="256"/>
      <c r="CI135" s="256"/>
      <c r="CJ135" s="256"/>
      <c r="CK135" s="256"/>
      <c r="CL135" s="256"/>
      <c r="CM135" s="256"/>
      <c r="CN135" s="256"/>
      <c r="CO135" s="256"/>
      <c r="CP135" s="256"/>
      <c r="CQ135" s="256"/>
      <c r="CR135" s="256"/>
      <c r="CS135" s="256"/>
      <c r="CT135" s="256"/>
      <c r="CU135" s="256"/>
      <c r="CV135" s="256"/>
      <c r="CW135" s="256"/>
      <c r="CX135" s="256"/>
      <c r="CY135" s="256"/>
      <c r="CZ135" s="256"/>
      <c r="DA135" s="256"/>
      <c r="DB135" s="256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23"/>
    </row>
    <row r="136" customFormat="false" ht="12.75" hidden="false" customHeight="false" outlineLevel="0" collapsed="false">
      <c r="A136" s="313" t="n">
        <f aca="false">G179</f>
        <v>4954.12649997391</v>
      </c>
      <c r="B136" s="314" t="n">
        <f aca="false">G186</f>
        <v>2045.69453436957</v>
      </c>
      <c r="C136" s="315"/>
      <c r="D136" s="315"/>
      <c r="E136" s="315"/>
      <c r="F136" s="315"/>
      <c r="G136" s="315"/>
      <c r="H136" s="315"/>
      <c r="I136" s="315"/>
      <c r="J136" s="315"/>
      <c r="K136" s="315"/>
      <c r="L136" s="315"/>
      <c r="M136" s="315"/>
      <c r="N136" s="316"/>
      <c r="O136" s="316"/>
      <c r="P136" s="316"/>
      <c r="Q136" s="316"/>
      <c r="R136" s="316"/>
      <c r="S136" s="316"/>
      <c r="T136" s="316"/>
      <c r="U136" s="316"/>
      <c r="V136" s="316"/>
      <c r="W136" s="316"/>
      <c r="X136" s="316"/>
      <c r="Y136" s="316"/>
      <c r="Z136" s="316"/>
      <c r="AA136" s="316"/>
      <c r="AB136" s="316"/>
      <c r="AC136" s="316"/>
      <c r="AD136" s="316"/>
      <c r="AE136" s="316"/>
      <c r="AF136" s="316"/>
      <c r="AG136" s="316"/>
      <c r="AH136" s="316"/>
      <c r="AI136" s="316"/>
      <c r="AJ136" s="316"/>
      <c r="AK136" s="316"/>
      <c r="AL136" s="316"/>
      <c r="AM136" s="316"/>
      <c r="AN136" s="316"/>
      <c r="AO136" s="316"/>
      <c r="AP136" s="316"/>
      <c r="AQ136" s="316"/>
      <c r="AR136" s="316"/>
      <c r="AS136" s="316"/>
      <c r="AT136" s="316"/>
      <c r="AU136" s="316"/>
      <c r="AV136" s="316"/>
      <c r="AW136" s="316"/>
      <c r="AX136" s="316"/>
      <c r="AY136" s="316"/>
      <c r="AZ136" s="316"/>
      <c r="BA136" s="316"/>
      <c r="BB136" s="316"/>
      <c r="BC136" s="316"/>
      <c r="BD136" s="316"/>
      <c r="BE136" s="316"/>
      <c r="BF136" s="316"/>
      <c r="BG136" s="316"/>
      <c r="BH136" s="316"/>
      <c r="BI136" s="316"/>
      <c r="BJ136" s="316"/>
      <c r="BK136" s="316"/>
      <c r="BL136" s="316"/>
      <c r="BM136" s="316"/>
      <c r="BN136" s="316"/>
      <c r="BO136" s="316"/>
      <c r="BP136" s="316"/>
      <c r="BQ136" s="316"/>
      <c r="BR136" s="316"/>
      <c r="BS136" s="316"/>
      <c r="BT136" s="316"/>
      <c r="BU136" s="316"/>
      <c r="BV136" s="316"/>
      <c r="BW136" s="316"/>
      <c r="BX136" s="316"/>
      <c r="BY136" s="316"/>
      <c r="BZ136" s="316"/>
      <c r="CA136" s="316"/>
      <c r="CB136" s="316"/>
      <c r="CC136" s="316"/>
      <c r="CD136" s="316"/>
      <c r="CE136" s="316"/>
      <c r="CF136" s="316"/>
      <c r="CG136" s="316"/>
      <c r="CH136" s="316"/>
      <c r="CI136" s="316"/>
      <c r="CJ136" s="316"/>
      <c r="CK136" s="316"/>
      <c r="CL136" s="316"/>
      <c r="CM136" s="316"/>
      <c r="CN136" s="316"/>
      <c r="CO136" s="316"/>
      <c r="CP136" s="316"/>
      <c r="CQ136" s="316"/>
      <c r="CR136" s="316"/>
      <c r="CS136" s="316"/>
      <c r="CT136" s="316"/>
      <c r="CU136" s="316"/>
      <c r="CV136" s="316"/>
      <c r="CW136" s="316"/>
      <c r="CX136" s="316"/>
      <c r="CY136" s="316"/>
      <c r="CZ136" s="316"/>
      <c r="DA136" s="316"/>
      <c r="DB136" s="316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23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</row>
    <row r="137" customFormat="false" ht="12.75" hidden="false" customHeight="false" outlineLevel="0" collapsed="false">
      <c r="A137" s="313" t="n">
        <f aca="false">G180</f>
        <v>5501.15122675206</v>
      </c>
      <c r="B137" s="314" t="n">
        <f aca="false">G187</f>
        <v>1393.75105031201</v>
      </c>
      <c r="C137" s="315"/>
      <c r="D137" s="315"/>
      <c r="E137" s="315"/>
      <c r="F137" s="315"/>
      <c r="G137" s="315"/>
      <c r="H137" s="315"/>
      <c r="I137" s="315"/>
      <c r="J137" s="315"/>
      <c r="K137" s="315"/>
      <c r="L137" s="315"/>
      <c r="M137" s="315"/>
      <c r="N137" s="316"/>
      <c r="O137" s="316"/>
      <c r="P137" s="316"/>
      <c r="Q137" s="316"/>
      <c r="R137" s="316"/>
      <c r="S137" s="316"/>
      <c r="T137" s="316"/>
      <c r="U137" s="316"/>
      <c r="V137" s="316"/>
      <c r="W137" s="316"/>
      <c r="X137" s="316"/>
      <c r="Y137" s="316"/>
      <c r="Z137" s="316"/>
      <c r="AA137" s="316"/>
      <c r="AB137" s="316"/>
      <c r="AC137" s="316"/>
      <c r="AD137" s="316"/>
      <c r="AE137" s="316"/>
      <c r="AF137" s="316"/>
      <c r="AG137" s="316"/>
      <c r="AH137" s="316"/>
      <c r="AI137" s="316"/>
      <c r="AJ137" s="316"/>
      <c r="AK137" s="316"/>
      <c r="AL137" s="316"/>
      <c r="AM137" s="316"/>
      <c r="AN137" s="316"/>
      <c r="AO137" s="316"/>
      <c r="AP137" s="316"/>
      <c r="AQ137" s="316"/>
      <c r="AR137" s="316"/>
      <c r="AS137" s="316"/>
      <c r="AT137" s="316"/>
      <c r="AU137" s="316"/>
      <c r="AV137" s="316"/>
      <c r="AW137" s="316"/>
      <c r="AX137" s="316"/>
      <c r="AY137" s="316"/>
      <c r="AZ137" s="316"/>
      <c r="BA137" s="316"/>
      <c r="BB137" s="316"/>
      <c r="BC137" s="316"/>
      <c r="BD137" s="316"/>
      <c r="BE137" s="316"/>
      <c r="BF137" s="316"/>
      <c r="BG137" s="316"/>
      <c r="BH137" s="316"/>
      <c r="BI137" s="316"/>
      <c r="BJ137" s="316"/>
      <c r="BK137" s="316"/>
      <c r="BL137" s="316"/>
      <c r="BM137" s="316"/>
      <c r="BN137" s="316"/>
      <c r="BO137" s="316"/>
      <c r="BP137" s="316"/>
      <c r="BQ137" s="316"/>
      <c r="BR137" s="316"/>
      <c r="BS137" s="316"/>
      <c r="BT137" s="316"/>
      <c r="BU137" s="316"/>
      <c r="BV137" s="316"/>
      <c r="BW137" s="316"/>
      <c r="BX137" s="316"/>
      <c r="BY137" s="316"/>
      <c r="BZ137" s="316"/>
      <c r="CA137" s="316"/>
      <c r="CB137" s="316"/>
      <c r="CC137" s="316"/>
      <c r="CD137" s="316"/>
      <c r="CE137" s="316"/>
      <c r="CF137" s="316"/>
      <c r="CG137" s="316"/>
      <c r="CH137" s="316"/>
      <c r="CI137" s="316"/>
      <c r="CJ137" s="316"/>
      <c r="CK137" s="316"/>
      <c r="CL137" s="316"/>
      <c r="CM137" s="316"/>
      <c r="CN137" s="316"/>
      <c r="CO137" s="316"/>
      <c r="CP137" s="316"/>
      <c r="CQ137" s="316"/>
      <c r="CR137" s="316"/>
      <c r="CS137" s="316"/>
      <c r="CT137" s="316"/>
      <c r="CU137" s="316"/>
      <c r="CV137" s="316"/>
      <c r="CW137" s="316"/>
      <c r="CX137" s="316"/>
      <c r="CY137" s="316"/>
      <c r="CZ137" s="316"/>
      <c r="DA137" s="316"/>
      <c r="DB137" s="316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23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</row>
    <row r="138" customFormat="false" ht="13.5" hidden="false" customHeight="false" outlineLevel="0" collapsed="false">
      <c r="A138" s="313" t="n">
        <f aca="false">G181</f>
        <v>6126.32234306995</v>
      </c>
      <c r="B138" s="314" t="n">
        <f aca="false">G188</f>
        <v>648.672782817655</v>
      </c>
      <c r="C138" s="317"/>
      <c r="D138" s="317"/>
      <c r="E138" s="317"/>
      <c r="F138" s="317"/>
      <c r="G138" s="317"/>
      <c r="H138" s="317"/>
      <c r="I138" s="317"/>
      <c r="J138" s="317"/>
      <c r="K138" s="317"/>
      <c r="L138" s="317"/>
      <c r="M138" s="317"/>
      <c r="N138" s="318"/>
      <c r="O138" s="318"/>
      <c r="P138" s="318"/>
      <c r="Q138" s="318"/>
      <c r="R138" s="318"/>
      <c r="S138" s="318"/>
      <c r="T138" s="318"/>
      <c r="U138" s="318"/>
      <c r="V138" s="318"/>
      <c r="W138" s="318"/>
      <c r="X138" s="318"/>
      <c r="Y138" s="318"/>
      <c r="Z138" s="318"/>
      <c r="AA138" s="318"/>
      <c r="AB138" s="318"/>
      <c r="AC138" s="318"/>
      <c r="AD138" s="318"/>
      <c r="AE138" s="318"/>
      <c r="AF138" s="318"/>
      <c r="AG138" s="318"/>
      <c r="AH138" s="318"/>
      <c r="AI138" s="318"/>
      <c r="AJ138" s="318"/>
      <c r="AK138" s="318"/>
      <c r="AL138" s="318"/>
      <c r="AM138" s="318"/>
      <c r="AN138" s="318"/>
      <c r="AO138" s="318"/>
      <c r="AP138" s="318"/>
      <c r="AQ138" s="318"/>
      <c r="AR138" s="318"/>
      <c r="AS138" s="318"/>
      <c r="AT138" s="318"/>
      <c r="AU138" s="318"/>
      <c r="AV138" s="318"/>
      <c r="AW138" s="318"/>
      <c r="AX138" s="318"/>
      <c r="AY138" s="318"/>
      <c r="AZ138" s="318"/>
      <c r="BA138" s="318"/>
      <c r="BB138" s="318"/>
      <c r="BC138" s="318"/>
      <c r="BD138" s="318"/>
      <c r="BE138" s="318"/>
      <c r="BF138" s="318"/>
      <c r="BG138" s="318"/>
      <c r="BH138" s="318"/>
      <c r="BI138" s="318"/>
      <c r="BJ138" s="318"/>
      <c r="BK138" s="318"/>
      <c r="BL138" s="318"/>
      <c r="BM138" s="318"/>
      <c r="BN138" s="318"/>
      <c r="BO138" s="318"/>
      <c r="BP138" s="318"/>
      <c r="BQ138" s="318"/>
      <c r="BR138" s="318"/>
      <c r="BS138" s="318"/>
      <c r="BT138" s="318"/>
      <c r="BU138" s="318"/>
      <c r="BV138" s="318"/>
      <c r="BW138" s="318"/>
      <c r="BX138" s="318"/>
      <c r="BY138" s="318"/>
      <c r="BZ138" s="318"/>
      <c r="CA138" s="318"/>
      <c r="CB138" s="318"/>
      <c r="CC138" s="318"/>
      <c r="CD138" s="318"/>
      <c r="CE138" s="318"/>
      <c r="CF138" s="318"/>
      <c r="CG138" s="318"/>
      <c r="CH138" s="318"/>
      <c r="CI138" s="318"/>
      <c r="CJ138" s="318"/>
      <c r="CK138" s="318"/>
      <c r="CL138" s="318"/>
      <c r="CM138" s="318"/>
      <c r="CN138" s="318"/>
      <c r="CO138" s="318"/>
      <c r="CP138" s="318"/>
      <c r="CQ138" s="318"/>
      <c r="CR138" s="318"/>
      <c r="CS138" s="318"/>
      <c r="CT138" s="318"/>
      <c r="CU138" s="318"/>
      <c r="CV138" s="318"/>
      <c r="CW138" s="318"/>
      <c r="CX138" s="318"/>
      <c r="CY138" s="318"/>
      <c r="CZ138" s="318"/>
      <c r="DA138" s="318"/>
      <c r="DB138" s="318"/>
      <c r="DC138" s="319"/>
      <c r="DD138" s="319"/>
      <c r="DE138" s="319"/>
      <c r="DF138" s="319"/>
      <c r="DG138" s="319"/>
      <c r="DH138" s="319"/>
      <c r="DI138" s="319"/>
      <c r="DJ138" s="319"/>
      <c r="DK138" s="319"/>
      <c r="DL138" s="319"/>
      <c r="DM138" s="319"/>
      <c r="DN138" s="319"/>
      <c r="DO138" s="319"/>
      <c r="DP138" s="319"/>
      <c r="DQ138" s="319"/>
      <c r="DR138" s="23"/>
      <c r="DS138" s="319"/>
      <c r="DT138" s="319"/>
      <c r="DU138" s="319"/>
      <c r="DV138" s="319"/>
      <c r="DW138" s="319"/>
      <c r="DX138" s="319"/>
      <c r="DY138" s="319"/>
      <c r="DZ138" s="319"/>
      <c r="EA138" s="319"/>
      <c r="EB138" s="319"/>
      <c r="EC138" s="319"/>
      <c r="ED138" s="319"/>
      <c r="EE138" s="319"/>
      <c r="EF138" s="319"/>
      <c r="EG138" s="319"/>
      <c r="EH138" s="319"/>
      <c r="EI138" s="319"/>
      <c r="EJ138" s="319"/>
      <c r="EK138" s="319"/>
      <c r="EL138" s="319"/>
      <c r="EM138" s="319"/>
      <c r="EN138" s="319"/>
      <c r="EO138" s="319"/>
      <c r="EP138" s="319"/>
      <c r="EQ138" s="319"/>
      <c r="ER138" s="319"/>
      <c r="ES138" s="319"/>
      <c r="ET138" s="319"/>
      <c r="EU138" s="319"/>
      <c r="EV138" s="319"/>
      <c r="EW138" s="319"/>
      <c r="EX138" s="319"/>
      <c r="EY138" s="319"/>
      <c r="EZ138" s="319"/>
      <c r="FA138" s="319"/>
      <c r="FB138" s="319"/>
      <c r="FC138" s="319"/>
      <c r="FD138" s="319"/>
      <c r="FE138" s="319"/>
      <c r="FF138" s="319"/>
      <c r="FG138" s="319"/>
      <c r="FH138" s="319"/>
      <c r="FI138" s="319"/>
      <c r="FJ138" s="319"/>
      <c r="FK138" s="319"/>
      <c r="FL138" s="319"/>
      <c r="FM138" s="319"/>
      <c r="FN138" s="319"/>
      <c r="FO138" s="319"/>
      <c r="FP138" s="319"/>
      <c r="FQ138" s="319"/>
      <c r="FR138" s="319"/>
      <c r="FS138" s="319"/>
      <c r="FT138" s="319"/>
      <c r="FU138" s="319"/>
      <c r="FV138" s="319"/>
      <c r="FW138" s="319"/>
      <c r="FX138" s="319"/>
      <c r="FY138" s="319"/>
      <c r="FZ138" s="319"/>
      <c r="GA138" s="319"/>
      <c r="GB138" s="319"/>
      <c r="GC138" s="319"/>
      <c r="GD138" s="319"/>
      <c r="GE138" s="319"/>
      <c r="GF138" s="319"/>
      <c r="GG138" s="319"/>
      <c r="GH138" s="319"/>
      <c r="GI138" s="319"/>
      <c r="GJ138" s="319"/>
      <c r="GK138" s="319"/>
      <c r="GL138" s="319"/>
      <c r="GM138" s="319"/>
      <c r="GN138" s="319"/>
      <c r="GO138" s="319"/>
      <c r="GP138" s="319"/>
      <c r="GQ138" s="319"/>
      <c r="GR138" s="319"/>
      <c r="GS138" s="319"/>
      <c r="GT138" s="319"/>
      <c r="GU138" s="319"/>
      <c r="GV138" s="319"/>
      <c r="GW138" s="319"/>
      <c r="GX138" s="319"/>
      <c r="GY138" s="319"/>
      <c r="GZ138" s="319"/>
      <c r="HA138" s="319"/>
      <c r="HB138" s="319"/>
      <c r="HC138" s="319"/>
      <c r="HD138" s="319"/>
      <c r="HE138" s="319"/>
      <c r="HF138" s="319"/>
      <c r="HG138" s="319"/>
      <c r="HH138" s="319"/>
      <c r="HI138" s="319"/>
      <c r="HJ138" s="319"/>
      <c r="HK138" s="319"/>
      <c r="HL138" s="319"/>
      <c r="HM138" s="319"/>
      <c r="HN138" s="319"/>
      <c r="HO138" s="319"/>
      <c r="HP138" s="319"/>
      <c r="HQ138" s="319"/>
      <c r="HR138" s="319"/>
      <c r="HS138" s="319"/>
      <c r="HT138" s="319"/>
      <c r="HU138" s="319"/>
      <c r="HV138" s="319"/>
      <c r="HW138" s="319"/>
      <c r="HX138" s="319"/>
      <c r="HY138" s="319"/>
      <c r="HZ138" s="319"/>
      <c r="IA138" s="319"/>
      <c r="IB138" s="319"/>
      <c r="IC138" s="319"/>
      <c r="ID138" s="319"/>
      <c r="IE138" s="319"/>
      <c r="IF138" s="319"/>
      <c r="IG138" s="319"/>
      <c r="IH138" s="319"/>
      <c r="II138" s="319"/>
      <c r="IJ138" s="319"/>
      <c r="IK138" s="319"/>
      <c r="IL138" s="319"/>
      <c r="IM138" s="319"/>
      <c r="IN138" s="319"/>
      <c r="IO138" s="319"/>
      <c r="IP138" s="319"/>
      <c r="IQ138" s="319"/>
      <c r="IR138" s="319"/>
      <c r="IS138" s="319"/>
      <c r="IT138" s="319"/>
      <c r="IU138" s="319"/>
      <c r="IV138" s="319"/>
      <c r="IW138" s="319"/>
    </row>
    <row r="139" customFormat="false" ht="13.5" hidden="false" customHeight="false" outlineLevel="0" collapsed="false">
      <c r="A139" s="320" t="n">
        <f aca="false">G182</f>
        <v>7064.07901754678</v>
      </c>
      <c r="B139" s="321" t="n">
        <f aca="false">G189</f>
        <v>-468.94461842388</v>
      </c>
      <c r="C139" s="289"/>
      <c r="D139" s="289"/>
      <c r="E139" s="289"/>
      <c r="F139" s="289"/>
      <c r="G139" s="289"/>
      <c r="H139" s="289"/>
      <c r="I139" s="289"/>
      <c r="J139" s="289"/>
      <c r="K139" s="289"/>
      <c r="L139" s="289"/>
      <c r="M139" s="289"/>
      <c r="N139" s="290"/>
      <c r="O139" s="290"/>
      <c r="P139" s="290"/>
      <c r="Q139" s="290"/>
      <c r="R139" s="290"/>
      <c r="S139" s="290"/>
      <c r="T139" s="290"/>
      <c r="U139" s="290"/>
      <c r="V139" s="290"/>
      <c r="W139" s="290"/>
      <c r="X139" s="290"/>
      <c r="Y139" s="290"/>
      <c r="Z139" s="290"/>
      <c r="AA139" s="290"/>
      <c r="AB139" s="290"/>
      <c r="AC139" s="290"/>
      <c r="AD139" s="290"/>
      <c r="AE139" s="290"/>
      <c r="AF139" s="290"/>
      <c r="AG139" s="290"/>
      <c r="AH139" s="290"/>
      <c r="AI139" s="290"/>
      <c r="AJ139" s="290"/>
      <c r="AK139" s="290"/>
      <c r="AL139" s="290"/>
      <c r="AM139" s="290"/>
      <c r="AN139" s="290"/>
      <c r="AO139" s="290"/>
      <c r="AP139" s="290"/>
      <c r="AQ139" s="290"/>
      <c r="AR139" s="290"/>
      <c r="AS139" s="290"/>
      <c r="AT139" s="290"/>
      <c r="AU139" s="290"/>
      <c r="AV139" s="290"/>
      <c r="AW139" s="290"/>
      <c r="AX139" s="290"/>
      <c r="AY139" s="290"/>
      <c r="AZ139" s="290"/>
      <c r="BA139" s="290"/>
      <c r="BB139" s="290"/>
      <c r="BC139" s="290"/>
      <c r="BD139" s="290"/>
      <c r="BE139" s="290"/>
      <c r="BF139" s="290"/>
      <c r="BG139" s="290"/>
      <c r="BH139" s="290"/>
      <c r="BI139" s="290"/>
      <c r="BJ139" s="290"/>
      <c r="BK139" s="290"/>
      <c r="BL139" s="290"/>
      <c r="BM139" s="290"/>
      <c r="BN139" s="290"/>
      <c r="BO139" s="290"/>
      <c r="BP139" s="290"/>
      <c r="BQ139" s="290"/>
      <c r="BR139" s="290"/>
      <c r="BS139" s="290"/>
      <c r="BT139" s="290"/>
      <c r="BU139" s="290"/>
      <c r="BV139" s="290"/>
      <c r="BW139" s="290"/>
      <c r="BX139" s="290"/>
      <c r="BY139" s="290"/>
      <c r="BZ139" s="290"/>
      <c r="CA139" s="290"/>
      <c r="CB139" s="290"/>
      <c r="CC139" s="290"/>
      <c r="CD139" s="290"/>
      <c r="CE139" s="290"/>
      <c r="CF139" s="290"/>
      <c r="CG139" s="290"/>
      <c r="CH139" s="290"/>
      <c r="CI139" s="290"/>
      <c r="CJ139" s="290"/>
      <c r="CK139" s="290"/>
      <c r="CL139" s="290"/>
      <c r="CM139" s="290"/>
      <c r="CN139" s="290"/>
      <c r="CO139" s="290"/>
      <c r="CP139" s="290"/>
      <c r="CQ139" s="290"/>
      <c r="CR139" s="290"/>
      <c r="CS139" s="290"/>
      <c r="CT139" s="290"/>
      <c r="CU139" s="290"/>
      <c r="CV139" s="290"/>
      <c r="CW139" s="290"/>
      <c r="CX139" s="290"/>
      <c r="CY139" s="290"/>
      <c r="CZ139" s="290"/>
      <c r="DA139" s="290"/>
      <c r="DB139" s="290"/>
      <c r="DC139" s="322"/>
      <c r="DD139" s="322"/>
      <c r="DE139" s="322"/>
      <c r="DF139" s="322"/>
      <c r="DG139" s="322"/>
      <c r="DH139" s="322"/>
      <c r="DI139" s="322"/>
      <c r="DJ139" s="322"/>
      <c r="DK139" s="322"/>
      <c r="DL139" s="322"/>
      <c r="DM139" s="322"/>
      <c r="DN139" s="322"/>
      <c r="DO139" s="322"/>
      <c r="DP139" s="322"/>
      <c r="DQ139" s="322"/>
      <c r="DR139" s="23"/>
      <c r="DS139" s="322"/>
      <c r="DT139" s="322"/>
      <c r="DU139" s="322"/>
      <c r="DV139" s="322"/>
      <c r="DW139" s="322"/>
      <c r="DX139" s="322"/>
      <c r="DY139" s="322"/>
      <c r="DZ139" s="322"/>
      <c r="EA139" s="322"/>
      <c r="EB139" s="322"/>
      <c r="EC139" s="322"/>
      <c r="ED139" s="322"/>
      <c r="EE139" s="322"/>
      <c r="EF139" s="322"/>
      <c r="EG139" s="322"/>
      <c r="EH139" s="322"/>
      <c r="EI139" s="322"/>
      <c r="EJ139" s="322"/>
      <c r="EK139" s="322"/>
      <c r="EL139" s="322"/>
      <c r="EM139" s="322"/>
      <c r="EN139" s="322"/>
      <c r="EO139" s="322"/>
      <c r="EP139" s="322"/>
      <c r="EQ139" s="322"/>
      <c r="ER139" s="322"/>
      <c r="ES139" s="322"/>
      <c r="ET139" s="322"/>
      <c r="EU139" s="322"/>
      <c r="EV139" s="322"/>
      <c r="EW139" s="322"/>
      <c r="EX139" s="322"/>
      <c r="EY139" s="322"/>
      <c r="EZ139" s="322"/>
      <c r="FA139" s="322"/>
      <c r="FB139" s="322"/>
      <c r="FC139" s="322"/>
      <c r="FD139" s="322"/>
      <c r="FE139" s="322"/>
      <c r="FF139" s="322"/>
      <c r="FG139" s="322"/>
      <c r="FH139" s="322"/>
      <c r="FI139" s="322"/>
      <c r="FJ139" s="322"/>
      <c r="FK139" s="322"/>
      <c r="FL139" s="322"/>
      <c r="FM139" s="322"/>
      <c r="FN139" s="322"/>
      <c r="FO139" s="322"/>
      <c r="FP139" s="322"/>
      <c r="FQ139" s="322"/>
      <c r="FR139" s="322"/>
      <c r="FS139" s="322"/>
      <c r="FT139" s="322"/>
      <c r="FU139" s="322"/>
      <c r="FV139" s="322"/>
      <c r="FW139" s="322"/>
      <c r="FX139" s="322"/>
      <c r="FY139" s="322"/>
      <c r="FZ139" s="322"/>
      <c r="GA139" s="322"/>
      <c r="GB139" s="322"/>
      <c r="GC139" s="322"/>
      <c r="GD139" s="322"/>
      <c r="GE139" s="322"/>
      <c r="GF139" s="322"/>
      <c r="GG139" s="322"/>
      <c r="GH139" s="322"/>
      <c r="GI139" s="322"/>
      <c r="GJ139" s="322"/>
      <c r="GK139" s="322"/>
      <c r="GL139" s="322"/>
      <c r="GM139" s="322"/>
      <c r="GN139" s="322"/>
      <c r="GO139" s="322"/>
      <c r="GP139" s="322"/>
      <c r="GQ139" s="322"/>
      <c r="GR139" s="322"/>
      <c r="GS139" s="322"/>
      <c r="GT139" s="322"/>
      <c r="GU139" s="322"/>
      <c r="GV139" s="322"/>
      <c r="GW139" s="322"/>
      <c r="GX139" s="322"/>
      <c r="GY139" s="322"/>
      <c r="GZ139" s="322"/>
      <c r="HA139" s="322"/>
      <c r="HB139" s="322"/>
      <c r="HC139" s="322"/>
      <c r="HD139" s="322"/>
      <c r="HE139" s="322"/>
      <c r="HF139" s="322"/>
      <c r="HG139" s="322"/>
      <c r="HH139" s="322"/>
      <c r="HI139" s="322"/>
      <c r="HJ139" s="322"/>
      <c r="HK139" s="322"/>
      <c r="HL139" s="322"/>
      <c r="HM139" s="322"/>
      <c r="HN139" s="322"/>
      <c r="HO139" s="322"/>
      <c r="HP139" s="322"/>
      <c r="HQ139" s="322"/>
      <c r="HR139" s="322"/>
      <c r="HS139" s="322"/>
      <c r="HT139" s="322"/>
      <c r="HU139" s="322"/>
      <c r="HV139" s="322"/>
      <c r="HW139" s="322"/>
      <c r="HX139" s="322"/>
      <c r="HY139" s="322"/>
      <c r="HZ139" s="322"/>
      <c r="IA139" s="322"/>
      <c r="IB139" s="322"/>
      <c r="IC139" s="322"/>
      <c r="ID139" s="322"/>
      <c r="IE139" s="322"/>
      <c r="IF139" s="322"/>
      <c r="IG139" s="322"/>
      <c r="IH139" s="322"/>
      <c r="II139" s="322"/>
      <c r="IJ139" s="322"/>
      <c r="IK139" s="322"/>
      <c r="IL139" s="322"/>
      <c r="IM139" s="322"/>
      <c r="IN139" s="322"/>
      <c r="IO139" s="322"/>
      <c r="IP139" s="322"/>
      <c r="IQ139" s="322"/>
      <c r="IR139" s="322"/>
      <c r="IS139" s="322"/>
      <c r="IT139" s="322"/>
      <c r="IU139" s="322"/>
      <c r="IV139" s="322"/>
      <c r="IW139" s="322"/>
    </row>
    <row r="140" customFormat="false" ht="12.75" hidden="false" customHeight="false" outlineLevel="0" collapsed="false">
      <c r="A140" s="292"/>
      <c r="B140" s="289"/>
      <c r="C140" s="323"/>
      <c r="D140" s="324"/>
      <c r="E140" s="324"/>
      <c r="F140" s="324"/>
      <c r="G140" s="324"/>
      <c r="H140" s="324"/>
      <c r="I140" s="324"/>
      <c r="J140" s="324"/>
      <c r="K140" s="324"/>
      <c r="L140" s="324"/>
      <c r="M140" s="324"/>
      <c r="N140" s="325"/>
      <c r="O140" s="325"/>
      <c r="P140" s="325"/>
      <c r="Q140" s="325"/>
      <c r="R140" s="325"/>
      <c r="S140" s="325"/>
      <c r="T140" s="325"/>
      <c r="U140" s="325"/>
      <c r="V140" s="325"/>
      <c r="W140" s="325"/>
      <c r="X140" s="325"/>
      <c r="Y140" s="325"/>
      <c r="Z140" s="325"/>
      <c r="AA140" s="325"/>
      <c r="AB140" s="325"/>
      <c r="AC140" s="325"/>
      <c r="AD140" s="325"/>
      <c r="AE140" s="325"/>
      <c r="AF140" s="325"/>
      <c r="AG140" s="325"/>
      <c r="AH140" s="325"/>
      <c r="AI140" s="325"/>
      <c r="AJ140" s="325"/>
      <c r="AK140" s="325"/>
      <c r="AL140" s="325"/>
      <c r="AM140" s="325"/>
      <c r="AN140" s="325"/>
      <c r="AO140" s="325"/>
      <c r="AP140" s="325"/>
      <c r="AQ140" s="325"/>
      <c r="AR140" s="325"/>
      <c r="AS140" s="325"/>
      <c r="AT140" s="325"/>
      <c r="AU140" s="325"/>
      <c r="AV140" s="325"/>
      <c r="AW140" s="325"/>
      <c r="AX140" s="325"/>
      <c r="AY140" s="325"/>
      <c r="AZ140" s="325"/>
      <c r="BA140" s="325"/>
      <c r="BB140" s="325"/>
      <c r="BC140" s="325"/>
      <c r="BD140" s="325"/>
      <c r="BE140" s="325"/>
      <c r="BF140" s="325"/>
      <c r="BG140" s="325"/>
      <c r="BH140" s="325"/>
      <c r="BI140" s="325"/>
      <c r="BJ140" s="325"/>
      <c r="BK140" s="325"/>
      <c r="BL140" s="325"/>
      <c r="BM140" s="325"/>
      <c r="BN140" s="325"/>
      <c r="BO140" s="325"/>
      <c r="BP140" s="325"/>
      <c r="BQ140" s="325"/>
      <c r="BR140" s="325"/>
      <c r="BS140" s="325"/>
      <c r="BT140" s="325"/>
      <c r="BU140" s="325"/>
      <c r="BV140" s="325"/>
      <c r="BW140" s="325"/>
      <c r="BX140" s="325"/>
      <c r="BY140" s="325"/>
      <c r="BZ140" s="325"/>
      <c r="CA140" s="325"/>
      <c r="CB140" s="325"/>
      <c r="CC140" s="325"/>
      <c r="CD140" s="325"/>
      <c r="CE140" s="325"/>
      <c r="CF140" s="325"/>
      <c r="CG140" s="325"/>
      <c r="CH140" s="325"/>
      <c r="CI140" s="325"/>
      <c r="CJ140" s="325"/>
      <c r="CK140" s="325"/>
      <c r="CL140" s="325"/>
      <c r="CM140" s="325"/>
      <c r="CN140" s="325"/>
      <c r="CO140" s="325"/>
      <c r="CP140" s="325"/>
      <c r="CQ140" s="325"/>
      <c r="CR140" s="325"/>
      <c r="CS140" s="325"/>
      <c r="CT140" s="325"/>
      <c r="CU140" s="325"/>
      <c r="CV140" s="325"/>
      <c r="CW140" s="325"/>
      <c r="CX140" s="325"/>
      <c r="CY140" s="325"/>
      <c r="CZ140" s="325"/>
      <c r="DA140" s="325"/>
      <c r="DB140" s="325"/>
      <c r="DC140" s="326"/>
      <c r="DD140" s="326"/>
      <c r="DE140" s="326"/>
      <c r="DF140" s="326"/>
      <c r="DG140" s="326"/>
      <c r="DH140" s="326"/>
      <c r="DI140" s="326"/>
      <c r="DJ140" s="326"/>
      <c r="DK140" s="326"/>
      <c r="DL140" s="326"/>
      <c r="DM140" s="326"/>
      <c r="DN140" s="326"/>
      <c r="DO140" s="326"/>
      <c r="DP140" s="326"/>
      <c r="DQ140" s="326"/>
      <c r="DR140" s="23"/>
      <c r="DS140" s="326"/>
      <c r="DT140" s="326"/>
      <c r="DU140" s="326"/>
      <c r="DV140" s="326"/>
      <c r="DW140" s="326"/>
      <c r="DX140" s="326"/>
      <c r="DY140" s="326"/>
      <c r="DZ140" s="326"/>
      <c r="EA140" s="326"/>
      <c r="EB140" s="326"/>
      <c r="EC140" s="326"/>
      <c r="ED140" s="326"/>
      <c r="EE140" s="326"/>
      <c r="EF140" s="326"/>
      <c r="EG140" s="326"/>
      <c r="EH140" s="326"/>
      <c r="EI140" s="326"/>
      <c r="EJ140" s="326"/>
      <c r="EK140" s="326"/>
      <c r="EL140" s="326"/>
      <c r="EM140" s="326"/>
      <c r="EN140" s="326"/>
      <c r="EO140" s="326"/>
      <c r="EP140" s="326"/>
      <c r="EQ140" s="326"/>
      <c r="ER140" s="326"/>
      <c r="ES140" s="326"/>
      <c r="ET140" s="326"/>
      <c r="EU140" s="326"/>
      <c r="EV140" s="326"/>
      <c r="EW140" s="326"/>
      <c r="EX140" s="326"/>
      <c r="EY140" s="326"/>
      <c r="EZ140" s="326"/>
      <c r="FA140" s="326"/>
      <c r="FB140" s="326"/>
      <c r="FC140" s="326"/>
      <c r="FD140" s="326"/>
      <c r="FE140" s="326"/>
      <c r="FF140" s="326"/>
      <c r="FG140" s="326"/>
      <c r="FH140" s="326"/>
      <c r="FI140" s="326"/>
      <c r="FJ140" s="326"/>
      <c r="FK140" s="326"/>
      <c r="FL140" s="326"/>
      <c r="FM140" s="326"/>
      <c r="FN140" s="326"/>
      <c r="FO140" s="326"/>
      <c r="FP140" s="326"/>
      <c r="FQ140" s="326"/>
      <c r="FR140" s="326"/>
      <c r="FS140" s="326"/>
      <c r="FT140" s="326"/>
      <c r="FU140" s="326"/>
      <c r="FV140" s="326"/>
      <c r="FW140" s="326"/>
      <c r="FX140" s="326"/>
      <c r="FY140" s="326"/>
      <c r="FZ140" s="326"/>
      <c r="GA140" s="326"/>
      <c r="GB140" s="326"/>
      <c r="GC140" s="326"/>
      <c r="GD140" s="326"/>
      <c r="GE140" s="326"/>
      <c r="GF140" s="326"/>
      <c r="GG140" s="326"/>
      <c r="GH140" s="326"/>
      <c r="GI140" s="326"/>
      <c r="GJ140" s="326"/>
      <c r="GK140" s="326"/>
      <c r="GL140" s="326"/>
      <c r="GM140" s="326"/>
      <c r="GN140" s="326"/>
      <c r="GO140" s="326"/>
      <c r="GP140" s="326"/>
      <c r="GQ140" s="326"/>
      <c r="GR140" s="326"/>
      <c r="GS140" s="326"/>
      <c r="GT140" s="326"/>
      <c r="GU140" s="326"/>
      <c r="GV140" s="326"/>
      <c r="GW140" s="326"/>
      <c r="GX140" s="326"/>
      <c r="GY140" s="326"/>
      <c r="GZ140" s="326"/>
      <c r="HA140" s="326"/>
      <c r="HB140" s="326"/>
      <c r="HC140" s="326"/>
      <c r="HD140" s="326"/>
      <c r="HE140" s="326"/>
      <c r="HF140" s="326"/>
      <c r="HG140" s="326"/>
      <c r="HH140" s="326"/>
      <c r="HI140" s="326"/>
      <c r="HJ140" s="326"/>
      <c r="HK140" s="326"/>
      <c r="HL140" s="326"/>
      <c r="HM140" s="326"/>
      <c r="HN140" s="326"/>
      <c r="HO140" s="326"/>
      <c r="HP140" s="326"/>
      <c r="HQ140" s="326"/>
      <c r="HR140" s="326"/>
      <c r="HS140" s="326"/>
      <c r="HT140" s="326"/>
      <c r="HU140" s="326"/>
      <c r="HV140" s="326"/>
      <c r="HW140" s="326"/>
      <c r="HX140" s="326"/>
      <c r="HY140" s="326"/>
      <c r="HZ140" s="326"/>
      <c r="IA140" s="326"/>
      <c r="IB140" s="326"/>
      <c r="IC140" s="326"/>
      <c r="ID140" s="326"/>
      <c r="IE140" s="326"/>
      <c r="IF140" s="326"/>
      <c r="IG140" s="326"/>
      <c r="IH140" s="326"/>
      <c r="II140" s="326"/>
      <c r="IJ140" s="326"/>
      <c r="IK140" s="326"/>
      <c r="IL140" s="326"/>
      <c r="IM140" s="326"/>
      <c r="IN140" s="326"/>
      <c r="IO140" s="326"/>
      <c r="IP140" s="326"/>
      <c r="IQ140" s="326"/>
      <c r="IR140" s="326"/>
      <c r="IS140" s="326"/>
      <c r="IT140" s="326"/>
      <c r="IU140" s="326"/>
      <c r="IV140" s="326"/>
      <c r="IW140" s="326"/>
    </row>
    <row r="141" customFormat="false" ht="12.75" hidden="false" customHeight="false" outlineLevel="0" collapsed="false">
      <c r="A141" s="327"/>
      <c r="B141" s="328"/>
      <c r="C141" s="327"/>
      <c r="D141" s="327"/>
      <c r="E141" s="327"/>
      <c r="F141" s="327"/>
      <c r="G141" s="327"/>
      <c r="H141" s="327"/>
      <c r="I141" s="327"/>
      <c r="J141" s="327"/>
      <c r="K141" s="327"/>
      <c r="L141" s="327"/>
      <c r="M141" s="327"/>
      <c r="N141" s="329"/>
      <c r="O141" s="329"/>
      <c r="P141" s="329"/>
      <c r="Q141" s="329"/>
      <c r="R141" s="329"/>
      <c r="S141" s="329"/>
      <c r="T141" s="329"/>
      <c r="U141" s="329"/>
      <c r="V141" s="329"/>
      <c r="W141" s="329"/>
      <c r="X141" s="329"/>
      <c r="Y141" s="329"/>
      <c r="Z141" s="329"/>
      <c r="AA141" s="329"/>
      <c r="AB141" s="329"/>
      <c r="AC141" s="329"/>
      <c r="AD141" s="329"/>
      <c r="AE141" s="329"/>
      <c r="AF141" s="329"/>
      <c r="AG141" s="329"/>
      <c r="AH141" s="329"/>
      <c r="AI141" s="329"/>
      <c r="AJ141" s="329"/>
      <c r="AK141" s="329"/>
      <c r="AL141" s="329"/>
      <c r="AM141" s="329"/>
      <c r="AN141" s="329"/>
      <c r="AO141" s="329"/>
      <c r="AP141" s="329"/>
      <c r="AQ141" s="329"/>
      <c r="AR141" s="329"/>
      <c r="AS141" s="329"/>
      <c r="AT141" s="329"/>
      <c r="AU141" s="329"/>
      <c r="AV141" s="329"/>
      <c r="AW141" s="329"/>
      <c r="AX141" s="329"/>
      <c r="AY141" s="329"/>
      <c r="AZ141" s="329"/>
      <c r="BA141" s="329"/>
      <c r="BB141" s="329"/>
      <c r="BC141" s="329"/>
      <c r="BD141" s="329"/>
      <c r="BE141" s="329"/>
      <c r="BF141" s="329"/>
      <c r="BG141" s="329"/>
      <c r="BH141" s="329"/>
      <c r="BI141" s="329"/>
      <c r="BJ141" s="329"/>
      <c r="BK141" s="329"/>
      <c r="BL141" s="329"/>
      <c r="BM141" s="329"/>
      <c r="BN141" s="329"/>
      <c r="BO141" s="329"/>
      <c r="BP141" s="329"/>
      <c r="BQ141" s="329"/>
      <c r="BR141" s="329"/>
      <c r="BS141" s="329"/>
      <c r="BT141" s="329"/>
      <c r="BU141" s="329"/>
      <c r="BV141" s="329"/>
      <c r="BW141" s="329"/>
      <c r="BX141" s="329"/>
      <c r="BY141" s="329"/>
      <c r="BZ141" s="329"/>
      <c r="CA141" s="329"/>
      <c r="CB141" s="329"/>
      <c r="CC141" s="329"/>
      <c r="CD141" s="329"/>
      <c r="CE141" s="329"/>
      <c r="CF141" s="329"/>
      <c r="CG141" s="329"/>
      <c r="CH141" s="329"/>
      <c r="CI141" s="329"/>
      <c r="CJ141" s="329"/>
      <c r="CK141" s="329"/>
      <c r="CL141" s="329"/>
      <c r="CM141" s="329"/>
      <c r="CN141" s="329"/>
      <c r="CO141" s="329"/>
      <c r="CP141" s="329"/>
      <c r="CQ141" s="329"/>
      <c r="CR141" s="329"/>
      <c r="CS141" s="329"/>
      <c r="CT141" s="329"/>
      <c r="CU141" s="329"/>
      <c r="CV141" s="329"/>
      <c r="CW141" s="329"/>
      <c r="CX141" s="329"/>
      <c r="CY141" s="329"/>
      <c r="CZ141" s="329"/>
      <c r="DA141" s="329"/>
      <c r="DB141" s="329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23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</row>
    <row r="142" customFormat="false" ht="13.5" hidden="false" customHeight="false" outlineLevel="0" collapsed="false">
      <c r="A142" s="330"/>
      <c r="B142" s="331"/>
      <c r="C142" s="330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2"/>
      <c r="O142" s="332"/>
      <c r="P142" s="332"/>
      <c r="Q142" s="332"/>
      <c r="R142" s="332"/>
      <c r="S142" s="332"/>
      <c r="T142" s="332"/>
      <c r="U142" s="332"/>
      <c r="V142" s="332"/>
      <c r="W142" s="332"/>
      <c r="X142" s="332"/>
      <c r="Y142" s="332"/>
      <c r="Z142" s="332"/>
      <c r="AA142" s="332"/>
      <c r="AB142" s="332"/>
      <c r="AC142" s="332"/>
      <c r="AD142" s="332"/>
      <c r="AE142" s="332"/>
      <c r="AF142" s="332"/>
      <c r="AG142" s="332"/>
      <c r="AH142" s="332"/>
      <c r="AI142" s="332"/>
      <c r="AJ142" s="332"/>
      <c r="AK142" s="332"/>
      <c r="AL142" s="332"/>
      <c r="AM142" s="332"/>
      <c r="AN142" s="332"/>
      <c r="AO142" s="332"/>
      <c r="AP142" s="332"/>
      <c r="AQ142" s="332"/>
      <c r="AR142" s="332"/>
      <c r="AS142" s="332"/>
      <c r="AT142" s="332"/>
      <c r="AU142" s="332"/>
      <c r="AV142" s="332"/>
      <c r="AW142" s="332"/>
      <c r="AX142" s="332"/>
      <c r="AY142" s="332"/>
      <c r="AZ142" s="332"/>
      <c r="BA142" s="332"/>
      <c r="BB142" s="332"/>
      <c r="BC142" s="332"/>
      <c r="BD142" s="332"/>
      <c r="BE142" s="332"/>
      <c r="BF142" s="332"/>
      <c r="BG142" s="332"/>
      <c r="BH142" s="332"/>
      <c r="BI142" s="332"/>
      <c r="BJ142" s="332"/>
      <c r="BK142" s="332"/>
      <c r="BL142" s="332"/>
      <c r="BM142" s="332"/>
      <c r="BN142" s="332"/>
      <c r="BO142" s="332"/>
      <c r="BP142" s="332"/>
      <c r="BQ142" s="332"/>
      <c r="BR142" s="332"/>
      <c r="BS142" s="332"/>
      <c r="BT142" s="332"/>
      <c r="BU142" s="332"/>
      <c r="BV142" s="332"/>
      <c r="BW142" s="332"/>
      <c r="BX142" s="332"/>
      <c r="BY142" s="332"/>
      <c r="BZ142" s="332"/>
      <c r="CA142" s="332"/>
      <c r="CB142" s="332"/>
      <c r="CC142" s="332"/>
      <c r="CD142" s="332"/>
      <c r="CE142" s="332"/>
      <c r="CF142" s="332"/>
      <c r="CG142" s="332"/>
      <c r="CH142" s="332"/>
      <c r="CI142" s="332"/>
      <c r="CJ142" s="332"/>
      <c r="CK142" s="332"/>
      <c r="CL142" s="332"/>
      <c r="CM142" s="332"/>
      <c r="CN142" s="332"/>
      <c r="CO142" s="332"/>
      <c r="CP142" s="332"/>
      <c r="CQ142" s="332"/>
      <c r="CR142" s="332"/>
      <c r="CS142" s="332"/>
      <c r="CT142" s="332"/>
      <c r="CU142" s="332"/>
      <c r="CV142" s="332"/>
      <c r="CW142" s="332"/>
      <c r="CX142" s="332"/>
      <c r="CY142" s="332"/>
      <c r="CZ142" s="332"/>
      <c r="DA142" s="332"/>
      <c r="DB142" s="332"/>
      <c r="DC142" s="330"/>
      <c r="DD142" s="330"/>
      <c r="DE142" s="330"/>
      <c r="DF142" s="330"/>
      <c r="DG142" s="330"/>
      <c r="DH142" s="330"/>
      <c r="DI142" s="330"/>
      <c r="DJ142" s="330"/>
      <c r="DK142" s="330"/>
      <c r="DL142" s="330"/>
      <c r="DM142" s="330"/>
      <c r="DN142" s="330"/>
      <c r="DO142" s="330"/>
      <c r="DP142" s="330"/>
      <c r="DQ142" s="330"/>
      <c r="DR142" s="23"/>
      <c r="DS142" s="330"/>
      <c r="DT142" s="330"/>
      <c r="DU142" s="330"/>
      <c r="DV142" s="330"/>
      <c r="DW142" s="330"/>
      <c r="DX142" s="330"/>
      <c r="DY142" s="330"/>
      <c r="DZ142" s="330"/>
      <c r="EA142" s="330"/>
      <c r="EB142" s="330"/>
      <c r="EC142" s="330"/>
      <c r="ED142" s="330"/>
      <c r="EE142" s="330"/>
      <c r="EF142" s="330"/>
      <c r="EG142" s="330"/>
      <c r="EH142" s="330"/>
      <c r="EI142" s="330"/>
      <c r="EJ142" s="330"/>
      <c r="EK142" s="330"/>
      <c r="EL142" s="330"/>
      <c r="EM142" s="330"/>
      <c r="EN142" s="330"/>
      <c r="EO142" s="330"/>
      <c r="EP142" s="330"/>
      <c r="EQ142" s="330"/>
      <c r="ER142" s="330"/>
      <c r="ES142" s="330"/>
      <c r="ET142" s="330"/>
      <c r="EU142" s="330"/>
      <c r="EV142" s="330"/>
      <c r="EW142" s="330"/>
      <c r="EX142" s="330"/>
      <c r="EY142" s="330"/>
      <c r="EZ142" s="330"/>
      <c r="FA142" s="330"/>
      <c r="FB142" s="330"/>
      <c r="FC142" s="330"/>
      <c r="FD142" s="330"/>
      <c r="FE142" s="330"/>
      <c r="FF142" s="330"/>
      <c r="FG142" s="330"/>
      <c r="FH142" s="330"/>
      <c r="FI142" s="330"/>
      <c r="FJ142" s="330"/>
      <c r="FK142" s="330"/>
      <c r="FL142" s="330"/>
      <c r="FM142" s="330"/>
      <c r="FN142" s="330"/>
      <c r="FO142" s="330"/>
      <c r="FP142" s="330"/>
      <c r="FQ142" s="330"/>
      <c r="FR142" s="330"/>
      <c r="FS142" s="330"/>
      <c r="FT142" s="330"/>
      <c r="FU142" s="330"/>
      <c r="FV142" s="330"/>
      <c r="FW142" s="330"/>
      <c r="FX142" s="330"/>
      <c r="FY142" s="330"/>
      <c r="FZ142" s="330"/>
      <c r="GA142" s="330"/>
      <c r="GB142" s="330"/>
      <c r="GC142" s="330"/>
      <c r="GD142" s="330"/>
      <c r="GE142" s="330"/>
      <c r="GF142" s="330"/>
      <c r="GG142" s="330"/>
      <c r="GH142" s="330"/>
      <c r="GI142" s="330"/>
      <c r="GJ142" s="330"/>
      <c r="GK142" s="330"/>
      <c r="GL142" s="330"/>
      <c r="GM142" s="330"/>
      <c r="GN142" s="330"/>
      <c r="GO142" s="330"/>
      <c r="GP142" s="330"/>
      <c r="GQ142" s="330"/>
      <c r="GR142" s="330"/>
      <c r="GS142" s="330"/>
      <c r="GT142" s="330"/>
      <c r="GU142" s="330"/>
      <c r="GV142" s="330"/>
      <c r="GW142" s="330"/>
      <c r="GX142" s="330"/>
      <c r="GY142" s="330"/>
      <c r="GZ142" s="330"/>
      <c r="HA142" s="330"/>
      <c r="HB142" s="330"/>
      <c r="HC142" s="330"/>
      <c r="HD142" s="330"/>
      <c r="HE142" s="330"/>
      <c r="HF142" s="330"/>
      <c r="HG142" s="330"/>
      <c r="HH142" s="330"/>
      <c r="HI142" s="330"/>
      <c r="HJ142" s="330"/>
      <c r="HK142" s="330"/>
      <c r="HL142" s="330"/>
      <c r="HM142" s="330"/>
      <c r="HN142" s="330"/>
      <c r="HO142" s="330"/>
      <c r="HP142" s="330"/>
      <c r="HQ142" s="330"/>
      <c r="HR142" s="330"/>
      <c r="HS142" s="330"/>
      <c r="HT142" s="330"/>
      <c r="HU142" s="330"/>
      <c r="HV142" s="330"/>
      <c r="HW142" s="330"/>
      <c r="HX142" s="330"/>
      <c r="HY142" s="330"/>
      <c r="HZ142" s="330"/>
      <c r="IA142" s="330"/>
      <c r="IB142" s="330"/>
      <c r="IC142" s="330"/>
      <c r="ID142" s="330"/>
      <c r="IE142" s="330"/>
      <c r="IF142" s="330"/>
      <c r="IG142" s="330"/>
      <c r="IH142" s="330"/>
      <c r="II142" s="330"/>
      <c r="IJ142" s="330"/>
      <c r="IK142" s="330"/>
      <c r="IL142" s="330"/>
      <c r="IM142" s="330"/>
      <c r="IN142" s="330"/>
      <c r="IO142" s="330"/>
      <c r="IP142" s="330"/>
      <c r="IQ142" s="330"/>
      <c r="IR142" s="330"/>
      <c r="IS142" s="330"/>
      <c r="IT142" s="330"/>
      <c r="IU142" s="330"/>
      <c r="IV142" s="330"/>
      <c r="IW142" s="330"/>
    </row>
    <row r="143" customFormat="false" ht="13.5" hidden="false" customHeight="false" outlineLevel="0" collapsed="false">
      <c r="A143" s="327"/>
      <c r="B143" s="333"/>
      <c r="C143" s="334"/>
      <c r="D143" s="335"/>
      <c r="E143" s="12"/>
      <c r="F143" s="336"/>
      <c r="G143" s="327"/>
      <c r="H143" s="327"/>
      <c r="I143" s="327"/>
      <c r="J143" s="327"/>
      <c r="K143" s="327"/>
      <c r="L143" s="327"/>
      <c r="M143" s="327"/>
      <c r="N143" s="329"/>
      <c r="O143" s="329"/>
      <c r="P143" s="329"/>
      <c r="Q143" s="329"/>
      <c r="R143" s="329"/>
      <c r="S143" s="329"/>
      <c r="T143" s="329"/>
      <c r="U143" s="329"/>
      <c r="V143" s="329"/>
      <c r="W143" s="329"/>
      <c r="X143" s="329"/>
      <c r="Y143" s="329"/>
      <c r="Z143" s="329"/>
      <c r="AA143" s="329"/>
      <c r="AB143" s="329"/>
      <c r="AC143" s="329"/>
      <c r="AD143" s="329"/>
      <c r="AE143" s="329"/>
      <c r="AF143" s="329"/>
      <c r="AG143" s="329"/>
      <c r="AH143" s="329"/>
      <c r="AI143" s="329"/>
      <c r="AJ143" s="329"/>
      <c r="AK143" s="329"/>
      <c r="AL143" s="329"/>
      <c r="AM143" s="329"/>
      <c r="AN143" s="329"/>
      <c r="AO143" s="329"/>
      <c r="AP143" s="329"/>
      <c r="AQ143" s="329"/>
      <c r="AR143" s="329"/>
      <c r="AS143" s="329"/>
      <c r="AT143" s="329"/>
      <c r="AU143" s="329"/>
      <c r="AV143" s="329"/>
      <c r="AW143" s="329"/>
      <c r="AX143" s="329"/>
      <c r="AY143" s="329"/>
      <c r="AZ143" s="329"/>
      <c r="BA143" s="329"/>
      <c r="BB143" s="329"/>
      <c r="BC143" s="329"/>
      <c r="BD143" s="329"/>
      <c r="BE143" s="329"/>
      <c r="BF143" s="329"/>
      <c r="BG143" s="329"/>
      <c r="BH143" s="329"/>
      <c r="BI143" s="329"/>
      <c r="BJ143" s="329"/>
      <c r="BK143" s="329"/>
      <c r="BL143" s="329"/>
      <c r="BM143" s="329"/>
      <c r="BN143" s="329"/>
      <c r="BO143" s="329"/>
      <c r="BP143" s="329"/>
      <c r="BQ143" s="329"/>
      <c r="BR143" s="329"/>
      <c r="BS143" s="329"/>
      <c r="BT143" s="329"/>
      <c r="BU143" s="329"/>
      <c r="BV143" s="329"/>
      <c r="BW143" s="329"/>
      <c r="BX143" s="329"/>
      <c r="BY143" s="329"/>
      <c r="BZ143" s="329"/>
      <c r="CA143" s="329"/>
      <c r="CB143" s="329"/>
      <c r="CC143" s="329"/>
      <c r="CD143" s="329"/>
      <c r="CE143" s="329"/>
      <c r="CF143" s="329"/>
      <c r="CG143" s="329"/>
      <c r="CH143" s="329"/>
      <c r="CI143" s="329"/>
      <c r="CJ143" s="329"/>
      <c r="CK143" s="329"/>
      <c r="CL143" s="329"/>
      <c r="CM143" s="329"/>
      <c r="CN143" s="329"/>
      <c r="CO143" s="329"/>
      <c r="CP143" s="329"/>
      <c r="CQ143" s="329"/>
      <c r="CR143" s="329"/>
      <c r="CS143" s="329"/>
      <c r="CT143" s="329"/>
      <c r="CU143" s="329"/>
      <c r="CV143" s="329"/>
      <c r="CW143" s="329"/>
      <c r="CX143" s="329"/>
      <c r="CY143" s="329"/>
      <c r="CZ143" s="329"/>
      <c r="DA143" s="329"/>
      <c r="DB143" s="329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23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</row>
    <row r="144" customFormat="false" ht="12.75" hidden="false" customHeight="false" outlineLevel="0" collapsed="false">
      <c r="A144" s="327"/>
      <c r="B144" s="337"/>
      <c r="C144" s="327"/>
      <c r="D144" s="327"/>
      <c r="E144" s="338"/>
      <c r="F144" s="327"/>
      <c r="G144" s="327"/>
      <c r="H144" s="327"/>
      <c r="I144" s="327"/>
      <c r="J144" s="327"/>
      <c r="K144" s="327"/>
      <c r="L144" s="327"/>
      <c r="M144" s="327"/>
      <c r="N144" s="329"/>
      <c r="O144" s="329"/>
      <c r="P144" s="329"/>
      <c r="Q144" s="329"/>
      <c r="R144" s="329"/>
      <c r="S144" s="329"/>
      <c r="T144" s="329"/>
      <c r="U144" s="329"/>
      <c r="V144" s="329"/>
      <c r="W144" s="329"/>
      <c r="X144" s="329"/>
      <c r="Y144" s="329"/>
      <c r="Z144" s="329"/>
      <c r="AA144" s="329"/>
      <c r="AB144" s="329"/>
      <c r="AC144" s="329"/>
      <c r="AD144" s="329"/>
      <c r="AE144" s="329"/>
      <c r="AF144" s="329"/>
      <c r="AG144" s="329"/>
      <c r="AH144" s="329"/>
      <c r="AI144" s="329"/>
      <c r="AJ144" s="329"/>
      <c r="AK144" s="329"/>
      <c r="AL144" s="329"/>
      <c r="AM144" s="329"/>
      <c r="AN144" s="329"/>
      <c r="AO144" s="329"/>
      <c r="AP144" s="329"/>
      <c r="AQ144" s="329"/>
      <c r="AR144" s="329"/>
      <c r="AS144" s="329"/>
      <c r="AT144" s="329"/>
      <c r="AU144" s="329"/>
      <c r="AV144" s="329"/>
      <c r="AW144" s="329"/>
      <c r="AX144" s="329"/>
      <c r="AY144" s="329"/>
      <c r="AZ144" s="329"/>
      <c r="BA144" s="329"/>
      <c r="BB144" s="329"/>
      <c r="BC144" s="329"/>
      <c r="BD144" s="329"/>
      <c r="BE144" s="329"/>
      <c r="BF144" s="329"/>
      <c r="BG144" s="329"/>
      <c r="BH144" s="329"/>
      <c r="BI144" s="329"/>
      <c r="BJ144" s="329"/>
      <c r="BK144" s="329"/>
      <c r="BL144" s="329"/>
      <c r="BM144" s="329"/>
      <c r="BN144" s="329"/>
      <c r="BO144" s="329"/>
      <c r="BP144" s="329"/>
      <c r="BQ144" s="329"/>
      <c r="BR144" s="329"/>
      <c r="BS144" s="329"/>
      <c r="BT144" s="329"/>
      <c r="BU144" s="329"/>
      <c r="BV144" s="329"/>
      <c r="BW144" s="329"/>
      <c r="BX144" s="329"/>
      <c r="BY144" s="329"/>
      <c r="BZ144" s="329"/>
      <c r="CA144" s="329"/>
      <c r="CB144" s="329"/>
      <c r="CC144" s="329"/>
      <c r="CD144" s="329"/>
      <c r="CE144" s="329"/>
      <c r="CF144" s="329"/>
      <c r="CG144" s="329"/>
      <c r="CH144" s="329"/>
      <c r="CI144" s="329"/>
      <c r="CJ144" s="329"/>
      <c r="CK144" s="329"/>
      <c r="CL144" s="329"/>
      <c r="CM144" s="329"/>
      <c r="CN144" s="329"/>
      <c r="CO144" s="329"/>
      <c r="CP144" s="329"/>
      <c r="CQ144" s="329"/>
      <c r="CR144" s="329"/>
      <c r="CS144" s="329"/>
      <c r="CT144" s="329"/>
      <c r="CU144" s="329"/>
      <c r="CV144" s="329"/>
      <c r="CW144" s="329"/>
      <c r="CX144" s="329"/>
      <c r="CY144" s="329"/>
      <c r="CZ144" s="329"/>
      <c r="DA144" s="329"/>
      <c r="DB144" s="329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23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</row>
    <row r="145" customFormat="false" ht="12.75" hidden="false" customHeight="false" outlineLevel="0" collapsed="false">
      <c r="A145" s="327"/>
      <c r="B145" s="339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  <c r="BP145" s="9"/>
      <c r="BQ145" s="9"/>
      <c r="BR145" s="9"/>
      <c r="BS145" s="9"/>
      <c r="BT145" s="9"/>
      <c r="BU145" s="9"/>
      <c r="BV145" s="9"/>
      <c r="BW145" s="9"/>
      <c r="BX145" s="9"/>
      <c r="BY145" s="9"/>
      <c r="BZ145" s="9"/>
      <c r="CA145" s="9"/>
      <c r="CB145" s="9"/>
      <c r="CC145" s="9"/>
      <c r="CD145" s="9"/>
      <c r="CE145" s="9"/>
      <c r="CF145" s="9"/>
      <c r="CG145" s="9"/>
      <c r="CH145" s="9"/>
      <c r="CI145" s="9"/>
      <c r="CJ145" s="9"/>
      <c r="CK145" s="9"/>
      <c r="CL145" s="9"/>
      <c r="CM145" s="9"/>
      <c r="CN145" s="9"/>
      <c r="CO145" s="9"/>
      <c r="CP145" s="9"/>
      <c r="CQ145" s="9"/>
      <c r="CR145" s="9"/>
      <c r="CS145" s="9"/>
      <c r="CT145" s="9"/>
      <c r="CU145" s="9"/>
      <c r="CV145" s="9"/>
      <c r="CW145" s="9"/>
      <c r="CX145" s="9"/>
      <c r="CY145" s="9"/>
      <c r="CZ145" s="9"/>
      <c r="DA145" s="9"/>
      <c r="DB145" s="9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23"/>
    </row>
    <row r="146" customFormat="false" ht="12.75" hidden="false" customHeight="false" outlineLevel="0" collapsed="false">
      <c r="A146" s="340"/>
      <c r="B146" s="341" t="s">
        <v>135</v>
      </c>
      <c r="C146" s="341" t="s">
        <v>136</v>
      </c>
      <c r="D146" s="342" t="s">
        <v>137</v>
      </c>
      <c r="E146" s="343" t="s">
        <v>138</v>
      </c>
      <c r="F146" s="0"/>
      <c r="G146" s="344"/>
      <c r="H146" s="345"/>
      <c r="I146" s="346"/>
      <c r="J146" s="344"/>
      <c r="K146" s="347"/>
      <c r="L146" s="346"/>
      <c r="M146" s="344"/>
      <c r="N146" s="347"/>
      <c r="O146" s="346"/>
      <c r="P146" s="344"/>
      <c r="Q146" s="347"/>
      <c r="R146" s="346"/>
      <c r="S146" s="344"/>
      <c r="T146" s="345"/>
      <c r="U146" s="0"/>
      <c r="V146" s="0"/>
      <c r="W146" s="0"/>
      <c r="X146" s="0"/>
      <c r="Y146" s="0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  <c r="BT146" s="9"/>
      <c r="BU146" s="9"/>
      <c r="BV146" s="9"/>
      <c r="BW146" s="9"/>
      <c r="BX146" s="9"/>
      <c r="BY146" s="9"/>
      <c r="BZ146" s="9"/>
      <c r="CA146" s="9"/>
      <c r="CB146" s="9"/>
      <c r="CC146" s="9"/>
      <c r="CD146" s="9"/>
      <c r="CE146" s="9"/>
      <c r="CF146" s="9"/>
      <c r="CG146" s="9"/>
      <c r="CH146" s="9"/>
      <c r="CI146" s="9"/>
      <c r="CJ146" s="9"/>
      <c r="CK146" s="9"/>
      <c r="CL146" s="9"/>
      <c r="CM146" s="9"/>
      <c r="CN146" s="9"/>
      <c r="CO146" s="9"/>
      <c r="CP146" s="9"/>
      <c r="CQ146" s="9"/>
      <c r="CR146" s="9"/>
      <c r="CS146" s="9"/>
      <c r="CT146" s="9"/>
      <c r="CU146" s="9"/>
      <c r="CV146" s="9"/>
      <c r="CW146" s="9"/>
      <c r="CX146" s="9"/>
      <c r="CY146" s="9"/>
      <c r="CZ146" s="9"/>
      <c r="DA146" s="9"/>
      <c r="DB146" s="9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23"/>
    </row>
    <row r="147" customFormat="false" ht="12.75" hidden="false" customHeight="false" outlineLevel="0" collapsed="false">
      <c r="A147" s="344" t="n">
        <v>1</v>
      </c>
      <c r="B147" s="348" t="n">
        <v>4.1</v>
      </c>
      <c r="C147" s="349" t="n">
        <v>0.01395</v>
      </c>
      <c r="D147" s="350" t="n">
        <v>0.6</v>
      </c>
      <c r="E147" s="351" t="n">
        <v>7950</v>
      </c>
      <c r="F147" s="0"/>
      <c r="G147" s="352"/>
      <c r="H147" s="353"/>
      <c r="I147" s="353"/>
      <c r="J147" s="354"/>
      <c r="K147" s="353"/>
      <c r="L147" s="353"/>
      <c r="M147" s="354"/>
      <c r="N147" s="353"/>
      <c r="O147" s="353"/>
      <c r="P147" s="354"/>
      <c r="Q147" s="353"/>
      <c r="R147" s="353"/>
      <c r="S147" s="346"/>
      <c r="T147" s="0"/>
      <c r="U147" s="0"/>
      <c r="V147" s="0"/>
      <c r="W147" s="0"/>
      <c r="X147" s="0"/>
      <c r="Y147" s="0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  <c r="CA147" s="9"/>
      <c r="CB147" s="9"/>
      <c r="CC147" s="9"/>
      <c r="CD147" s="9"/>
      <c r="CE147" s="9"/>
      <c r="CF147" s="9"/>
      <c r="CG147" s="9"/>
      <c r="CH147" s="9"/>
      <c r="CI147" s="9"/>
      <c r="CJ147" s="9"/>
      <c r="CK147" s="9"/>
      <c r="CL147" s="9"/>
      <c r="CM147" s="9"/>
      <c r="CN147" s="9"/>
      <c r="CO147" s="9"/>
      <c r="CP147" s="9"/>
      <c r="CQ147" s="9"/>
      <c r="CR147" s="9"/>
      <c r="CS147" s="9"/>
      <c r="CT147" s="9"/>
      <c r="CU147" s="9"/>
      <c r="CV147" s="9"/>
      <c r="CW147" s="9"/>
      <c r="CX147" s="9"/>
      <c r="CY147" s="9"/>
      <c r="CZ147" s="9"/>
      <c r="DA147" s="9"/>
      <c r="DB147" s="9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23"/>
    </row>
    <row r="148" customFormat="false" ht="12.75" hidden="false" customHeight="false" outlineLevel="0" collapsed="false">
      <c r="A148" s="344" t="n">
        <v>2</v>
      </c>
      <c r="B148" s="348" t="n">
        <v>5.12</v>
      </c>
      <c r="C148" s="349" t="n">
        <v>0.0758</v>
      </c>
      <c r="D148" s="350" t="n">
        <v>1</v>
      </c>
      <c r="E148" s="351" t="n">
        <v>8150</v>
      </c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  <c r="CA148" s="9"/>
      <c r="CB148" s="9"/>
      <c r="CC148" s="9"/>
      <c r="CD148" s="9"/>
      <c r="CE148" s="9"/>
      <c r="CF148" s="9"/>
      <c r="CG148" s="9"/>
      <c r="CH148" s="9"/>
      <c r="CI148" s="9"/>
      <c r="CJ148" s="9"/>
      <c r="CK148" s="9"/>
      <c r="CL148" s="9"/>
      <c r="CM148" s="9"/>
      <c r="CN148" s="9"/>
      <c r="CO148" s="9"/>
      <c r="CP148" s="9"/>
      <c r="CQ148" s="9"/>
      <c r="CR148" s="9"/>
      <c r="CS148" s="9"/>
      <c r="CT148" s="9"/>
      <c r="CU148" s="9"/>
      <c r="CV148" s="9"/>
      <c r="CW148" s="9"/>
      <c r="CX148" s="9"/>
      <c r="CY148" s="9"/>
      <c r="CZ148" s="9"/>
      <c r="DA148" s="9"/>
      <c r="DB148" s="9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23"/>
    </row>
    <row r="149" customFormat="false" ht="12.75" hidden="false" customHeight="false" outlineLevel="0" collapsed="false">
      <c r="A149" s="347"/>
      <c r="B149" s="355"/>
      <c r="C149" s="349" t="n">
        <v>0.051</v>
      </c>
      <c r="D149" s="356"/>
      <c r="E149" s="351" t="n">
        <v>8600</v>
      </c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  <c r="BP149" s="9"/>
      <c r="BQ149" s="9"/>
      <c r="BR149" s="9"/>
      <c r="BS149" s="9"/>
      <c r="BT149" s="9"/>
      <c r="BU149" s="9"/>
      <c r="BV149" s="9"/>
      <c r="BW149" s="9"/>
      <c r="BX149" s="9"/>
      <c r="BY149" s="9"/>
      <c r="BZ149" s="9"/>
      <c r="CA149" s="9"/>
      <c r="CB149" s="9"/>
      <c r="CC149" s="9"/>
      <c r="CD149" s="9"/>
      <c r="CE149" s="9"/>
      <c r="CF149" s="9"/>
      <c r="CG149" s="9"/>
      <c r="CH149" s="9"/>
      <c r="CI149" s="9"/>
      <c r="CJ149" s="9"/>
      <c r="CK149" s="9"/>
      <c r="CL149" s="9"/>
      <c r="CM149" s="9"/>
      <c r="CN149" s="9"/>
      <c r="CO149" s="9"/>
      <c r="CP149" s="9"/>
      <c r="CQ149" s="9"/>
      <c r="CR149" s="9"/>
      <c r="CS149" s="9"/>
      <c r="CT149" s="9"/>
      <c r="CU149" s="9"/>
      <c r="CV149" s="9"/>
      <c r="CW149" s="9"/>
      <c r="CX149" s="9"/>
      <c r="CY149" s="9"/>
      <c r="CZ149" s="9"/>
      <c r="DA149" s="9"/>
      <c r="DB149" s="9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23"/>
    </row>
    <row r="150" customFormat="false" ht="12.75" hidden="false" customHeight="false" outlineLevel="0" collapsed="false">
      <c r="A150" s="347"/>
      <c r="B150" s="355"/>
      <c r="C150" s="349" t="n">
        <v>0.067</v>
      </c>
      <c r="D150" s="356"/>
      <c r="E150" s="351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  <c r="BP150" s="9"/>
      <c r="BQ150" s="9"/>
      <c r="BR150" s="9"/>
      <c r="BS150" s="9"/>
      <c r="BT150" s="9"/>
      <c r="BU150" s="9"/>
      <c r="BV150" s="9"/>
      <c r="BW150" s="9"/>
      <c r="BX150" s="9"/>
      <c r="BY150" s="9"/>
      <c r="BZ150" s="9"/>
      <c r="CA150" s="9"/>
      <c r="CB150" s="9"/>
      <c r="CC150" s="9"/>
      <c r="CD150" s="9"/>
      <c r="CE150" s="9"/>
      <c r="CF150" s="9"/>
      <c r="CG150" s="9"/>
      <c r="CH150" s="9"/>
      <c r="CI150" s="9"/>
      <c r="CJ150" s="9"/>
      <c r="CK150" s="9"/>
      <c r="CL150" s="9"/>
      <c r="CM150" s="9"/>
      <c r="CN150" s="9"/>
      <c r="CO150" s="9"/>
      <c r="CP150" s="9"/>
      <c r="CQ150" s="9"/>
      <c r="CR150" s="9"/>
      <c r="CS150" s="9"/>
      <c r="CT150" s="9"/>
      <c r="CU150" s="9"/>
      <c r="CV150" s="9"/>
      <c r="CW150" s="9"/>
      <c r="CX150" s="9"/>
      <c r="CY150" s="9"/>
      <c r="CZ150" s="9"/>
      <c r="DA150" s="9"/>
      <c r="DB150" s="9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23"/>
    </row>
    <row r="151" customFormat="false" ht="12.75" hidden="false" customHeight="false" outlineLevel="0" collapsed="false">
      <c r="A151" s="357"/>
      <c r="B151" s="358" t="s">
        <v>139</v>
      </c>
      <c r="C151" s="359" t="n">
        <v>0</v>
      </c>
      <c r="D151" s="12"/>
      <c r="E151" s="12"/>
      <c r="F151" s="36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/>
      <c r="BT151" s="9"/>
      <c r="BU151" s="9"/>
      <c r="BV151" s="9"/>
      <c r="BW151" s="9"/>
      <c r="BX151" s="9"/>
      <c r="BY151" s="9"/>
      <c r="BZ151" s="9"/>
      <c r="CA151" s="9"/>
      <c r="CB151" s="9"/>
      <c r="CC151" s="9"/>
      <c r="CD151" s="9"/>
      <c r="CE151" s="9"/>
      <c r="CF151" s="9"/>
      <c r="CG151" s="9"/>
      <c r="CH151" s="9"/>
      <c r="CI151" s="9"/>
      <c r="CJ151" s="9"/>
      <c r="CK151" s="9"/>
      <c r="CL151" s="9"/>
      <c r="CM151" s="9"/>
      <c r="CN151" s="9"/>
      <c r="CO151" s="9"/>
      <c r="CP151" s="9"/>
      <c r="CQ151" s="9"/>
      <c r="CR151" s="9"/>
      <c r="CS151" s="9"/>
      <c r="CT151" s="9"/>
      <c r="CU151" s="9"/>
      <c r="CV151" s="9"/>
      <c r="CW151" s="9"/>
      <c r="CX151" s="9"/>
      <c r="CY151" s="9"/>
      <c r="CZ151" s="9"/>
      <c r="DA151" s="9"/>
      <c r="DB151" s="9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23"/>
    </row>
    <row r="152" customFormat="false" ht="13.5" hidden="false" customHeight="false" outlineLevel="0" collapsed="false">
      <c r="A152" s="347"/>
      <c r="B152" s="0" t="s">
        <v>140</v>
      </c>
      <c r="C152" s="361" t="n">
        <v>0</v>
      </c>
      <c r="D152" s="0"/>
      <c r="E152" s="0"/>
      <c r="F152" s="0"/>
      <c r="G152" s="0" t="s">
        <v>141</v>
      </c>
      <c r="H152" s="362" t="n">
        <f aca="false">(H153*(5/12)+H154*(7/12))</f>
        <v>110</v>
      </c>
      <c r="I152" s="362"/>
      <c r="J152" s="362"/>
      <c r="K152" s="362" t="n">
        <f aca="false">(K153*(5/12)+K154*(7/12))</f>
        <v>132.5</v>
      </c>
      <c r="L152" s="362"/>
      <c r="M152" s="362"/>
      <c r="N152" s="362" t="n">
        <f aca="false">(N153*(5/12)+N154*(7/12))</f>
        <v>150</v>
      </c>
      <c r="O152" s="362"/>
      <c r="P152" s="362"/>
      <c r="Q152" s="362" t="n">
        <f aca="false">(Q153*(5/12)+Q154*(7/12))</f>
        <v>170</v>
      </c>
      <c r="R152" s="362"/>
      <c r="S152" s="362"/>
      <c r="T152" s="362" t="n">
        <f aca="false">(T153*(5/12)+T154*(7/12))</f>
        <v>200</v>
      </c>
      <c r="U152" s="0"/>
      <c r="V152" s="0"/>
      <c r="W152" s="0"/>
      <c r="X152" s="0"/>
      <c r="Y152" s="0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/>
      <c r="BT152" s="9"/>
      <c r="BU152" s="9"/>
      <c r="BV152" s="9"/>
      <c r="BW152" s="9"/>
      <c r="BX152" s="9"/>
      <c r="BY152" s="9"/>
      <c r="BZ152" s="9"/>
      <c r="CA152" s="9"/>
      <c r="CB152" s="9"/>
      <c r="CC152" s="9"/>
      <c r="CD152" s="9"/>
      <c r="CE152" s="9"/>
      <c r="CF152" s="9"/>
      <c r="CG152" s="9"/>
      <c r="CH152" s="9"/>
      <c r="CI152" s="9"/>
      <c r="CJ152" s="9"/>
      <c r="CK152" s="9"/>
      <c r="CL152" s="9"/>
      <c r="CM152" s="9"/>
      <c r="CN152" s="9"/>
      <c r="CO152" s="9"/>
      <c r="CP152" s="9"/>
      <c r="CQ152" s="9"/>
      <c r="CR152" s="9"/>
      <c r="CS152" s="9"/>
      <c r="CT152" s="9"/>
      <c r="CU152" s="9"/>
      <c r="CV152" s="9"/>
      <c r="CW152" s="9"/>
      <c r="CX152" s="9"/>
      <c r="CY152" s="9"/>
      <c r="CZ152" s="9"/>
      <c r="DA152" s="9"/>
      <c r="DB152" s="9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23"/>
    </row>
    <row r="153" customFormat="false" ht="13.5" hidden="false" customHeight="false" outlineLevel="0" collapsed="false">
      <c r="A153" s="347"/>
      <c r="B153" s="0"/>
      <c r="C153" s="361"/>
      <c r="D153" s="0"/>
      <c r="E153" s="0"/>
      <c r="F153" s="0"/>
      <c r="G153" s="363" t="s">
        <v>142</v>
      </c>
      <c r="H153" s="364" t="n">
        <v>110</v>
      </c>
      <c r="I153" s="0"/>
      <c r="J153" s="363" t="s">
        <v>142</v>
      </c>
      <c r="K153" s="364" t="n">
        <v>132.5</v>
      </c>
      <c r="L153" s="365"/>
      <c r="M153" s="363" t="s">
        <v>142</v>
      </c>
      <c r="N153" s="364" t="n">
        <v>150</v>
      </c>
      <c r="O153" s="365"/>
      <c r="P153" s="363" t="s">
        <v>142</v>
      </c>
      <c r="Q153" s="364" t="n">
        <v>170</v>
      </c>
      <c r="R153" s="366"/>
      <c r="S153" s="363" t="s">
        <v>142</v>
      </c>
      <c r="T153" s="364" t="n">
        <v>200</v>
      </c>
      <c r="U153" s="0"/>
      <c r="V153" s="0"/>
      <c r="W153" s="0"/>
      <c r="X153" s="0"/>
      <c r="Y153" s="0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/>
      <c r="BT153" s="9"/>
      <c r="BU153" s="9"/>
      <c r="BV153" s="9"/>
      <c r="BW153" s="9"/>
      <c r="BX153" s="9"/>
      <c r="BY153" s="9"/>
      <c r="BZ153" s="9"/>
      <c r="CA153" s="9"/>
      <c r="CB153" s="9"/>
      <c r="CC153" s="9"/>
      <c r="CD153" s="9"/>
      <c r="CE153" s="9"/>
      <c r="CF153" s="9"/>
      <c r="CG153" s="9"/>
      <c r="CH153" s="9"/>
      <c r="CI153" s="9"/>
      <c r="CJ153" s="9"/>
      <c r="CK153" s="9"/>
      <c r="CL153" s="9"/>
      <c r="CM153" s="9"/>
      <c r="CN153" s="9"/>
      <c r="CO153" s="9"/>
      <c r="CP153" s="9"/>
      <c r="CQ153" s="9"/>
      <c r="CR153" s="9"/>
      <c r="CS153" s="9"/>
      <c r="CT153" s="9"/>
      <c r="CU153" s="9"/>
      <c r="CV153" s="9"/>
      <c r="CW153" s="9"/>
      <c r="CX153" s="9"/>
      <c r="CY153" s="9"/>
      <c r="CZ153" s="9"/>
      <c r="DA153" s="9"/>
      <c r="DB153" s="9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23"/>
    </row>
    <row r="154" customFormat="false" ht="13.5" hidden="false" customHeight="false" outlineLevel="0" collapsed="false">
      <c r="A154" s="367" t="s">
        <v>143</v>
      </c>
      <c r="B154" s="367"/>
      <c r="C154" s="367"/>
      <c r="D154" s="367"/>
      <c r="E154" s="367"/>
      <c r="F154" s="0"/>
      <c r="G154" s="368" t="s">
        <v>144</v>
      </c>
      <c r="H154" s="369" t="n">
        <v>110</v>
      </c>
      <c r="I154" s="366"/>
      <c r="J154" s="368" t="s">
        <v>144</v>
      </c>
      <c r="K154" s="369" t="n">
        <v>132.5</v>
      </c>
      <c r="L154" s="366"/>
      <c r="M154" s="368" t="s">
        <v>144</v>
      </c>
      <c r="N154" s="369" t="n">
        <v>150</v>
      </c>
      <c r="O154" s="366"/>
      <c r="P154" s="368" t="s">
        <v>144</v>
      </c>
      <c r="Q154" s="369" t="n">
        <v>170</v>
      </c>
      <c r="R154" s="366"/>
      <c r="S154" s="368" t="s">
        <v>144</v>
      </c>
      <c r="T154" s="369" t="n">
        <v>200</v>
      </c>
      <c r="U154" s="360"/>
      <c r="V154" s="360"/>
      <c r="W154" s="0"/>
      <c r="X154" s="0"/>
      <c r="Y154" s="0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/>
      <c r="BS154" s="9"/>
      <c r="BT154" s="9"/>
      <c r="BU154" s="9"/>
      <c r="BV154" s="9"/>
      <c r="BW154" s="9"/>
      <c r="BX154" s="9"/>
      <c r="BY154" s="9"/>
      <c r="BZ154" s="9"/>
      <c r="CA154" s="9"/>
      <c r="CB154" s="9"/>
      <c r="CC154" s="9"/>
      <c r="CD154" s="9"/>
      <c r="CE154" s="9"/>
      <c r="CF154" s="9"/>
      <c r="CG154" s="9"/>
      <c r="CH154" s="9"/>
      <c r="CI154" s="9"/>
      <c r="CJ154" s="9"/>
      <c r="CK154" s="9"/>
      <c r="CL154" s="9"/>
      <c r="CM154" s="9"/>
      <c r="CN154" s="9"/>
      <c r="CO154" s="9"/>
      <c r="CP154" s="9"/>
      <c r="CQ154" s="9"/>
      <c r="CR154" s="9"/>
      <c r="CS154" s="9"/>
      <c r="CT154" s="9"/>
      <c r="CU154" s="9"/>
      <c r="CV154" s="9"/>
      <c r="CW154" s="9"/>
      <c r="CX154" s="9"/>
      <c r="CY154" s="9"/>
      <c r="CZ154" s="9"/>
      <c r="DA154" s="9"/>
      <c r="DB154" s="9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23"/>
    </row>
    <row r="155" customFormat="false" ht="12.75" hidden="false" customHeight="false" outlineLevel="0" collapsed="false">
      <c r="A155" s="370" t="s">
        <v>145</v>
      </c>
      <c r="B155" s="371" t="s">
        <v>135</v>
      </c>
      <c r="C155" s="371" t="s">
        <v>136</v>
      </c>
      <c r="D155" s="372" t="s">
        <v>137</v>
      </c>
      <c r="E155" s="373" t="s">
        <v>138</v>
      </c>
      <c r="F155" s="374"/>
      <c r="G155" s="370" t="s">
        <v>146</v>
      </c>
      <c r="H155" s="375" t="s">
        <v>147</v>
      </c>
      <c r="I155" s="376"/>
      <c r="J155" s="370" t="s">
        <v>146</v>
      </c>
      <c r="K155" s="375" t="s">
        <v>147</v>
      </c>
      <c r="L155" s="376"/>
      <c r="M155" s="370" t="s">
        <v>146</v>
      </c>
      <c r="N155" s="375" t="s">
        <v>147</v>
      </c>
      <c r="O155" s="376"/>
      <c r="P155" s="370" t="s">
        <v>146</v>
      </c>
      <c r="Q155" s="375" t="s">
        <v>147</v>
      </c>
      <c r="R155" s="377"/>
      <c r="S155" s="370" t="s">
        <v>146</v>
      </c>
      <c r="T155" s="375" t="s">
        <v>147</v>
      </c>
      <c r="U155" s="378"/>
      <c r="V155" s="360"/>
      <c r="W155" s="0"/>
      <c r="X155" s="0"/>
      <c r="Y155" s="0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/>
      <c r="BS155" s="9"/>
      <c r="BT155" s="9"/>
      <c r="BU155" s="9"/>
      <c r="BV155" s="9"/>
      <c r="BW155" s="9"/>
      <c r="BX155" s="9"/>
      <c r="BY155" s="9"/>
      <c r="BZ155" s="9"/>
      <c r="CA155" s="9"/>
      <c r="CB155" s="9"/>
      <c r="CC155" s="9"/>
      <c r="CD155" s="9"/>
      <c r="CE155" s="9"/>
      <c r="CF155" s="9"/>
      <c r="CG155" s="9"/>
      <c r="CH155" s="9"/>
      <c r="CI155" s="9"/>
      <c r="CJ155" s="9"/>
      <c r="CK155" s="9"/>
      <c r="CL155" s="9"/>
      <c r="CM155" s="9"/>
      <c r="CN155" s="9"/>
      <c r="CO155" s="9"/>
      <c r="CP155" s="9"/>
      <c r="CQ155" s="9"/>
      <c r="CR155" s="9"/>
      <c r="CS155" s="9"/>
      <c r="CT155" s="9"/>
      <c r="CU155" s="9"/>
      <c r="CV155" s="9"/>
      <c r="CW155" s="9"/>
      <c r="CX155" s="9"/>
      <c r="CY155" s="9"/>
      <c r="CZ155" s="9"/>
      <c r="DA155" s="9"/>
      <c r="DB155" s="9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23"/>
    </row>
    <row r="156" customFormat="false" ht="12.75" hidden="false" customHeight="false" outlineLevel="0" collapsed="false">
      <c r="A156" s="379" t="n">
        <v>1</v>
      </c>
      <c r="B156" s="380" t="n">
        <f aca="false">B147</f>
        <v>4.1</v>
      </c>
      <c r="C156" s="381" t="n">
        <f aca="false">C147</f>
        <v>0.01395</v>
      </c>
      <c r="D156" s="382" t="n">
        <f aca="false">D147</f>
        <v>0.6</v>
      </c>
      <c r="E156" s="383" t="n">
        <f aca="false">E147</f>
        <v>7950</v>
      </c>
      <c r="F156" s="384"/>
      <c r="G156" s="385" t="n">
        <v>2283.01460413117</v>
      </c>
      <c r="H156" s="386" t="n">
        <v>2781.70011866736</v>
      </c>
      <c r="I156" s="387"/>
      <c r="J156" s="388" t="n">
        <v>2986.33210998879</v>
      </c>
      <c r="K156" s="389" t="n">
        <v>1943.48706773621</v>
      </c>
      <c r="L156" s="387"/>
      <c r="M156" s="390" t="n">
        <v>3533.35683676694</v>
      </c>
      <c r="N156" s="391" t="n">
        <v>1291.54358367865</v>
      </c>
      <c r="O156" s="387"/>
      <c r="P156" s="390" t="n">
        <v>4158.52795308483</v>
      </c>
      <c r="Q156" s="391" t="n">
        <v>546.465316184291</v>
      </c>
      <c r="R156" s="387"/>
      <c r="S156" s="392" t="n">
        <v>5096.28462756167</v>
      </c>
      <c r="T156" s="393" t="n">
        <v>-571.152085057238</v>
      </c>
      <c r="U156" s="12"/>
      <c r="V156" s="12"/>
      <c r="W156" s="3"/>
      <c r="X156" s="3"/>
      <c r="Y156" s="3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  <c r="BN156" s="9"/>
      <c r="BO156" s="9"/>
      <c r="BP156" s="9"/>
      <c r="BQ156" s="9"/>
      <c r="BR156" s="9"/>
      <c r="BS156" s="9"/>
      <c r="BT156" s="9"/>
      <c r="BU156" s="9"/>
      <c r="BV156" s="9"/>
      <c r="BW156" s="9"/>
      <c r="BX156" s="9"/>
      <c r="BY156" s="9"/>
      <c r="BZ156" s="9"/>
      <c r="CA156" s="9"/>
      <c r="CB156" s="9"/>
      <c r="CC156" s="9"/>
      <c r="CD156" s="9"/>
      <c r="CE156" s="9"/>
      <c r="CF156" s="9"/>
      <c r="CG156" s="9"/>
      <c r="CH156" s="9"/>
      <c r="CI156" s="9"/>
      <c r="CJ156" s="9"/>
      <c r="CK156" s="9"/>
      <c r="CL156" s="9"/>
      <c r="CM156" s="9"/>
      <c r="CN156" s="9"/>
      <c r="CO156" s="9"/>
      <c r="CP156" s="9"/>
      <c r="CQ156" s="9"/>
      <c r="CR156" s="9"/>
      <c r="CS156" s="9"/>
      <c r="CT156" s="9"/>
      <c r="CU156" s="9"/>
      <c r="CV156" s="9"/>
      <c r="CW156" s="9"/>
      <c r="CX156" s="9"/>
      <c r="CY156" s="9"/>
      <c r="CZ156" s="9"/>
      <c r="DA156" s="9"/>
      <c r="DB156" s="9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23"/>
    </row>
    <row r="157" customFormat="false" ht="12.75" hidden="false" customHeight="false" outlineLevel="0" collapsed="false">
      <c r="A157" s="379" t="n">
        <v>2</v>
      </c>
      <c r="B157" s="380" t="n">
        <f aca="false">B147</f>
        <v>4.1</v>
      </c>
      <c r="C157" s="381" t="n">
        <f aca="false">C148</f>
        <v>0.0758</v>
      </c>
      <c r="D157" s="382" t="n">
        <f aca="false">D147</f>
        <v>0.6</v>
      </c>
      <c r="E157" s="383" t="n">
        <f aca="false">E147</f>
        <v>7950</v>
      </c>
      <c r="F157" s="384"/>
      <c r="G157" s="390" t="n">
        <v>2283.01460413117</v>
      </c>
      <c r="H157" s="394" t="n">
        <v>2781.70011866736</v>
      </c>
      <c r="I157" s="387"/>
      <c r="J157" s="388" t="n">
        <v>2986.33210998879</v>
      </c>
      <c r="K157" s="389" t="n">
        <v>1943.48706773621</v>
      </c>
      <c r="L157" s="387"/>
      <c r="M157" s="390" t="n">
        <v>3533.35683676694</v>
      </c>
      <c r="N157" s="391" t="n">
        <v>1291.54358367865</v>
      </c>
      <c r="O157" s="387"/>
      <c r="P157" s="390" t="n">
        <v>4158.52795308483</v>
      </c>
      <c r="Q157" s="391" t="n">
        <v>546.465316184291</v>
      </c>
      <c r="R157" s="387"/>
      <c r="S157" s="392" t="n">
        <v>5096.28462756167</v>
      </c>
      <c r="T157" s="393" t="n">
        <v>-571.152085057238</v>
      </c>
      <c r="U157" s="12"/>
      <c r="V157" s="12"/>
      <c r="W157" s="3"/>
      <c r="X157" s="3"/>
      <c r="Y157" s="3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9"/>
      <c r="BL157" s="9"/>
      <c r="BM157" s="9"/>
      <c r="BN157" s="9"/>
      <c r="BO157" s="9"/>
      <c r="BP157" s="9"/>
      <c r="BQ157" s="9"/>
      <c r="BR157" s="9"/>
      <c r="BS157" s="9"/>
      <c r="BT157" s="9"/>
      <c r="BU157" s="9"/>
      <c r="BV157" s="9"/>
      <c r="BW157" s="9"/>
      <c r="BX157" s="9"/>
      <c r="BY157" s="9"/>
      <c r="BZ157" s="9"/>
      <c r="CA157" s="9"/>
      <c r="CB157" s="9"/>
      <c r="CC157" s="9"/>
      <c r="CD157" s="9"/>
      <c r="CE157" s="9"/>
      <c r="CF157" s="9"/>
      <c r="CG157" s="9"/>
      <c r="CH157" s="9"/>
      <c r="CI157" s="9"/>
      <c r="CJ157" s="9"/>
      <c r="CK157" s="9"/>
      <c r="CL157" s="9"/>
      <c r="CM157" s="9"/>
      <c r="CN157" s="9"/>
      <c r="CO157" s="9"/>
      <c r="CP157" s="9"/>
      <c r="CQ157" s="9"/>
      <c r="CR157" s="9"/>
      <c r="CS157" s="9"/>
      <c r="CT157" s="9"/>
      <c r="CU157" s="9"/>
      <c r="CV157" s="9"/>
      <c r="CW157" s="9"/>
      <c r="CX157" s="9"/>
      <c r="CY157" s="9"/>
      <c r="CZ157" s="9"/>
      <c r="DA157" s="9"/>
      <c r="DB157" s="9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23"/>
    </row>
    <row r="158" customFormat="false" ht="12.75" hidden="false" customHeight="false" outlineLevel="0" collapsed="false">
      <c r="A158" s="379" t="n">
        <v>3</v>
      </c>
      <c r="B158" s="380" t="n">
        <f aca="false">B147</f>
        <v>4.1</v>
      </c>
      <c r="C158" s="381" t="n">
        <f aca="false">C149</f>
        <v>0.051</v>
      </c>
      <c r="D158" s="382" t="n">
        <f aca="false">D148</f>
        <v>1</v>
      </c>
      <c r="E158" s="383" t="n">
        <f aca="false">E148</f>
        <v>8150</v>
      </c>
      <c r="F158" s="384"/>
      <c r="G158" s="390" t="n">
        <v>4484.00594658967</v>
      </c>
      <c r="H158" s="395" t="n">
        <v>2628.3889187173</v>
      </c>
      <c r="I158" s="387"/>
      <c r="J158" s="388" t="n">
        <v>5187.3234524473</v>
      </c>
      <c r="K158" s="389" t="n">
        <v>1790.17586778615</v>
      </c>
      <c r="L158" s="387"/>
      <c r="M158" s="390" t="n">
        <v>5734.34817922545</v>
      </c>
      <c r="N158" s="391" t="n">
        <v>1138.23238372859</v>
      </c>
      <c r="O158" s="387"/>
      <c r="P158" s="390" t="n">
        <v>6359.51929554334</v>
      </c>
      <c r="Q158" s="391" t="n">
        <v>393.15411623424</v>
      </c>
      <c r="R158" s="387"/>
      <c r="S158" s="392" t="n">
        <v>7297.27597002017</v>
      </c>
      <c r="T158" s="393" t="n">
        <v>-724.463285007296</v>
      </c>
      <c r="U158" s="12"/>
      <c r="V158" s="12"/>
      <c r="W158" s="3"/>
      <c r="X158" s="3"/>
      <c r="Y158" s="3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  <c r="BK158" s="9"/>
      <c r="BL158" s="9"/>
      <c r="BM158" s="9"/>
      <c r="BN158" s="9"/>
      <c r="BO158" s="9"/>
      <c r="BP158" s="9"/>
      <c r="BQ158" s="9"/>
      <c r="BR158" s="9"/>
      <c r="BS158" s="9"/>
      <c r="BT158" s="9"/>
      <c r="BU158" s="9"/>
      <c r="BV158" s="9"/>
      <c r="BW158" s="9"/>
      <c r="BX158" s="9"/>
      <c r="BY158" s="9"/>
      <c r="BZ158" s="9"/>
      <c r="CA158" s="9"/>
      <c r="CB158" s="9"/>
      <c r="CC158" s="9"/>
      <c r="CD158" s="9"/>
      <c r="CE158" s="9"/>
      <c r="CF158" s="9"/>
      <c r="CG158" s="9"/>
      <c r="CH158" s="9"/>
      <c r="CI158" s="9"/>
      <c r="CJ158" s="9"/>
      <c r="CK158" s="9"/>
      <c r="CL158" s="9"/>
      <c r="CM158" s="9"/>
      <c r="CN158" s="9"/>
      <c r="CO158" s="9"/>
      <c r="CP158" s="9"/>
      <c r="CQ158" s="9"/>
      <c r="CR158" s="9"/>
      <c r="CS158" s="9"/>
      <c r="CT158" s="9"/>
      <c r="CU158" s="9"/>
      <c r="CV158" s="9"/>
      <c r="CW158" s="9"/>
      <c r="CX158" s="9"/>
      <c r="CY158" s="9"/>
      <c r="CZ158" s="9"/>
      <c r="DA158" s="9"/>
      <c r="DB158" s="9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23"/>
    </row>
    <row r="159" customFormat="false" ht="12.75" hidden="false" customHeight="false" outlineLevel="0" collapsed="false">
      <c r="A159" s="379" t="n">
        <v>4</v>
      </c>
      <c r="B159" s="380" t="n">
        <f aca="false">B147</f>
        <v>4.1</v>
      </c>
      <c r="C159" s="381" t="n">
        <f aca="false">C150</f>
        <v>0.067</v>
      </c>
      <c r="D159" s="382" t="n">
        <f aca="false">D148</f>
        <v>1</v>
      </c>
      <c r="E159" s="383" t="n">
        <f aca="false">E148</f>
        <v>8150</v>
      </c>
      <c r="F159" s="384"/>
      <c r="G159" s="396" t="n">
        <v>4484.00594658967</v>
      </c>
      <c r="H159" s="397" t="n">
        <v>2628.3889187173</v>
      </c>
      <c r="I159" s="387"/>
      <c r="J159" s="388" t="n">
        <v>5187.3234524473</v>
      </c>
      <c r="K159" s="389" t="n">
        <v>1790.17586778615</v>
      </c>
      <c r="L159" s="387"/>
      <c r="M159" s="390" t="n">
        <v>5734.34817922545</v>
      </c>
      <c r="N159" s="391" t="n">
        <v>1138.23238372859</v>
      </c>
      <c r="O159" s="387"/>
      <c r="P159" s="390" t="n">
        <v>6359.51929554334</v>
      </c>
      <c r="Q159" s="391" t="n">
        <v>393.15411623424</v>
      </c>
      <c r="R159" s="387"/>
      <c r="S159" s="392" t="n">
        <v>7297.27597002017</v>
      </c>
      <c r="T159" s="393" t="n">
        <v>-724.463285007296</v>
      </c>
      <c r="U159" s="12"/>
      <c r="V159" s="12"/>
      <c r="W159" s="3"/>
      <c r="X159" s="3"/>
      <c r="Y159" s="3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9"/>
      <c r="BL159" s="9"/>
      <c r="BM159" s="9"/>
      <c r="BN159" s="9"/>
      <c r="BO159" s="9"/>
      <c r="BP159" s="9"/>
      <c r="BQ159" s="9"/>
      <c r="BR159" s="9"/>
      <c r="BS159" s="9"/>
      <c r="BT159" s="9"/>
      <c r="BU159" s="9"/>
      <c r="BV159" s="9"/>
      <c r="BW159" s="9"/>
      <c r="BX159" s="9"/>
      <c r="BY159" s="9"/>
      <c r="BZ159" s="9"/>
      <c r="CA159" s="9"/>
      <c r="CB159" s="9"/>
      <c r="CC159" s="9"/>
      <c r="CD159" s="9"/>
      <c r="CE159" s="9"/>
      <c r="CF159" s="9"/>
      <c r="CG159" s="9"/>
      <c r="CH159" s="9"/>
      <c r="CI159" s="9"/>
      <c r="CJ159" s="9"/>
      <c r="CK159" s="9"/>
      <c r="CL159" s="9"/>
      <c r="CM159" s="9"/>
      <c r="CN159" s="9"/>
      <c r="CO159" s="9"/>
      <c r="CP159" s="9"/>
      <c r="CQ159" s="9"/>
      <c r="CR159" s="9"/>
      <c r="CS159" s="9"/>
      <c r="CT159" s="9"/>
      <c r="CU159" s="9"/>
      <c r="CV159" s="9"/>
      <c r="CW159" s="9"/>
      <c r="CX159" s="9"/>
      <c r="CY159" s="9"/>
      <c r="CZ159" s="9"/>
      <c r="DA159" s="9"/>
      <c r="DB159" s="9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23"/>
    </row>
    <row r="160" customFormat="false" ht="12.75" hidden="false" customHeight="false" outlineLevel="0" collapsed="false">
      <c r="A160" s="379" t="n">
        <v>5</v>
      </c>
      <c r="B160" s="380" t="n">
        <f aca="false">B147</f>
        <v>4.1</v>
      </c>
      <c r="C160" s="381" t="n">
        <f aca="false">C150</f>
        <v>0.067</v>
      </c>
      <c r="D160" s="382" t="n">
        <f aca="false">D148</f>
        <v>1</v>
      </c>
      <c r="E160" s="398" t="n">
        <f aca="false">E147</f>
        <v>7950</v>
      </c>
      <c r="F160" s="384"/>
      <c r="G160" s="390" t="n">
        <v>4250.80899411628</v>
      </c>
      <c r="H160" s="394" t="n">
        <v>2883.90758530072</v>
      </c>
      <c r="I160" s="387"/>
      <c r="J160" s="388" t="n">
        <v>4954.12649997391</v>
      </c>
      <c r="K160" s="389" t="n">
        <v>2045.69453436957</v>
      </c>
      <c r="L160" s="387"/>
      <c r="M160" s="390" t="n">
        <v>5501.15122675206</v>
      </c>
      <c r="N160" s="391" t="n">
        <v>1393.75105031201</v>
      </c>
      <c r="O160" s="387"/>
      <c r="P160" s="390" t="n">
        <v>6126.32234306995</v>
      </c>
      <c r="Q160" s="391" t="n">
        <v>648.672782817655</v>
      </c>
      <c r="R160" s="387"/>
      <c r="S160" s="392" t="n">
        <v>7064.07901754678</v>
      </c>
      <c r="T160" s="393" t="n">
        <v>-468.94461842388</v>
      </c>
      <c r="U160" s="12"/>
      <c r="V160" s="12"/>
      <c r="W160" s="3"/>
      <c r="X160" s="3"/>
      <c r="Y160" s="3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9"/>
      <c r="BL160" s="9"/>
      <c r="BM160" s="9"/>
      <c r="BN160" s="9"/>
      <c r="BO160" s="9"/>
      <c r="BP160" s="9"/>
      <c r="BQ160" s="9"/>
      <c r="BR160" s="9"/>
      <c r="BS160" s="9"/>
      <c r="BT160" s="9"/>
      <c r="BU160" s="9"/>
      <c r="BV160" s="9"/>
      <c r="BW160" s="9"/>
      <c r="BX160" s="9"/>
      <c r="BY160" s="9"/>
      <c r="BZ160" s="9"/>
      <c r="CA160" s="9"/>
      <c r="CB160" s="9"/>
      <c r="CC160" s="9"/>
      <c r="CD160" s="9"/>
      <c r="CE160" s="9"/>
      <c r="CF160" s="9"/>
      <c r="CG160" s="9"/>
      <c r="CH160" s="9"/>
      <c r="CI160" s="9"/>
      <c r="CJ160" s="9"/>
      <c r="CK160" s="9"/>
      <c r="CL160" s="9"/>
      <c r="CM160" s="9"/>
      <c r="CN160" s="9"/>
      <c r="CO160" s="9"/>
      <c r="CP160" s="9"/>
      <c r="CQ160" s="9"/>
      <c r="CR160" s="9"/>
      <c r="CS160" s="9"/>
      <c r="CT160" s="9"/>
      <c r="CU160" s="9"/>
      <c r="CV160" s="9"/>
      <c r="CW160" s="9"/>
      <c r="CX160" s="9"/>
      <c r="CY160" s="9"/>
      <c r="CZ160" s="9"/>
      <c r="DA160" s="9"/>
      <c r="DB160" s="9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23"/>
    </row>
    <row r="161" customFormat="false" ht="12.75" hidden="false" customHeight="false" outlineLevel="0" collapsed="false">
      <c r="A161" s="379" t="n">
        <v>6</v>
      </c>
      <c r="B161" s="380" t="n">
        <f aca="false">B147</f>
        <v>4.1</v>
      </c>
      <c r="C161" s="381" t="n">
        <f aca="false">C147</f>
        <v>0.01395</v>
      </c>
      <c r="D161" s="382" t="n">
        <f aca="false">D147</f>
        <v>0.6</v>
      </c>
      <c r="E161" s="383" t="n">
        <f aca="false">E148</f>
        <v>8150</v>
      </c>
      <c r="F161" s="384"/>
      <c r="G161" s="390" t="n">
        <v>2422.9327756152</v>
      </c>
      <c r="H161" s="393" t="n">
        <v>2628.38891871731</v>
      </c>
      <c r="I161" s="387"/>
      <c r="J161" s="388" t="n">
        <v>3126.25028147282</v>
      </c>
      <c r="K161" s="389" t="n">
        <v>1790.17586778616</v>
      </c>
      <c r="L161" s="387"/>
      <c r="M161" s="390" t="n">
        <v>3673.27500825098</v>
      </c>
      <c r="N161" s="391" t="n">
        <v>1138.23238372859</v>
      </c>
      <c r="O161" s="387"/>
      <c r="P161" s="390" t="n">
        <v>4298.44612456887</v>
      </c>
      <c r="Q161" s="391" t="n">
        <v>393.15411623424</v>
      </c>
      <c r="R161" s="387"/>
      <c r="S161" s="392" t="n">
        <v>5236.2027990457</v>
      </c>
      <c r="T161" s="393" t="n">
        <v>-724.463285007292</v>
      </c>
      <c r="U161" s="12"/>
      <c r="V161" s="12"/>
      <c r="W161" s="3"/>
      <c r="X161" s="3"/>
      <c r="Y161" s="3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/>
      <c r="BI161" s="9"/>
      <c r="BJ161" s="9"/>
      <c r="BK161" s="9"/>
      <c r="BL161" s="9"/>
      <c r="BM161" s="9"/>
      <c r="BN161" s="9"/>
      <c r="BO161" s="9"/>
      <c r="BP161" s="9"/>
      <c r="BQ161" s="9"/>
      <c r="BR161" s="9"/>
      <c r="BS161" s="9"/>
      <c r="BT161" s="9"/>
      <c r="BU161" s="9"/>
      <c r="BV161" s="9"/>
      <c r="BW161" s="9"/>
      <c r="BX161" s="9"/>
      <c r="BY161" s="9"/>
      <c r="BZ161" s="9"/>
      <c r="CA161" s="9"/>
      <c r="CB161" s="9"/>
      <c r="CC161" s="9"/>
      <c r="CD161" s="9"/>
      <c r="CE161" s="9"/>
      <c r="CF161" s="9"/>
      <c r="CG161" s="9"/>
      <c r="CH161" s="9"/>
      <c r="CI161" s="9"/>
      <c r="CJ161" s="9"/>
      <c r="CK161" s="9"/>
      <c r="CL161" s="9"/>
      <c r="CM161" s="9"/>
      <c r="CN161" s="9"/>
      <c r="CO161" s="9"/>
      <c r="CP161" s="9"/>
      <c r="CQ161" s="9"/>
      <c r="CR161" s="9"/>
      <c r="CS161" s="9"/>
      <c r="CT161" s="9"/>
      <c r="CU161" s="9"/>
      <c r="CV161" s="9"/>
      <c r="CW161" s="9"/>
      <c r="CX161" s="9"/>
      <c r="CY161" s="9"/>
      <c r="CZ161" s="9"/>
      <c r="DA161" s="9"/>
      <c r="DB161" s="9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23"/>
    </row>
    <row r="162" customFormat="false" ht="12.75" hidden="false" customHeight="false" outlineLevel="0" collapsed="false">
      <c r="A162" s="379" t="n">
        <v>7</v>
      </c>
      <c r="B162" s="380" t="n">
        <f aca="false">B147</f>
        <v>4.1</v>
      </c>
      <c r="C162" s="381" t="n">
        <f aca="false">C148</f>
        <v>0.0758</v>
      </c>
      <c r="D162" s="382" t="n">
        <f aca="false">D147</f>
        <v>0.6</v>
      </c>
      <c r="E162" s="383" t="n">
        <f aca="false">E148</f>
        <v>8150</v>
      </c>
      <c r="F162" s="384"/>
      <c r="G162" s="390" t="n">
        <v>2422.9327756152</v>
      </c>
      <c r="H162" s="393" t="n">
        <v>2628.38891871731</v>
      </c>
      <c r="I162" s="387"/>
      <c r="J162" s="388" t="n">
        <v>3126.25028147282</v>
      </c>
      <c r="K162" s="389" t="n">
        <v>1790.17586778616</v>
      </c>
      <c r="L162" s="387"/>
      <c r="M162" s="390" t="n">
        <v>3673.27500825098</v>
      </c>
      <c r="N162" s="391" t="n">
        <v>1138.23238372859</v>
      </c>
      <c r="O162" s="387"/>
      <c r="P162" s="390" t="n">
        <v>4298.44612456887</v>
      </c>
      <c r="Q162" s="391" t="n">
        <v>393.15411623424</v>
      </c>
      <c r="R162" s="387"/>
      <c r="S162" s="392" t="n">
        <v>5236.2027990457</v>
      </c>
      <c r="T162" s="393" t="n">
        <v>-724.463285007292</v>
      </c>
      <c r="U162" s="12"/>
      <c r="V162" s="12"/>
      <c r="W162" s="3"/>
      <c r="X162" s="3"/>
      <c r="Y162" s="3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9"/>
      <c r="BN162" s="9"/>
      <c r="BO162" s="9"/>
      <c r="BP162" s="9"/>
      <c r="BQ162" s="9"/>
      <c r="BR162" s="9"/>
      <c r="BS162" s="9"/>
      <c r="BT162" s="9"/>
      <c r="BU162" s="9"/>
      <c r="BV162" s="9"/>
      <c r="BW162" s="9"/>
      <c r="BX162" s="9"/>
      <c r="BY162" s="9"/>
      <c r="BZ162" s="9"/>
      <c r="CA162" s="9"/>
      <c r="CB162" s="9"/>
      <c r="CC162" s="9"/>
      <c r="CD162" s="9"/>
      <c r="CE162" s="9"/>
      <c r="CF162" s="9"/>
      <c r="CG162" s="9"/>
      <c r="CH162" s="9"/>
      <c r="CI162" s="9"/>
      <c r="CJ162" s="9"/>
      <c r="CK162" s="9"/>
      <c r="CL162" s="9"/>
      <c r="CM162" s="9"/>
      <c r="CN162" s="9"/>
      <c r="CO162" s="9"/>
      <c r="CP162" s="9"/>
      <c r="CQ162" s="9"/>
      <c r="CR162" s="9"/>
      <c r="CS162" s="9"/>
      <c r="CT162" s="9"/>
      <c r="CU162" s="9"/>
      <c r="CV162" s="9"/>
      <c r="CW162" s="9"/>
      <c r="CX162" s="9"/>
      <c r="CY162" s="9"/>
      <c r="CZ162" s="9"/>
      <c r="DA162" s="9"/>
      <c r="DB162" s="9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23"/>
    </row>
    <row r="163" customFormat="false" ht="12.75" hidden="false" customHeight="false" outlineLevel="0" collapsed="false">
      <c r="A163" s="379" t="n">
        <v>8</v>
      </c>
      <c r="B163" s="380" t="n">
        <f aca="false">B147</f>
        <v>4.1</v>
      </c>
      <c r="C163" s="381" t="n">
        <f aca="false">C149</f>
        <v>0.051</v>
      </c>
      <c r="D163" s="382" t="n">
        <f aca="false">D148</f>
        <v>1</v>
      </c>
      <c r="E163" s="383" t="n">
        <f aca="false">E147</f>
        <v>7950</v>
      </c>
      <c r="F163" s="384"/>
      <c r="G163" s="390" t="n">
        <v>4250.80899411628</v>
      </c>
      <c r="H163" s="391" t="n">
        <v>2883.90758530072</v>
      </c>
      <c r="I163" s="387"/>
      <c r="J163" s="388" t="n">
        <v>4954.12649997391</v>
      </c>
      <c r="K163" s="389" t="n">
        <v>2045.69453436957</v>
      </c>
      <c r="L163" s="387"/>
      <c r="M163" s="390" t="n">
        <v>5501.15122675206</v>
      </c>
      <c r="N163" s="391" t="n">
        <v>1393.75105031201</v>
      </c>
      <c r="O163" s="387"/>
      <c r="P163" s="390" t="n">
        <v>6126.32234306995</v>
      </c>
      <c r="Q163" s="391" t="n">
        <v>648.672782817655</v>
      </c>
      <c r="R163" s="387"/>
      <c r="S163" s="392" t="n">
        <v>7064.07901754678</v>
      </c>
      <c r="T163" s="393" t="n">
        <v>-468.94461842388</v>
      </c>
      <c r="U163" s="12"/>
      <c r="V163" s="12"/>
      <c r="W163" s="3"/>
      <c r="X163" s="3"/>
      <c r="Y163" s="3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9"/>
      <c r="BL163" s="9"/>
      <c r="BM163" s="9"/>
      <c r="BN163" s="9"/>
      <c r="BO163" s="9"/>
      <c r="BP163" s="9"/>
      <c r="BQ163" s="9"/>
      <c r="BR163" s="9"/>
      <c r="BS163" s="9"/>
      <c r="BT163" s="9"/>
      <c r="BU163" s="9"/>
      <c r="BV163" s="9"/>
      <c r="BW163" s="9"/>
      <c r="BX163" s="9"/>
      <c r="BY163" s="9"/>
      <c r="BZ163" s="9"/>
      <c r="CA163" s="9"/>
      <c r="CB163" s="9"/>
      <c r="CC163" s="9"/>
      <c r="CD163" s="9"/>
      <c r="CE163" s="9"/>
      <c r="CF163" s="9"/>
      <c r="CG163" s="9"/>
      <c r="CH163" s="9"/>
      <c r="CI163" s="9"/>
      <c r="CJ163" s="9"/>
      <c r="CK163" s="9"/>
      <c r="CL163" s="9"/>
      <c r="CM163" s="9"/>
      <c r="CN163" s="9"/>
      <c r="CO163" s="9"/>
      <c r="CP163" s="9"/>
      <c r="CQ163" s="9"/>
      <c r="CR163" s="9"/>
      <c r="CS163" s="9"/>
      <c r="CT163" s="9"/>
      <c r="CU163" s="9"/>
      <c r="CV163" s="9"/>
      <c r="CW163" s="9"/>
      <c r="CX163" s="9"/>
      <c r="CY163" s="9"/>
      <c r="CZ163" s="9"/>
      <c r="DA163" s="9"/>
      <c r="DB163" s="9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23"/>
    </row>
    <row r="164" customFormat="false" ht="12.75" hidden="false" customHeight="false" outlineLevel="0" collapsed="false">
      <c r="A164" s="399" t="n">
        <v>9</v>
      </c>
      <c r="B164" s="400" t="n">
        <f aca="false">B148</f>
        <v>5.12</v>
      </c>
      <c r="C164" s="401" t="n">
        <f aca="false">C147</f>
        <v>0.01395</v>
      </c>
      <c r="D164" s="402" t="n">
        <f aca="false">D147</f>
        <v>0.6</v>
      </c>
      <c r="E164" s="398" t="n">
        <f aca="false">E147</f>
        <v>7950</v>
      </c>
      <c r="F164" s="403"/>
      <c r="G164" s="390" t="n">
        <v>3666.66881457511</v>
      </c>
      <c r="H164" s="391" t="n">
        <v>2781.70011866736</v>
      </c>
      <c r="I164" s="404"/>
      <c r="J164" s="388" t="n">
        <v>4369.98632043274</v>
      </c>
      <c r="K164" s="389" t="n">
        <v>1943.48706773621</v>
      </c>
      <c r="L164" s="404"/>
      <c r="M164" s="390" t="n">
        <v>4917.01104721089</v>
      </c>
      <c r="N164" s="391" t="n">
        <v>1291.54358367865</v>
      </c>
      <c r="O164" s="404"/>
      <c r="P164" s="390" t="n">
        <v>5542.18216352878</v>
      </c>
      <c r="Q164" s="391" t="n">
        <v>546.465316184291</v>
      </c>
      <c r="R164" s="404"/>
      <c r="S164" s="392" t="n">
        <v>6479.93883800561</v>
      </c>
      <c r="T164" s="393" t="n">
        <v>-571.152085057238</v>
      </c>
      <c r="U164" s="405"/>
      <c r="V164" s="405"/>
      <c r="W164" s="406"/>
      <c r="X164" s="406"/>
      <c r="Y164" s="406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9"/>
      <c r="BN164" s="9"/>
      <c r="BO164" s="9"/>
      <c r="BP164" s="9"/>
      <c r="BQ164" s="9"/>
      <c r="BR164" s="9"/>
      <c r="BS164" s="9"/>
      <c r="BT164" s="9"/>
      <c r="BU164" s="9"/>
      <c r="BV164" s="9"/>
      <c r="BW164" s="9"/>
      <c r="BX164" s="9"/>
      <c r="BY164" s="9"/>
      <c r="BZ164" s="9"/>
      <c r="CA164" s="9"/>
      <c r="CB164" s="9"/>
      <c r="CC164" s="9"/>
      <c r="CD164" s="9"/>
      <c r="CE164" s="9"/>
      <c r="CF164" s="9"/>
      <c r="CG164" s="9"/>
      <c r="CH164" s="9"/>
      <c r="CI164" s="9"/>
      <c r="CJ164" s="9"/>
      <c r="CK164" s="9"/>
      <c r="CL164" s="9"/>
      <c r="CM164" s="9"/>
      <c r="CN164" s="9"/>
      <c r="CO164" s="9"/>
      <c r="CP164" s="9"/>
      <c r="CQ164" s="9"/>
      <c r="CR164" s="9"/>
      <c r="CS164" s="9"/>
      <c r="CT164" s="9"/>
      <c r="CU164" s="9"/>
      <c r="CV164" s="9"/>
      <c r="CW164" s="9"/>
      <c r="CX164" s="9"/>
      <c r="CY164" s="9"/>
      <c r="CZ164" s="9"/>
      <c r="DA164" s="9"/>
      <c r="DB164" s="9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23"/>
    </row>
    <row r="165" customFormat="false" ht="12.75" hidden="false" customHeight="false" outlineLevel="0" collapsed="false">
      <c r="A165" s="399" t="n">
        <v>10</v>
      </c>
      <c r="B165" s="400" t="n">
        <f aca="false">B148</f>
        <v>5.12</v>
      </c>
      <c r="C165" s="401" t="n">
        <f aca="false">C148</f>
        <v>0.0758</v>
      </c>
      <c r="D165" s="402" t="n">
        <f aca="false">D147</f>
        <v>0.6</v>
      </c>
      <c r="E165" s="398" t="n">
        <f aca="false">E147</f>
        <v>7950</v>
      </c>
      <c r="F165" s="403"/>
      <c r="G165" s="390" t="n">
        <v>3666.66881457511</v>
      </c>
      <c r="H165" s="391" t="n">
        <v>2781.70011866736</v>
      </c>
      <c r="I165" s="404"/>
      <c r="J165" s="388" t="n">
        <v>4369.98632043274</v>
      </c>
      <c r="K165" s="389" t="n">
        <v>1943.48706773621</v>
      </c>
      <c r="L165" s="404"/>
      <c r="M165" s="390" t="n">
        <v>4917.01104721089</v>
      </c>
      <c r="N165" s="391" t="n">
        <v>1291.54358367865</v>
      </c>
      <c r="O165" s="404"/>
      <c r="P165" s="390" t="n">
        <v>5542.18216352878</v>
      </c>
      <c r="Q165" s="391" t="n">
        <v>546.465316184291</v>
      </c>
      <c r="R165" s="404"/>
      <c r="S165" s="392" t="n">
        <v>6479.93883800561</v>
      </c>
      <c r="T165" s="393" t="n">
        <v>-571.152085057238</v>
      </c>
      <c r="U165" s="405"/>
      <c r="V165" s="405"/>
      <c r="W165" s="406"/>
      <c r="X165" s="406"/>
      <c r="Y165" s="406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9"/>
      <c r="BN165" s="9"/>
      <c r="BO165" s="9"/>
      <c r="BP165" s="9"/>
      <c r="BQ165" s="9"/>
      <c r="BR165" s="9"/>
      <c r="BS165" s="9"/>
      <c r="BT165" s="9"/>
      <c r="BU165" s="9"/>
      <c r="BV165" s="9"/>
      <c r="BW165" s="9"/>
      <c r="BX165" s="9"/>
      <c r="BY165" s="9"/>
      <c r="BZ165" s="9"/>
      <c r="CA165" s="9"/>
      <c r="CB165" s="9"/>
      <c r="CC165" s="9"/>
      <c r="CD165" s="9"/>
      <c r="CE165" s="9"/>
      <c r="CF165" s="9"/>
      <c r="CG165" s="9"/>
      <c r="CH165" s="9"/>
      <c r="CI165" s="9"/>
      <c r="CJ165" s="9"/>
      <c r="CK165" s="9"/>
      <c r="CL165" s="9"/>
      <c r="CM165" s="9"/>
      <c r="CN165" s="9"/>
      <c r="CO165" s="9"/>
      <c r="CP165" s="9"/>
      <c r="CQ165" s="9"/>
      <c r="CR165" s="9"/>
      <c r="CS165" s="9"/>
      <c r="CT165" s="9"/>
      <c r="CU165" s="9"/>
      <c r="CV165" s="9"/>
      <c r="CW165" s="9"/>
      <c r="CX165" s="9"/>
      <c r="CY165" s="9"/>
      <c r="CZ165" s="9"/>
      <c r="DA165" s="9"/>
      <c r="DB165" s="9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23"/>
    </row>
    <row r="166" customFormat="false" ht="12.75" hidden="false" customHeight="false" outlineLevel="0" collapsed="false">
      <c r="A166" s="399" t="n">
        <v>11</v>
      </c>
      <c r="B166" s="400" t="n">
        <f aca="false">B148</f>
        <v>5.12</v>
      </c>
      <c r="C166" s="401" t="n">
        <f aca="false">C149</f>
        <v>0.051</v>
      </c>
      <c r="D166" s="402" t="n">
        <f aca="false">D148</f>
        <v>1</v>
      </c>
      <c r="E166" s="398" t="n">
        <f aca="false">E149</f>
        <v>8600</v>
      </c>
      <c r="F166" s="403"/>
      <c r="G166" s="390" t="n">
        <v>7503.33770806526</v>
      </c>
      <c r="H166" s="391" t="n">
        <v>2053.47191890463</v>
      </c>
      <c r="I166" s="404"/>
      <c r="J166" s="388" t="n">
        <v>8206.65521392289</v>
      </c>
      <c r="K166" s="389" t="n">
        <v>1215.25886797348</v>
      </c>
      <c r="L166" s="404"/>
      <c r="M166" s="390" t="n">
        <v>8753.67994070105</v>
      </c>
      <c r="N166" s="391" t="n">
        <v>563.315383915913</v>
      </c>
      <c r="O166" s="404"/>
      <c r="P166" s="390" t="n">
        <v>9378.85105701894</v>
      </c>
      <c r="Q166" s="391" t="n">
        <v>-181.762883578442</v>
      </c>
      <c r="R166" s="404"/>
      <c r="S166" s="392" t="n">
        <v>10316.6077314958</v>
      </c>
      <c r="T166" s="393" t="n">
        <v>-1299.38028481998</v>
      </c>
      <c r="U166" s="405"/>
      <c r="V166" s="405"/>
      <c r="W166" s="406"/>
      <c r="X166" s="406"/>
      <c r="Y166" s="406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  <c r="BP166" s="9"/>
      <c r="BQ166" s="9"/>
      <c r="BR166" s="9"/>
      <c r="BS166" s="9"/>
      <c r="BT166" s="9"/>
      <c r="BU166" s="9"/>
      <c r="BV166" s="9"/>
      <c r="BW166" s="9"/>
      <c r="BX166" s="9"/>
      <c r="BY166" s="9"/>
      <c r="BZ166" s="9"/>
      <c r="CA166" s="9"/>
      <c r="CB166" s="9"/>
      <c r="CC166" s="9"/>
      <c r="CD166" s="9"/>
      <c r="CE166" s="9"/>
      <c r="CF166" s="9"/>
      <c r="CG166" s="9"/>
      <c r="CH166" s="9"/>
      <c r="CI166" s="9"/>
      <c r="CJ166" s="9"/>
      <c r="CK166" s="9"/>
      <c r="CL166" s="9"/>
      <c r="CM166" s="9"/>
      <c r="CN166" s="9"/>
      <c r="CO166" s="9"/>
      <c r="CP166" s="9"/>
      <c r="CQ166" s="9"/>
      <c r="CR166" s="9"/>
      <c r="CS166" s="9"/>
      <c r="CT166" s="9"/>
      <c r="CU166" s="9"/>
      <c r="CV166" s="9"/>
      <c r="CW166" s="9"/>
      <c r="CX166" s="9"/>
      <c r="CY166" s="9"/>
      <c r="CZ166" s="9"/>
      <c r="DA166" s="9"/>
      <c r="DB166" s="9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23"/>
    </row>
    <row r="167" customFormat="false" ht="12.75" hidden="false" customHeight="false" outlineLevel="0" collapsed="false">
      <c r="A167" s="399" t="n">
        <v>12</v>
      </c>
      <c r="B167" s="400" t="n">
        <f aca="false">B148</f>
        <v>5.12</v>
      </c>
      <c r="C167" s="401" t="n">
        <f aca="false">C150</f>
        <v>0.067</v>
      </c>
      <c r="D167" s="402" t="n">
        <f aca="false">D148</f>
        <v>1</v>
      </c>
      <c r="E167" s="398" t="n">
        <f aca="false">E149</f>
        <v>8600</v>
      </c>
      <c r="F167" s="403"/>
      <c r="G167" s="390" t="n">
        <v>7503.33770806526</v>
      </c>
      <c r="H167" s="391" t="n">
        <v>2053.47191890463</v>
      </c>
      <c r="I167" s="404"/>
      <c r="J167" s="388" t="n">
        <v>8206.65521392289</v>
      </c>
      <c r="K167" s="389" t="n">
        <v>1215.25886797348</v>
      </c>
      <c r="L167" s="404"/>
      <c r="M167" s="390" t="n">
        <v>8753.67994070105</v>
      </c>
      <c r="N167" s="391" t="n">
        <v>563.315383915913</v>
      </c>
      <c r="O167" s="404"/>
      <c r="P167" s="390" t="n">
        <v>9378.85105701894</v>
      </c>
      <c r="Q167" s="391" t="n">
        <v>-181.762883578442</v>
      </c>
      <c r="R167" s="404"/>
      <c r="S167" s="392" t="n">
        <v>10316.6077314958</v>
      </c>
      <c r="T167" s="393" t="n">
        <v>-1299.38028481998</v>
      </c>
      <c r="U167" s="405"/>
      <c r="V167" s="405"/>
      <c r="W167" s="406"/>
      <c r="X167" s="406"/>
      <c r="Y167" s="406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9"/>
      <c r="BN167" s="9"/>
      <c r="BO167" s="9"/>
      <c r="BP167" s="9"/>
      <c r="BQ167" s="9"/>
      <c r="BR167" s="9"/>
      <c r="BS167" s="9"/>
      <c r="BT167" s="9"/>
      <c r="BU167" s="9"/>
      <c r="BV167" s="9"/>
      <c r="BW167" s="9"/>
      <c r="BX167" s="9"/>
      <c r="BY167" s="9"/>
      <c r="BZ167" s="9"/>
      <c r="CA167" s="9"/>
      <c r="CB167" s="9"/>
      <c r="CC167" s="9"/>
      <c r="CD167" s="9"/>
      <c r="CE167" s="9"/>
      <c r="CF167" s="9"/>
      <c r="CG167" s="9"/>
      <c r="CH167" s="9"/>
      <c r="CI167" s="9"/>
      <c r="CJ167" s="9"/>
      <c r="CK167" s="9"/>
      <c r="CL167" s="9"/>
      <c r="CM167" s="9"/>
      <c r="CN167" s="9"/>
      <c r="CO167" s="9"/>
      <c r="CP167" s="9"/>
      <c r="CQ167" s="9"/>
      <c r="CR167" s="9"/>
      <c r="CS167" s="9"/>
      <c r="CT167" s="9"/>
      <c r="CU167" s="9"/>
      <c r="CV167" s="9"/>
      <c r="CW167" s="9"/>
      <c r="CX167" s="9"/>
      <c r="CY167" s="9"/>
      <c r="CZ167" s="9"/>
      <c r="DA167" s="9"/>
      <c r="DB167" s="9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23"/>
    </row>
    <row r="168" customFormat="false" ht="12.75" hidden="false" customHeight="false" outlineLevel="0" collapsed="false">
      <c r="A168" s="399" t="n">
        <v>13</v>
      </c>
      <c r="B168" s="400" t="n">
        <f aca="false">B148</f>
        <v>5.12</v>
      </c>
      <c r="C168" s="401" t="n">
        <f aca="false">C150</f>
        <v>0.067</v>
      </c>
      <c r="D168" s="402" t="n">
        <f aca="false">D148</f>
        <v>1</v>
      </c>
      <c r="E168" s="398" t="n">
        <f aca="false">E147</f>
        <v>7950</v>
      </c>
      <c r="F168" s="403"/>
      <c r="G168" s="390" t="n">
        <v>6556.89934485619</v>
      </c>
      <c r="H168" s="391" t="n">
        <v>2883.90758530072</v>
      </c>
      <c r="I168" s="404"/>
      <c r="J168" s="388" t="n">
        <v>7260.21685071382</v>
      </c>
      <c r="K168" s="389" t="n">
        <v>2045.69453436957</v>
      </c>
      <c r="L168" s="404"/>
      <c r="M168" s="390" t="n">
        <v>7807.24157749197</v>
      </c>
      <c r="N168" s="391" t="n">
        <v>1393.75105031201</v>
      </c>
      <c r="O168" s="404"/>
      <c r="P168" s="390" t="n">
        <v>8432.41269380986</v>
      </c>
      <c r="Q168" s="391" t="n">
        <v>648.672782817655</v>
      </c>
      <c r="R168" s="404"/>
      <c r="S168" s="392" t="n">
        <v>9370.16936828669</v>
      </c>
      <c r="T168" s="393" t="n">
        <v>-468.94461842388</v>
      </c>
      <c r="U168" s="405"/>
      <c r="V168" s="405"/>
      <c r="W168" s="406"/>
      <c r="X168" s="406"/>
      <c r="Y168" s="406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  <c r="BN168" s="9"/>
      <c r="BO168" s="9"/>
      <c r="BP168" s="9"/>
      <c r="BQ168" s="9"/>
      <c r="BR168" s="9"/>
      <c r="BS168" s="9"/>
      <c r="BT168" s="9"/>
      <c r="BU168" s="9"/>
      <c r="BV168" s="9"/>
      <c r="BW168" s="9"/>
      <c r="BX168" s="9"/>
      <c r="BY168" s="9"/>
      <c r="BZ168" s="9"/>
      <c r="CA168" s="9"/>
      <c r="CB168" s="9"/>
      <c r="CC168" s="9"/>
      <c r="CD168" s="9"/>
      <c r="CE168" s="9"/>
      <c r="CF168" s="9"/>
      <c r="CG168" s="9"/>
      <c r="CH168" s="9"/>
      <c r="CI168" s="9"/>
      <c r="CJ168" s="9"/>
      <c r="CK168" s="9"/>
      <c r="CL168" s="9"/>
      <c r="CM168" s="9"/>
      <c r="CN168" s="9"/>
      <c r="CO168" s="9"/>
      <c r="CP168" s="9"/>
      <c r="CQ168" s="9"/>
      <c r="CR168" s="9"/>
      <c r="CS168" s="9"/>
      <c r="CT168" s="9"/>
      <c r="CU168" s="9"/>
      <c r="CV168" s="9"/>
      <c r="CW168" s="9"/>
      <c r="CX168" s="9"/>
      <c r="CY168" s="9"/>
      <c r="CZ168" s="9"/>
      <c r="DA168" s="9"/>
      <c r="DB168" s="9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23"/>
    </row>
    <row r="169" customFormat="false" ht="12.75" hidden="false" customHeight="false" outlineLevel="0" collapsed="false">
      <c r="A169" s="399" t="n">
        <v>14</v>
      </c>
      <c r="B169" s="400" t="n">
        <f aca="false">B148</f>
        <v>5.12</v>
      </c>
      <c r="C169" s="401" t="n">
        <f aca="false">C147</f>
        <v>0.01395</v>
      </c>
      <c r="D169" s="402" t="n">
        <f aca="false">D147</f>
        <v>0.6</v>
      </c>
      <c r="E169" s="398" t="n">
        <f aca="false">E149</f>
        <v>8600</v>
      </c>
      <c r="F169" s="403"/>
      <c r="G169" s="390" t="n">
        <v>4234.53183250056</v>
      </c>
      <c r="H169" s="391" t="n">
        <v>2283.4387188297</v>
      </c>
      <c r="I169" s="404"/>
      <c r="J169" s="388" t="n">
        <v>4937.84933835819</v>
      </c>
      <c r="K169" s="389" t="n">
        <v>1445.22566789855</v>
      </c>
      <c r="L169" s="404"/>
      <c r="M169" s="390" t="n">
        <v>5484.87406513634</v>
      </c>
      <c r="N169" s="391" t="n">
        <v>793.282183840987</v>
      </c>
      <c r="O169" s="404"/>
      <c r="P169" s="390" t="n">
        <v>6110.04518145423</v>
      </c>
      <c r="Q169" s="391" t="n">
        <v>48.2039163466325</v>
      </c>
      <c r="R169" s="404"/>
      <c r="S169" s="392" t="n">
        <v>7047.80185593106</v>
      </c>
      <c r="T169" s="393" t="n">
        <v>-1069.4134848949</v>
      </c>
      <c r="U169" s="405"/>
      <c r="V169" s="405"/>
      <c r="W169" s="405"/>
      <c r="X169" s="405"/>
      <c r="Y169" s="405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9"/>
      <c r="BL169" s="9"/>
      <c r="BM169" s="9"/>
      <c r="BN169" s="9"/>
      <c r="BO169" s="9"/>
      <c r="BP169" s="9"/>
      <c r="BQ169" s="9"/>
      <c r="BR169" s="9"/>
      <c r="BS169" s="9"/>
      <c r="BT169" s="9"/>
      <c r="BU169" s="9"/>
      <c r="BV169" s="9"/>
      <c r="BW169" s="9"/>
      <c r="BX169" s="9"/>
      <c r="BY169" s="9"/>
      <c r="BZ169" s="9"/>
      <c r="CA169" s="9"/>
      <c r="CB169" s="9"/>
      <c r="CC169" s="9"/>
      <c r="CD169" s="9"/>
      <c r="CE169" s="9"/>
      <c r="CF169" s="9"/>
      <c r="CG169" s="9"/>
      <c r="CH169" s="9"/>
      <c r="CI169" s="9"/>
      <c r="CJ169" s="9"/>
      <c r="CK169" s="9"/>
      <c r="CL169" s="9"/>
      <c r="CM169" s="9"/>
      <c r="CN169" s="9"/>
      <c r="CO169" s="9"/>
      <c r="CP169" s="9"/>
      <c r="CQ169" s="9"/>
      <c r="CR169" s="9"/>
      <c r="CS169" s="9"/>
      <c r="CT169" s="9"/>
      <c r="CU169" s="9"/>
      <c r="CV169" s="9"/>
      <c r="CW169" s="9"/>
      <c r="CX169" s="9"/>
      <c r="CY169" s="9"/>
      <c r="CZ169" s="9"/>
      <c r="DA169" s="9"/>
      <c r="DB169" s="9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23"/>
    </row>
    <row r="170" customFormat="false" ht="12.75" hidden="false" customHeight="false" outlineLevel="0" collapsed="false">
      <c r="A170" s="399" t="n">
        <v>15</v>
      </c>
      <c r="B170" s="400" t="n">
        <f aca="false">B148</f>
        <v>5.12</v>
      </c>
      <c r="C170" s="401" t="n">
        <f aca="false">C148</f>
        <v>0.0758</v>
      </c>
      <c r="D170" s="402" t="n">
        <f aca="false">D147</f>
        <v>0.6</v>
      </c>
      <c r="E170" s="398" t="n">
        <f aca="false">E149</f>
        <v>8600</v>
      </c>
      <c r="F170" s="403"/>
      <c r="G170" s="390" t="n">
        <v>4234.53183250056</v>
      </c>
      <c r="H170" s="391" t="n">
        <v>2283.4387188297</v>
      </c>
      <c r="I170" s="404"/>
      <c r="J170" s="388" t="n">
        <v>4937.84933835819</v>
      </c>
      <c r="K170" s="389" t="n">
        <v>1445.22566789855</v>
      </c>
      <c r="L170" s="404"/>
      <c r="M170" s="390" t="n">
        <v>5484.87406513634</v>
      </c>
      <c r="N170" s="391" t="n">
        <v>793.282183840987</v>
      </c>
      <c r="O170" s="404"/>
      <c r="P170" s="390" t="n">
        <v>6110.04518145423</v>
      </c>
      <c r="Q170" s="391" t="n">
        <v>48.2039163466325</v>
      </c>
      <c r="R170" s="404"/>
      <c r="S170" s="392" t="n">
        <v>7047.80185593106</v>
      </c>
      <c r="T170" s="393" t="n">
        <v>-1069.4134848949</v>
      </c>
      <c r="U170" s="405"/>
      <c r="V170" s="405"/>
      <c r="W170" s="405"/>
      <c r="X170" s="405"/>
      <c r="Y170" s="405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9"/>
      <c r="BN170" s="9"/>
      <c r="BO170" s="9"/>
      <c r="BP170" s="9"/>
      <c r="BQ170" s="9"/>
      <c r="BR170" s="9"/>
      <c r="BS170" s="9"/>
      <c r="BT170" s="9"/>
      <c r="BU170" s="9"/>
      <c r="BV170" s="9"/>
      <c r="BW170" s="9"/>
      <c r="BX170" s="9"/>
      <c r="BY170" s="9"/>
      <c r="BZ170" s="9"/>
      <c r="CA170" s="9"/>
      <c r="CB170" s="9"/>
      <c r="CC170" s="9"/>
      <c r="CD170" s="9"/>
      <c r="CE170" s="9"/>
      <c r="CF170" s="9"/>
      <c r="CG170" s="9"/>
      <c r="CH170" s="9"/>
      <c r="CI170" s="9"/>
      <c r="CJ170" s="9"/>
      <c r="CK170" s="9"/>
      <c r="CL170" s="9"/>
      <c r="CM170" s="9"/>
      <c r="CN170" s="9"/>
      <c r="CO170" s="9"/>
      <c r="CP170" s="9"/>
      <c r="CQ170" s="9"/>
      <c r="CR170" s="9"/>
      <c r="CS170" s="9"/>
      <c r="CT170" s="9"/>
      <c r="CU170" s="9"/>
      <c r="CV170" s="9"/>
      <c r="CW170" s="9"/>
      <c r="CX170" s="9"/>
      <c r="CY170" s="9"/>
      <c r="CZ170" s="9"/>
      <c r="DA170" s="9"/>
      <c r="DB170" s="9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23"/>
    </row>
    <row r="171" customFormat="false" ht="13.5" hidden="false" customHeight="false" outlineLevel="0" collapsed="false">
      <c r="A171" s="407" t="n">
        <v>16</v>
      </c>
      <c r="B171" s="408" t="n">
        <f aca="false">B148</f>
        <v>5.12</v>
      </c>
      <c r="C171" s="409" t="n">
        <f aca="false">C149</f>
        <v>0.051</v>
      </c>
      <c r="D171" s="410" t="n">
        <f aca="false">D148</f>
        <v>1</v>
      </c>
      <c r="E171" s="411" t="n">
        <f aca="false">E147</f>
        <v>7950</v>
      </c>
      <c r="F171" s="412"/>
      <c r="G171" s="413" t="n">
        <v>6556.89934485619</v>
      </c>
      <c r="H171" s="414" t="n">
        <v>2883.90758530072</v>
      </c>
      <c r="I171" s="415"/>
      <c r="J171" s="416" t="n">
        <v>7260.21685071382</v>
      </c>
      <c r="K171" s="417" t="n">
        <v>2045.69453436957</v>
      </c>
      <c r="L171" s="415"/>
      <c r="M171" s="413" t="n">
        <v>7807.24157749197</v>
      </c>
      <c r="N171" s="414" t="n">
        <v>1393.75105031201</v>
      </c>
      <c r="O171" s="415"/>
      <c r="P171" s="413" t="n">
        <v>8432.41269380986</v>
      </c>
      <c r="Q171" s="414" t="n">
        <v>648.672782817655</v>
      </c>
      <c r="R171" s="415"/>
      <c r="S171" s="418" t="n">
        <v>9370.16936828669</v>
      </c>
      <c r="T171" s="419" t="n">
        <v>-468.94461842388</v>
      </c>
      <c r="U171" s="420"/>
      <c r="V171" s="420"/>
      <c r="W171" s="420"/>
      <c r="X171" s="420"/>
      <c r="Y171" s="420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  <c r="BG171" s="9"/>
      <c r="BH171" s="9"/>
      <c r="BI171" s="9"/>
      <c r="BJ171" s="9"/>
      <c r="BK171" s="9"/>
      <c r="BL171" s="9"/>
      <c r="BM171" s="9"/>
      <c r="BN171" s="9"/>
      <c r="BO171" s="9"/>
      <c r="BP171" s="9"/>
      <c r="BQ171" s="9"/>
      <c r="BR171" s="9"/>
      <c r="BS171" s="9"/>
      <c r="BT171" s="9"/>
      <c r="BU171" s="9"/>
      <c r="BV171" s="9"/>
      <c r="BW171" s="9"/>
      <c r="BX171" s="9"/>
      <c r="BY171" s="9"/>
      <c r="BZ171" s="9"/>
      <c r="CA171" s="9"/>
      <c r="CB171" s="9"/>
      <c r="CC171" s="9"/>
      <c r="CD171" s="9"/>
      <c r="CE171" s="9"/>
      <c r="CF171" s="9"/>
      <c r="CG171" s="9"/>
      <c r="CH171" s="9"/>
      <c r="CI171" s="9"/>
      <c r="CJ171" s="9"/>
      <c r="CK171" s="9"/>
      <c r="CL171" s="9"/>
      <c r="CM171" s="9"/>
      <c r="CN171" s="9"/>
      <c r="CO171" s="9"/>
      <c r="CP171" s="9"/>
      <c r="CQ171" s="9"/>
      <c r="CR171" s="9"/>
      <c r="CS171" s="9"/>
      <c r="CT171" s="9"/>
      <c r="CU171" s="9"/>
      <c r="CV171" s="9"/>
      <c r="CW171" s="9"/>
      <c r="CX171" s="9"/>
      <c r="CY171" s="9"/>
      <c r="CZ171" s="9"/>
      <c r="DA171" s="9"/>
      <c r="DB171" s="9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23"/>
    </row>
    <row r="172" customFormat="false" ht="12.75" hidden="false" customHeight="false" outlineLevel="0" collapsed="false">
      <c r="A172" s="362"/>
      <c r="B172" s="362"/>
      <c r="C172" s="362"/>
      <c r="D172" s="362"/>
      <c r="E172" s="362"/>
      <c r="F172" s="165"/>
      <c r="G172" s="421" t="n">
        <f aca="false">MIN(G156:G171)</f>
        <v>2283.01460413117</v>
      </c>
      <c r="H172" s="421" t="n">
        <f aca="false">MIN(H156:H171)</f>
        <v>2053.47191890463</v>
      </c>
      <c r="I172" s="421" t="n">
        <f aca="false">MIN(I156:I171)</f>
        <v>0</v>
      </c>
      <c r="J172" s="421" t="n">
        <f aca="false">MIN(J156:J171)</f>
        <v>2986.33210998879</v>
      </c>
      <c r="K172" s="421" t="n">
        <f aca="false">MIN(K156:K171)</f>
        <v>1215.25886797348</v>
      </c>
      <c r="L172" s="421" t="n">
        <f aca="false">MIN(L156:L171)</f>
        <v>0</v>
      </c>
      <c r="M172" s="421" t="n">
        <f aca="false">MIN(M156:M171)</f>
        <v>3533.35683676694</v>
      </c>
      <c r="N172" s="421" t="n">
        <f aca="false">MIN(N156:N171)</f>
        <v>563.315383915913</v>
      </c>
      <c r="O172" s="421" t="n">
        <f aca="false">MIN(O156:O171)</f>
        <v>0</v>
      </c>
      <c r="P172" s="421" t="n">
        <f aca="false">MIN(P156:P171)</f>
        <v>4158.52795308483</v>
      </c>
      <c r="Q172" s="421" t="n">
        <f aca="false">MIN(Q156:Q171)</f>
        <v>-181.762883578442</v>
      </c>
      <c r="R172" s="421" t="n">
        <f aca="false">MIN(R156:R171)</f>
        <v>0</v>
      </c>
      <c r="S172" s="421" t="n">
        <f aca="false">MIN(S156:S171)</f>
        <v>5096.28462756167</v>
      </c>
      <c r="T172" s="421" t="n">
        <f aca="false">MIN(T156:T171)</f>
        <v>-1299.38028481998</v>
      </c>
      <c r="U172" s="422"/>
      <c r="V172" s="423" t="n">
        <f aca="false">MIN(G172:T172)</f>
        <v>-1299.38028481998</v>
      </c>
      <c r="W172" s="424" t="s">
        <v>148</v>
      </c>
      <c r="X172" s="0"/>
      <c r="Y172" s="0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9"/>
      <c r="BL172" s="9"/>
      <c r="BM172" s="9"/>
      <c r="BN172" s="9"/>
      <c r="BO172" s="9"/>
      <c r="BP172" s="9"/>
      <c r="BQ172" s="9"/>
      <c r="BR172" s="9"/>
      <c r="BS172" s="9"/>
      <c r="BT172" s="9"/>
      <c r="BU172" s="9"/>
      <c r="BV172" s="9"/>
      <c r="BW172" s="9"/>
      <c r="BX172" s="9"/>
      <c r="BY172" s="9"/>
      <c r="BZ172" s="9"/>
      <c r="CA172" s="9"/>
      <c r="CB172" s="9"/>
      <c r="CC172" s="9"/>
      <c r="CD172" s="9"/>
      <c r="CE172" s="9"/>
      <c r="CF172" s="9"/>
      <c r="CG172" s="9"/>
      <c r="CH172" s="9"/>
      <c r="CI172" s="9"/>
      <c r="CJ172" s="9"/>
      <c r="CK172" s="9"/>
      <c r="CL172" s="9"/>
      <c r="CM172" s="9"/>
      <c r="CN172" s="9"/>
      <c r="CO172" s="9"/>
      <c r="CP172" s="9"/>
      <c r="CQ172" s="9"/>
      <c r="CR172" s="9"/>
      <c r="CS172" s="9"/>
      <c r="CT172" s="9"/>
      <c r="CU172" s="9"/>
      <c r="CV172" s="9"/>
      <c r="CW172" s="9"/>
      <c r="CX172" s="9"/>
      <c r="CY172" s="9"/>
      <c r="CZ172" s="9"/>
      <c r="DA172" s="9"/>
      <c r="DB172" s="9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23"/>
    </row>
    <row r="173" customFormat="false" ht="12.75" hidden="false" customHeight="false" outlineLevel="0" collapsed="false">
      <c r="A173" s="362"/>
      <c r="B173" s="366" t="s">
        <v>135</v>
      </c>
      <c r="C173" s="366" t="s">
        <v>136</v>
      </c>
      <c r="D173" s="425" t="s">
        <v>137</v>
      </c>
      <c r="E173" s="426" t="s">
        <v>138</v>
      </c>
      <c r="F173" s="165"/>
      <c r="G173" s="421" t="n">
        <f aca="false">MAX(G156:G171)</f>
        <v>7503.33770806526</v>
      </c>
      <c r="H173" s="421" t="n">
        <f aca="false">MAX(H156:H171)</f>
        <v>2883.90758530072</v>
      </c>
      <c r="I173" s="421" t="n">
        <f aca="false">MAX(I156:I171)</f>
        <v>0</v>
      </c>
      <c r="J173" s="421" t="n">
        <f aca="false">MAX(J156:J171)</f>
        <v>8206.65521392289</v>
      </c>
      <c r="K173" s="421" t="n">
        <f aca="false">MAX(K156:K171)</f>
        <v>2045.69453436957</v>
      </c>
      <c r="L173" s="421" t="n">
        <f aca="false">MAX(L156:L171)</f>
        <v>0</v>
      </c>
      <c r="M173" s="421" t="n">
        <f aca="false">MAX(M156:M171)</f>
        <v>8753.67994070105</v>
      </c>
      <c r="N173" s="421" t="n">
        <f aca="false">MAX(N156:N171)</f>
        <v>1393.75105031201</v>
      </c>
      <c r="O173" s="421" t="n">
        <f aca="false">MAX(O156:O171)</f>
        <v>0</v>
      </c>
      <c r="P173" s="421" t="n">
        <f aca="false">MAX(P156:P171)</f>
        <v>9378.85105701894</v>
      </c>
      <c r="Q173" s="421" t="n">
        <f aca="false">MAX(Q156:Q171)</f>
        <v>648.672782817655</v>
      </c>
      <c r="R173" s="421" t="n">
        <f aca="false">MAX(R156:R171)</f>
        <v>0</v>
      </c>
      <c r="S173" s="421" t="n">
        <f aca="false">MAX(S156:S171)</f>
        <v>10316.6077314958</v>
      </c>
      <c r="T173" s="421" t="n">
        <f aca="false">MAX(T156:T171)</f>
        <v>-468.94461842388</v>
      </c>
      <c r="U173" s="422"/>
      <c r="V173" s="423" t="n">
        <f aca="false">MAX(G173:T173)</f>
        <v>10316.6077314958</v>
      </c>
      <c r="W173" s="424" t="s">
        <v>149</v>
      </c>
      <c r="X173" s="0"/>
      <c r="Y173" s="0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9"/>
      <c r="BN173" s="9"/>
      <c r="BO173" s="9"/>
      <c r="BP173" s="9"/>
      <c r="BQ173" s="9"/>
      <c r="BR173" s="9"/>
      <c r="BS173" s="9"/>
      <c r="BT173" s="9"/>
      <c r="BU173" s="9"/>
      <c r="BV173" s="9"/>
      <c r="BW173" s="9"/>
      <c r="BX173" s="9"/>
      <c r="BY173" s="9"/>
      <c r="BZ173" s="9"/>
      <c r="CA173" s="9"/>
      <c r="CB173" s="9"/>
      <c r="CC173" s="9"/>
      <c r="CD173" s="9"/>
      <c r="CE173" s="9"/>
      <c r="CF173" s="9"/>
      <c r="CG173" s="9"/>
      <c r="CH173" s="9"/>
      <c r="CI173" s="9"/>
      <c r="CJ173" s="9"/>
      <c r="CK173" s="9"/>
      <c r="CL173" s="9"/>
      <c r="CM173" s="9"/>
      <c r="CN173" s="9"/>
      <c r="CO173" s="9"/>
      <c r="CP173" s="9"/>
      <c r="CQ173" s="9"/>
      <c r="CR173" s="9"/>
      <c r="CS173" s="9"/>
      <c r="CT173" s="9"/>
      <c r="CU173" s="9"/>
      <c r="CV173" s="9"/>
      <c r="CW173" s="9"/>
      <c r="CX173" s="9"/>
      <c r="CY173" s="9"/>
      <c r="CZ173" s="9"/>
      <c r="DA173" s="9"/>
      <c r="DB173" s="9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23"/>
    </row>
    <row r="174" customFormat="false" ht="12.75" hidden="false" customHeight="false" outlineLevel="0" collapsed="false">
      <c r="A174" s="362"/>
      <c r="B174" s="366" t="n">
        <v>1</v>
      </c>
      <c r="C174" s="366" t="n">
        <v>2</v>
      </c>
      <c r="D174" s="427" t="n">
        <v>2</v>
      </c>
      <c r="E174" s="428" t="n">
        <v>1</v>
      </c>
      <c r="F174" s="165"/>
      <c r="G174" s="165"/>
      <c r="H174" s="165"/>
      <c r="I174" s="165"/>
      <c r="J174" s="165"/>
      <c r="K174" s="165"/>
      <c r="L174" s="165"/>
      <c r="M174" s="165"/>
      <c r="N174" s="165"/>
      <c r="O174" s="165"/>
      <c r="P174" s="165"/>
      <c r="Q174" s="165"/>
      <c r="R174" s="165"/>
      <c r="S174" s="3"/>
      <c r="T174" s="3"/>
      <c r="U174" s="3"/>
      <c r="V174" s="0"/>
      <c r="W174" s="0"/>
      <c r="X174" s="0"/>
      <c r="Y174" s="0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/>
      <c r="BK174" s="9"/>
      <c r="BL174" s="9"/>
      <c r="BM174" s="9"/>
      <c r="BN174" s="9"/>
      <c r="BO174" s="9"/>
      <c r="BP174" s="9"/>
      <c r="BQ174" s="9"/>
      <c r="BR174" s="9"/>
      <c r="BS174" s="9"/>
      <c r="BT174" s="9"/>
      <c r="BU174" s="9"/>
      <c r="BV174" s="9"/>
      <c r="BW174" s="9"/>
      <c r="BX174" s="9"/>
      <c r="BY174" s="9"/>
      <c r="BZ174" s="9"/>
      <c r="CA174" s="9"/>
      <c r="CB174" s="9"/>
      <c r="CC174" s="9"/>
      <c r="CD174" s="9"/>
      <c r="CE174" s="9"/>
      <c r="CF174" s="9"/>
      <c r="CG174" s="9"/>
      <c r="CH174" s="9"/>
      <c r="CI174" s="9"/>
      <c r="CJ174" s="9"/>
      <c r="CK174" s="9"/>
      <c r="CL174" s="9"/>
      <c r="CM174" s="9"/>
      <c r="CN174" s="9"/>
      <c r="CO174" s="9"/>
      <c r="CP174" s="9"/>
      <c r="CQ174" s="9"/>
      <c r="CR174" s="9"/>
      <c r="CS174" s="9"/>
      <c r="CT174" s="9"/>
      <c r="CU174" s="9"/>
      <c r="CV174" s="9"/>
      <c r="CW174" s="9"/>
      <c r="CX174" s="9"/>
      <c r="CY174" s="9"/>
      <c r="CZ174" s="9"/>
      <c r="DA174" s="9"/>
      <c r="DB174" s="9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23"/>
    </row>
    <row r="175" customFormat="false" ht="12.75" hidden="false" customHeight="false" outlineLevel="0" collapsed="false">
      <c r="A175" s="362"/>
      <c r="B175" s="366"/>
      <c r="C175" s="366"/>
      <c r="D175" s="425"/>
      <c r="E175" s="426"/>
      <c r="F175" s="165"/>
      <c r="G175" s="165"/>
      <c r="H175" s="165"/>
      <c r="I175" s="165"/>
      <c r="J175" s="165"/>
      <c r="K175" s="165"/>
      <c r="L175" s="165"/>
      <c r="M175" s="165"/>
      <c r="N175" s="165"/>
      <c r="O175" s="165"/>
      <c r="P175" s="165"/>
      <c r="Q175" s="165"/>
      <c r="R175" s="165"/>
      <c r="S175" s="3"/>
      <c r="T175" s="3"/>
      <c r="U175" s="3"/>
      <c r="V175" s="0"/>
      <c r="W175" s="0"/>
      <c r="X175" s="0"/>
      <c r="Y175" s="0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  <c r="BK175" s="9"/>
      <c r="BL175" s="9"/>
      <c r="BM175" s="9"/>
      <c r="BN175" s="9"/>
      <c r="BO175" s="9"/>
      <c r="BP175" s="9"/>
      <c r="BQ175" s="9"/>
      <c r="BR175" s="9"/>
      <c r="BS175" s="9"/>
      <c r="BT175" s="9"/>
      <c r="BU175" s="9"/>
      <c r="BV175" s="9"/>
      <c r="BW175" s="9"/>
      <c r="BX175" s="9"/>
      <c r="BY175" s="9"/>
      <c r="BZ175" s="9"/>
      <c r="CA175" s="9"/>
      <c r="CB175" s="9"/>
      <c r="CC175" s="9"/>
      <c r="CD175" s="9"/>
      <c r="CE175" s="9"/>
      <c r="CF175" s="9"/>
      <c r="CG175" s="9"/>
      <c r="CH175" s="9"/>
      <c r="CI175" s="9"/>
      <c r="CJ175" s="9"/>
      <c r="CK175" s="9"/>
      <c r="CL175" s="9"/>
      <c r="CM175" s="9"/>
      <c r="CN175" s="9"/>
      <c r="CO175" s="9"/>
      <c r="CP175" s="9"/>
      <c r="CQ175" s="9"/>
      <c r="CR175" s="9"/>
      <c r="CS175" s="9"/>
      <c r="CT175" s="9"/>
      <c r="CU175" s="9"/>
      <c r="CV175" s="9"/>
      <c r="CW175" s="9"/>
      <c r="CX175" s="9"/>
      <c r="CY175" s="9"/>
      <c r="CZ175" s="9"/>
      <c r="DA175" s="9"/>
      <c r="DB175" s="9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23"/>
    </row>
    <row r="176" customFormat="false" ht="12.75" hidden="false" customHeight="false" outlineLevel="0" collapsed="false">
      <c r="A176" s="362"/>
      <c r="B176" s="362"/>
      <c r="C176" s="362"/>
      <c r="D176" s="362"/>
      <c r="E176" s="429"/>
      <c r="F176" s="384"/>
      <c r="G176" s="429"/>
      <c r="H176" s="165"/>
      <c r="I176" s="165"/>
      <c r="L176" s="165"/>
      <c r="O176" s="165"/>
      <c r="P176" s="165"/>
      <c r="Q176" s="165"/>
      <c r="R176" s="165"/>
      <c r="S176" s="3"/>
      <c r="T176" s="3"/>
      <c r="U176" s="3"/>
      <c r="V176" s="0"/>
      <c r="W176" s="0"/>
      <c r="X176" s="0"/>
      <c r="Y176" s="0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  <c r="BL176" s="9"/>
      <c r="BM176" s="9"/>
      <c r="BN176" s="9"/>
      <c r="BO176" s="9"/>
      <c r="BP176" s="9"/>
      <c r="BQ176" s="9"/>
      <c r="BR176" s="9"/>
      <c r="BS176" s="9"/>
      <c r="BT176" s="9"/>
      <c r="BU176" s="9"/>
      <c r="BV176" s="9"/>
      <c r="BW176" s="9"/>
      <c r="BX176" s="9"/>
      <c r="BY176" s="9"/>
      <c r="BZ176" s="9"/>
      <c r="CA176" s="9"/>
      <c r="CB176" s="9"/>
      <c r="CC176" s="9"/>
      <c r="CD176" s="9"/>
      <c r="CE176" s="9"/>
      <c r="CF176" s="9"/>
      <c r="CG176" s="9"/>
      <c r="CH176" s="9"/>
      <c r="CI176" s="9"/>
      <c r="CJ176" s="9"/>
      <c r="CK176" s="9"/>
      <c r="CL176" s="9"/>
      <c r="CM176" s="9"/>
      <c r="CN176" s="9"/>
      <c r="CO176" s="9"/>
      <c r="CP176" s="9"/>
      <c r="CQ176" s="9"/>
      <c r="CR176" s="9"/>
      <c r="CS176" s="9"/>
      <c r="CT176" s="9"/>
      <c r="CU176" s="9"/>
      <c r="CV176" s="9"/>
      <c r="CW176" s="9"/>
      <c r="CX176" s="9"/>
      <c r="CY176" s="9"/>
      <c r="CZ176" s="9"/>
      <c r="DA176" s="9"/>
      <c r="DB176" s="9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23"/>
    </row>
    <row r="177" customFormat="false" ht="15" hidden="false" customHeight="false" outlineLevel="0" collapsed="false">
      <c r="A177" s="430" t="s">
        <v>150</v>
      </c>
      <c r="B177" s="430" t="s">
        <v>151</v>
      </c>
      <c r="C177" s="430" t="s">
        <v>152</v>
      </c>
      <c r="D177" s="430" t="s">
        <v>153</v>
      </c>
      <c r="E177" s="431" t="s">
        <v>154</v>
      </c>
      <c r="F177" s="384"/>
      <c r="G177" s="432" t="s">
        <v>133</v>
      </c>
      <c r="H177" s="165"/>
      <c r="I177" s="165"/>
      <c r="L177" s="165"/>
      <c r="O177" s="165"/>
      <c r="P177" s="165"/>
      <c r="Q177" s="0" t="s">
        <v>155</v>
      </c>
      <c r="R177" s="165"/>
      <c r="S177" s="3" t="s">
        <v>156</v>
      </c>
      <c r="T177" s="3"/>
      <c r="U177" s="3"/>
      <c r="V177" s="0"/>
      <c r="W177" s="0"/>
      <c r="X177" s="0"/>
      <c r="Y177" s="0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  <c r="BG177" s="9"/>
      <c r="BH177" s="9"/>
      <c r="BI177" s="9"/>
      <c r="BJ177" s="9"/>
      <c r="BK177" s="9"/>
      <c r="BL177" s="9"/>
      <c r="BM177" s="9"/>
      <c r="BN177" s="9"/>
      <c r="BO177" s="9"/>
      <c r="BP177" s="9"/>
      <c r="BQ177" s="9"/>
      <c r="BR177" s="9"/>
      <c r="BS177" s="9"/>
      <c r="BT177" s="9"/>
      <c r="BU177" s="9"/>
      <c r="BV177" s="9"/>
      <c r="BW177" s="9"/>
      <c r="BX177" s="9"/>
      <c r="BY177" s="9"/>
      <c r="BZ177" s="9"/>
      <c r="CA177" s="9"/>
      <c r="CB177" s="9"/>
      <c r="CC177" s="9"/>
      <c r="CD177" s="9"/>
      <c r="CE177" s="9"/>
      <c r="CF177" s="9"/>
      <c r="CG177" s="9"/>
      <c r="CH177" s="9"/>
      <c r="CI177" s="9"/>
      <c r="CJ177" s="9"/>
      <c r="CK177" s="9"/>
      <c r="CL177" s="9"/>
      <c r="CM177" s="9"/>
      <c r="CN177" s="9"/>
      <c r="CO177" s="9"/>
      <c r="CP177" s="9"/>
      <c r="CQ177" s="9"/>
      <c r="CR177" s="9"/>
      <c r="CS177" s="9"/>
      <c r="CT177" s="9"/>
      <c r="CU177" s="9"/>
      <c r="CV177" s="9"/>
      <c r="CW177" s="9"/>
      <c r="CX177" s="9"/>
      <c r="CY177" s="9"/>
      <c r="CZ177" s="9"/>
      <c r="DA177" s="9"/>
      <c r="DB177" s="9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23"/>
    </row>
    <row r="178" customFormat="false" ht="12.75" hidden="false" customHeight="false" outlineLevel="0" collapsed="false">
      <c r="A178" s="362" t="n">
        <f aca="false">H152</f>
        <v>110</v>
      </c>
      <c r="B178" s="162" t="n">
        <f aca="false">IF(AND($B$174=1,$C$174=1,$D$174=1,$E$174=1),$G$156,IF(AND($B$174=1,$C$174=2,$D$174=1,$E$174=1),$G$157,IF(AND($B$174=1,$C$174=1,$D$174=2,$E$174=2),$G$158,IF(AND($B$174=1,$C$174=2,$D$174=2,$E$174=2),$G$159,0))))</f>
        <v>0</v>
      </c>
      <c r="C178" s="162" t="n">
        <f aca="false">IF(AND($B$174=1,$C$174=2,$D$174=2,$E$174=1),$G$160,IF(AND($B$174=1,$C$174=1,$D$174=1,$E$174=2),$G$161,IF(AND($B$174=1,$C$174=2,$D$174=1,$E$174=2),$G$162,IF(AND($B$174=1,$C$174=1,$D$174=2,$E$174=1),$G$163,0))))</f>
        <v>4250.80899411628</v>
      </c>
      <c r="D178" s="76" t="n">
        <f aca="false">IF(AND($B$174=2,$C$174=1,$D$174=1,$E$174=1),$G$164,IF(AND($B$174=2,$C$174=2,$D$174=1,$E$174=1),$G$165,IF(AND($B$174=2,$C$174=1,$D$174=2,$E$174=2),$G$166,IF(AND($B$174=2,$C$174=2,$D$174=2,$E$174=2),$G$167,0))))</f>
        <v>0</v>
      </c>
      <c r="E178" s="76" t="n">
        <f aca="false">IF(AND($B$174=2,$C$174=2,$D$174=2,$E$174=1),$G$168,IF(AND($B$174=2,$C$174=1,$D$174=1,$E$174=2),$G$169,IF(AND($B$174=2,$C$174=2,$D$174=1,$E$174=2),$G$170,IF(AND($B$174=2,$C$174=1,$D$174=2,$E$174=1),$G$171,0))))</f>
        <v>0</v>
      </c>
      <c r="F178" s="384"/>
      <c r="G178" s="352" t="n">
        <f aca="false">(B178+C178+D178+E178)</f>
        <v>4250.80899411628</v>
      </c>
      <c r="H178" s="165"/>
      <c r="I178" s="165"/>
      <c r="L178" s="165"/>
      <c r="O178" s="165"/>
      <c r="P178" s="165"/>
      <c r="Q178" s="433" t="n">
        <f aca="false">G178/1000</f>
        <v>4.25080899411628</v>
      </c>
      <c r="R178" s="165"/>
      <c r="S178" s="76" t="n">
        <f aca="false">G185/1000</f>
        <v>2.88390758530072</v>
      </c>
      <c r="T178" s="3"/>
      <c r="U178" s="3"/>
      <c r="V178" s="0"/>
      <c r="W178" s="0"/>
      <c r="X178" s="0"/>
      <c r="Y178" s="0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  <c r="BL178" s="9"/>
      <c r="BM178" s="9"/>
      <c r="BN178" s="9"/>
      <c r="BO178" s="9"/>
      <c r="BP178" s="9"/>
      <c r="BQ178" s="9"/>
      <c r="BR178" s="9"/>
      <c r="BS178" s="9"/>
      <c r="BT178" s="9"/>
      <c r="BU178" s="9"/>
      <c r="BV178" s="9"/>
      <c r="BW178" s="9"/>
      <c r="BX178" s="9"/>
      <c r="BY178" s="9"/>
      <c r="BZ178" s="9"/>
      <c r="CA178" s="9"/>
      <c r="CB178" s="9"/>
      <c r="CC178" s="9"/>
      <c r="CD178" s="9"/>
      <c r="CE178" s="9"/>
      <c r="CF178" s="9"/>
      <c r="CG178" s="9"/>
      <c r="CH178" s="9"/>
      <c r="CI178" s="9"/>
      <c r="CJ178" s="9"/>
      <c r="CK178" s="9"/>
      <c r="CL178" s="9"/>
      <c r="CM178" s="9"/>
      <c r="CN178" s="9"/>
      <c r="CO178" s="9"/>
      <c r="CP178" s="9"/>
      <c r="CQ178" s="9"/>
      <c r="CR178" s="9"/>
      <c r="CS178" s="9"/>
      <c r="CT178" s="9"/>
      <c r="CU178" s="9"/>
      <c r="CV178" s="9"/>
      <c r="CW178" s="9"/>
      <c r="CX178" s="9"/>
      <c r="CY178" s="9"/>
      <c r="CZ178" s="9"/>
      <c r="DA178" s="9"/>
      <c r="DB178" s="9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23"/>
    </row>
    <row r="179" customFormat="false" ht="12.75" hidden="false" customHeight="false" outlineLevel="0" collapsed="false">
      <c r="A179" s="362" t="n">
        <f aca="false">K152</f>
        <v>132.5</v>
      </c>
      <c r="B179" s="162" t="n">
        <f aca="false">IF(AND($B$174=1,$C$174=1,$D$174=1,$E$174=1),$J$156,IF(AND($B$174=1,$C$174=2,$D$174=1,$E$174=1),$J$157,IF(AND($B$174=1,$C$174=1,$D$174=2,$E$174=2),$J$158,IF(AND($B$174=1,$C$174=2,$D$174=2,$E$174=2),$J$159,0))))</f>
        <v>0</v>
      </c>
      <c r="C179" s="162" t="n">
        <f aca="false">IF(AND($B$174=1,$C$174=2,$D$174=2,$E$174=1),$J$160,IF(AND($B$174=1,$C$174=1,$D$174=1,$E$174=2),$J$161,IF(AND($B$174=1,$C$174=2,$D$174=1,$E$174=2),$J$162,IF(AND($B$174=1,$C$174=1,$D$174=2,$E$174=1),$J$163,0))))</f>
        <v>4954.12649997391</v>
      </c>
      <c r="D179" s="76" t="n">
        <f aca="false">IF(AND($B$174=2,$C$174=1,$D$174=1,$E$174=1),$J$164,IF(AND($B$174=2,$C$174=2,$D$174=1,$E$174=1),$J$165,IF(AND($B$174=2,$C$174=1,$D$174=2,$E$174=2),$J$166,IF(AND($B$174=2,$C$174=2,$D$174=2,$E$174=2),$J$167,0))))</f>
        <v>0</v>
      </c>
      <c r="E179" s="76" t="n">
        <f aca="false">IF(AND($B$174=2,$C$174=2,$D$174=2,$E$174=1),$J$168,IF(AND($B$174=2,$C$174=1,$D$174=1,$E$174=2),$J$169,IF(AND($B$174=2,$C$174=2,$D$174=1,$E$174=2),$J$170,IF(AND($B$174=2,$C$174=1,$D$174=2,$E$174=1),$J$171,0))))</f>
        <v>0</v>
      </c>
      <c r="F179" s="384"/>
      <c r="G179" s="434" t="n">
        <f aca="false">B179+C179+D179+E179</f>
        <v>4954.12649997391</v>
      </c>
      <c r="H179" s="165"/>
      <c r="I179" s="165"/>
      <c r="L179" s="165"/>
      <c r="O179" s="165"/>
      <c r="P179" s="165"/>
      <c r="Q179" s="433" t="n">
        <f aca="false">G179/1000</f>
        <v>4.95412649997391</v>
      </c>
      <c r="R179" s="165"/>
      <c r="S179" s="76" t="n">
        <f aca="false">G186/1000</f>
        <v>2.04569453436957</v>
      </c>
      <c r="T179" s="3"/>
      <c r="U179" s="3"/>
      <c r="V179" s="0"/>
      <c r="W179" s="0"/>
      <c r="X179" s="0"/>
      <c r="Y179" s="0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/>
      <c r="BR179" s="9"/>
      <c r="BS179" s="9"/>
      <c r="BT179" s="9"/>
      <c r="BU179" s="9"/>
      <c r="BV179" s="9"/>
      <c r="BW179" s="9"/>
      <c r="BX179" s="9"/>
      <c r="BY179" s="9"/>
      <c r="BZ179" s="9"/>
      <c r="CA179" s="9"/>
      <c r="CB179" s="9"/>
      <c r="CC179" s="9"/>
      <c r="CD179" s="9"/>
      <c r="CE179" s="9"/>
      <c r="CF179" s="9"/>
      <c r="CG179" s="9"/>
      <c r="CH179" s="9"/>
      <c r="CI179" s="9"/>
      <c r="CJ179" s="9"/>
      <c r="CK179" s="9"/>
      <c r="CL179" s="9"/>
      <c r="CM179" s="9"/>
      <c r="CN179" s="9"/>
      <c r="CO179" s="9"/>
      <c r="CP179" s="9"/>
      <c r="CQ179" s="9"/>
      <c r="CR179" s="9"/>
      <c r="CS179" s="9"/>
      <c r="CT179" s="9"/>
      <c r="CU179" s="9"/>
      <c r="CV179" s="9"/>
      <c r="CW179" s="9"/>
      <c r="CX179" s="9"/>
      <c r="CY179" s="9"/>
      <c r="CZ179" s="9"/>
      <c r="DA179" s="9"/>
      <c r="DB179" s="9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23"/>
    </row>
    <row r="180" customFormat="false" ht="12.75" hidden="false" customHeight="false" outlineLevel="0" collapsed="false">
      <c r="A180" s="362" t="n">
        <f aca="false">N152</f>
        <v>150</v>
      </c>
      <c r="B180" s="162" t="n">
        <f aca="false">IF(AND($B$174=1,$C$174=1,$D$174=1,$E$174=1),$M$156,IF(AND($B$174=1,$C$174=2,$D$174=1,$E$174=1),$M$157,IF(AND($B$174=1,$C$174=1,$D$174=2,$E$174=2),$M$158,IF(AND($B$174=1,$C$174=2,$D$174=2,$E$174=2),$M$159,0))))</f>
        <v>0</v>
      </c>
      <c r="C180" s="162" t="n">
        <f aca="false">IF(AND($B$174=1,$C$174=2,$D$174=2,$E$174=1),$M$160,IF(AND($B$174=1,$C$174=1,$D$174=1,$E$174=2),$M$161,IF(AND($B$174=1,$C$174=2,$D$174=1,$E$174=2),$M$162,IF(AND($B$174=1,$C$174=1,$D$174=2,$E$174=1),$M$163,0))))</f>
        <v>5501.15122675206</v>
      </c>
      <c r="D180" s="76" t="n">
        <f aca="false">IF(AND($B$174=2,$C$174=1,$D$174=1,$E$174=1),$M$164,IF(AND($B$174=2,$C$174=2,$D$174=1,$E$174=1),$M$165,IF(AND($B$174=2,$C$174=1,$D$174=2,$E$174=2),$M$166,IF(AND($B$174=2,$C$174=2,$D$174=2,$E$174=2),$M$167,0))))</f>
        <v>0</v>
      </c>
      <c r="E180" s="76" t="n">
        <f aca="false">IF(AND($B$174=2,$C$174=2,$D$174=2,$E$174=1),$M$168,IF(AND($B$174=2,$C$174=1,$D$174=1,$E$174=2),$M$169,IF(AND($B$174=2,$C$174=2,$D$174=1,$E$174=2),$M$170,IF(AND($B$174=2,$C$174=1,$D$174=2,$E$174=1),$M$171,0))))</f>
        <v>0</v>
      </c>
      <c r="F180" s="384"/>
      <c r="G180" s="434" t="n">
        <f aca="false">B180+C180+D180+E180</f>
        <v>5501.15122675206</v>
      </c>
      <c r="H180" s="165"/>
      <c r="I180" s="165"/>
      <c r="L180" s="165"/>
      <c r="O180" s="165"/>
      <c r="P180" s="165"/>
      <c r="Q180" s="433" t="n">
        <f aca="false">G180/1000</f>
        <v>5.50115122675206</v>
      </c>
      <c r="R180" s="165"/>
      <c r="S180" s="76" t="n">
        <f aca="false">G187/1000</f>
        <v>1.39375105031201</v>
      </c>
      <c r="T180" s="3"/>
      <c r="U180" s="3"/>
      <c r="V180" s="0"/>
      <c r="W180" s="0"/>
      <c r="X180" s="0"/>
      <c r="Y180" s="0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/>
      <c r="BR180" s="9"/>
      <c r="BS180" s="9"/>
      <c r="BT180" s="9"/>
      <c r="BU180" s="9"/>
      <c r="BV180" s="9"/>
      <c r="BW180" s="9"/>
      <c r="BX180" s="9"/>
      <c r="BY180" s="9"/>
      <c r="BZ180" s="9"/>
      <c r="CA180" s="9"/>
      <c r="CB180" s="9"/>
      <c r="CC180" s="9"/>
      <c r="CD180" s="9"/>
      <c r="CE180" s="9"/>
      <c r="CF180" s="9"/>
      <c r="CG180" s="9"/>
      <c r="CH180" s="9"/>
      <c r="CI180" s="9"/>
      <c r="CJ180" s="9"/>
      <c r="CK180" s="9"/>
      <c r="CL180" s="9"/>
      <c r="CM180" s="9"/>
      <c r="CN180" s="9"/>
      <c r="CO180" s="9"/>
      <c r="CP180" s="9"/>
      <c r="CQ180" s="9"/>
      <c r="CR180" s="9"/>
      <c r="CS180" s="9"/>
      <c r="CT180" s="9"/>
      <c r="CU180" s="9"/>
      <c r="CV180" s="9"/>
      <c r="CW180" s="9"/>
      <c r="CX180" s="9"/>
      <c r="CY180" s="9"/>
      <c r="CZ180" s="9"/>
      <c r="DA180" s="9"/>
      <c r="DB180" s="9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23"/>
    </row>
    <row r="181" customFormat="false" ht="12.75" hidden="false" customHeight="false" outlineLevel="0" collapsed="false">
      <c r="A181" s="362" t="n">
        <f aca="false">Q152</f>
        <v>170</v>
      </c>
      <c r="B181" s="162" t="n">
        <f aca="false">IF(AND($B$174=1,$C$174=1,$D$174=1,$E$174=1),$P$156,IF(AND($B$174=1,$C$174=2,$D$174=1,$E$174=1),$P$157,IF(AND($B$174=1,$C$174=1,$D$174=2,$E$174=2),$P$158,IF(AND($B$174=1,$C$174=2,$D$174=2,$E$174=2),$P$159,0))))</f>
        <v>0</v>
      </c>
      <c r="C181" s="162" t="n">
        <f aca="false">IF(AND($B$174=1,$C$174=2,$D$174=2,$E$174=1),$P$160,IF(AND($B$174=1,$C$174=1,$D$174=1,$E$174=2),$P$161,IF(AND($B$174=1,$C$174=2,$D$174=1,$E$174=2),$P$162,IF(AND($B$174=1,$C$174=1,$D$174=2,$E$174=1),$P$163,0))))</f>
        <v>6126.32234306995</v>
      </c>
      <c r="D181" s="76" t="n">
        <f aca="false">IF(AND($B$174=2,$C$174=1,$D$174=1,$E$174=1),$P$164,IF(AND($B$174=2,$C$174=2,$D$174=1,$E$174=1),$P$165,IF(AND($B$174=2,$C$174=1,$D$174=2,$E$174=2),$P$166,IF(AND($B$174=2,$C$174=2,$D$174=2,$E$174=2),$P$167,0))))</f>
        <v>0</v>
      </c>
      <c r="E181" s="76" t="n">
        <f aca="false">IF(AND($B$174=2,$C$174=2,$D$174=2,$E$174=1),$P$168,IF(AND($B$174=2,$C$174=1,$D$174=1,$E$174=2),$P$169,IF(AND($B$174=2,$C$174=2,$D$174=1,$E$174=2),$P$170,IF(AND($B$174=2,$C$174=1,$D$174=2,$E$174=1),$P$171,0))))</f>
        <v>0</v>
      </c>
      <c r="F181" s="384"/>
      <c r="G181" s="434" t="n">
        <f aca="false">B181+C181+D181+E181</f>
        <v>6126.32234306995</v>
      </c>
      <c r="H181" s="165"/>
      <c r="I181" s="165"/>
      <c r="L181" s="165"/>
      <c r="O181" s="165"/>
      <c r="P181" s="165"/>
      <c r="Q181" s="433" t="n">
        <f aca="false">G181/1000</f>
        <v>6.12632234306995</v>
      </c>
      <c r="R181" s="165"/>
      <c r="S181" s="76" t="n">
        <f aca="false">G188/1000</f>
        <v>0.648672782817655</v>
      </c>
      <c r="T181" s="3"/>
      <c r="U181" s="3"/>
      <c r="V181" s="0"/>
      <c r="W181" s="0"/>
      <c r="X181" s="0"/>
      <c r="Y181" s="0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9"/>
      <c r="BT181" s="9"/>
      <c r="BU181" s="9"/>
      <c r="BV181" s="9"/>
      <c r="BW181" s="9"/>
      <c r="BX181" s="9"/>
      <c r="BY181" s="9"/>
      <c r="BZ181" s="9"/>
      <c r="CA181" s="9"/>
      <c r="CB181" s="9"/>
      <c r="CC181" s="9"/>
      <c r="CD181" s="9"/>
      <c r="CE181" s="9"/>
      <c r="CF181" s="9"/>
      <c r="CG181" s="9"/>
      <c r="CH181" s="9"/>
      <c r="CI181" s="9"/>
      <c r="CJ181" s="9"/>
      <c r="CK181" s="9"/>
      <c r="CL181" s="9"/>
      <c r="CM181" s="9"/>
      <c r="CN181" s="9"/>
      <c r="CO181" s="9"/>
      <c r="CP181" s="9"/>
      <c r="CQ181" s="9"/>
      <c r="CR181" s="9"/>
      <c r="CS181" s="9"/>
      <c r="CT181" s="9"/>
      <c r="CU181" s="9"/>
      <c r="CV181" s="9"/>
      <c r="CW181" s="9"/>
      <c r="CX181" s="9"/>
      <c r="CY181" s="9"/>
      <c r="CZ181" s="9"/>
      <c r="DA181" s="9"/>
      <c r="DB181" s="9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23"/>
    </row>
    <row r="182" customFormat="false" ht="12.75" hidden="false" customHeight="false" outlineLevel="0" collapsed="false">
      <c r="A182" s="362" t="n">
        <f aca="false">T152</f>
        <v>200</v>
      </c>
      <c r="B182" s="162" t="n">
        <f aca="false">IF(AND($B$174=1,$C$174=1,$D$174=1,$E$174=1),$S$156,IF(AND($B$174=1,$C$174=2,$D$174=1,$E$174=1),$S$157,IF(AND($B$174=1,$C$174=1,$D$174=2,$E$174=2),$S$158,IF(AND($B$174=1,$C$174=2,$D$174=2,$E$174=2),$S$159,0))))</f>
        <v>0</v>
      </c>
      <c r="C182" s="162" t="n">
        <f aca="false">IF(AND($B$174=1,$C$174=2,$D$174=2,$E$174=1),$S$160,IF(AND($B$174=1,$C$174=1,$D$174=1,$E$174=2),$S$161,IF(AND($B$174=1,$C$174=2,$D$174=1,$E$174=2),$S$162,IF(AND($B$174=1,$C$174=1,$D$174=2,$E$174=1),$S$163,0))))</f>
        <v>7064.07901754678</v>
      </c>
      <c r="D182" s="76" t="n">
        <f aca="false">IF(AND($B$174=2,$C$174=1,$D$174=1,$E$174=1),$S$164,IF(AND($B$174=2,$C$174=2,$D$174=1,$E$174=1),$S$165,IF(AND($B$174=2,$C$174=1,$D$174=2,$E$174=2),$S$166,IF(AND($B$174=2,$C$174=2,$D$174=2,$E$174=2),$S$167,0))))</f>
        <v>0</v>
      </c>
      <c r="E182" s="76" t="n">
        <f aca="false">IF(AND($B$174=2,$C$174=2,$D$174=2,$E$174=1),$S$168,IF(AND($B$174=2,$C$174=1,$D$174=1,$E$174=2),$S$169,IF(AND($B$174=2,$C$174=2,$D$174=1,$E$174=2),$S$170,IF(AND($B$174=2,$C$174=1,$D$174=2,$E$174=1),$S$171,0))))</f>
        <v>0</v>
      </c>
      <c r="F182" s="384"/>
      <c r="G182" s="434" t="n">
        <f aca="false">B182+C182+D182+E182</f>
        <v>7064.07901754678</v>
      </c>
      <c r="H182" s="165"/>
      <c r="I182" s="165"/>
      <c r="L182" s="165"/>
      <c r="O182" s="165"/>
      <c r="P182" s="165"/>
      <c r="Q182" s="433" t="n">
        <f aca="false">G182/1000</f>
        <v>7.06407901754678</v>
      </c>
      <c r="R182" s="165"/>
      <c r="S182" s="76" t="n">
        <f aca="false">G189/1000</f>
        <v>-0.46894461842388</v>
      </c>
      <c r="T182" s="3"/>
      <c r="U182" s="3"/>
      <c r="V182" s="0"/>
      <c r="W182" s="0"/>
      <c r="X182" s="0"/>
      <c r="Y182" s="0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/>
      <c r="BR182" s="9"/>
      <c r="BS182" s="9"/>
      <c r="BT182" s="9"/>
      <c r="BU182" s="9"/>
      <c r="BV182" s="9"/>
      <c r="BW182" s="9"/>
      <c r="BX182" s="9"/>
      <c r="BY182" s="9"/>
      <c r="BZ182" s="9"/>
      <c r="CA182" s="9"/>
      <c r="CB182" s="9"/>
      <c r="CC182" s="9"/>
      <c r="CD182" s="9"/>
      <c r="CE182" s="9"/>
      <c r="CF182" s="9"/>
      <c r="CG182" s="9"/>
      <c r="CH182" s="9"/>
      <c r="CI182" s="9"/>
      <c r="CJ182" s="9"/>
      <c r="CK182" s="9"/>
      <c r="CL182" s="9"/>
      <c r="CM182" s="9"/>
      <c r="CN182" s="9"/>
      <c r="CO182" s="9"/>
      <c r="CP182" s="9"/>
      <c r="CQ182" s="9"/>
      <c r="CR182" s="9"/>
      <c r="CS182" s="9"/>
      <c r="CT182" s="9"/>
      <c r="CU182" s="9"/>
      <c r="CV182" s="9"/>
      <c r="CW182" s="9"/>
      <c r="CX182" s="9"/>
      <c r="CY182" s="9"/>
      <c r="CZ182" s="9"/>
      <c r="DA182" s="9"/>
      <c r="DB182" s="9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23"/>
    </row>
    <row r="183" customFormat="false" ht="12.75" hidden="false" customHeight="false" outlineLevel="0" collapsed="false">
      <c r="A183" s="362"/>
      <c r="B183" s="362"/>
      <c r="C183" s="362"/>
      <c r="D183" s="365"/>
      <c r="E183" s="435"/>
      <c r="F183" s="384"/>
      <c r="G183" s="435"/>
      <c r="H183" s="165"/>
      <c r="I183" s="165"/>
      <c r="L183" s="165"/>
      <c r="M183" s="165"/>
      <c r="N183" s="165"/>
      <c r="O183" s="165"/>
      <c r="P183" s="165"/>
      <c r="Q183" s="165"/>
      <c r="R183" s="165"/>
      <c r="S183" s="3"/>
      <c r="T183" s="3"/>
      <c r="U183" s="3"/>
      <c r="V183" s="0"/>
      <c r="W183" s="0"/>
      <c r="X183" s="0"/>
      <c r="Y183" s="0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/>
      <c r="BR183" s="9"/>
      <c r="BS183" s="9"/>
      <c r="BT183" s="9"/>
      <c r="BU183" s="9"/>
      <c r="BV183" s="9"/>
      <c r="BW183" s="9"/>
      <c r="BX183" s="9"/>
      <c r="BY183" s="9"/>
      <c r="BZ183" s="9"/>
      <c r="CA183" s="9"/>
      <c r="CB183" s="9"/>
      <c r="CC183" s="9"/>
      <c r="CD183" s="9"/>
      <c r="CE183" s="9"/>
      <c r="CF183" s="9"/>
      <c r="CG183" s="9"/>
      <c r="CH183" s="9"/>
      <c r="CI183" s="9"/>
      <c r="CJ183" s="9"/>
      <c r="CK183" s="9"/>
      <c r="CL183" s="9"/>
      <c r="CM183" s="9"/>
      <c r="CN183" s="9"/>
      <c r="CO183" s="9"/>
      <c r="CP183" s="9"/>
      <c r="CQ183" s="9"/>
      <c r="CR183" s="9"/>
      <c r="CS183" s="9"/>
      <c r="CT183" s="9"/>
      <c r="CU183" s="9"/>
      <c r="CV183" s="9"/>
      <c r="CW183" s="9"/>
      <c r="CX183" s="9"/>
      <c r="CY183" s="9"/>
      <c r="CZ183" s="9"/>
      <c r="DA183" s="9"/>
      <c r="DB183" s="9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23"/>
    </row>
    <row r="184" customFormat="false" ht="15" hidden="false" customHeight="false" outlineLevel="0" collapsed="false">
      <c r="A184" s="430" t="s">
        <v>150</v>
      </c>
      <c r="B184" s="430" t="s">
        <v>151</v>
      </c>
      <c r="C184" s="430" t="s">
        <v>152</v>
      </c>
      <c r="D184" s="430" t="s">
        <v>153</v>
      </c>
      <c r="E184" s="431" t="s">
        <v>154</v>
      </c>
      <c r="F184" s="384"/>
      <c r="G184" s="432" t="s">
        <v>157</v>
      </c>
      <c r="H184" s="165"/>
      <c r="I184" s="165"/>
      <c r="J184" s="0"/>
      <c r="K184" s="0"/>
      <c r="L184" s="165"/>
      <c r="M184" s="165"/>
      <c r="N184" s="165"/>
      <c r="O184" s="165"/>
      <c r="P184" s="165"/>
      <c r="Q184" s="165"/>
      <c r="R184" s="165"/>
      <c r="S184" s="3"/>
      <c r="T184" s="3"/>
      <c r="U184" s="3"/>
      <c r="V184" s="0"/>
      <c r="W184" s="0"/>
      <c r="X184" s="0"/>
      <c r="Y184" s="0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  <c r="BN184" s="9"/>
      <c r="BO184" s="9"/>
      <c r="BP184" s="9"/>
      <c r="BQ184" s="9"/>
      <c r="BR184" s="9"/>
      <c r="BS184" s="9"/>
      <c r="BT184" s="9"/>
      <c r="BU184" s="9"/>
      <c r="BV184" s="9"/>
      <c r="BW184" s="9"/>
      <c r="BX184" s="9"/>
      <c r="BY184" s="9"/>
      <c r="BZ184" s="9"/>
      <c r="CA184" s="9"/>
      <c r="CB184" s="9"/>
      <c r="CC184" s="9"/>
      <c r="CD184" s="9"/>
      <c r="CE184" s="9"/>
      <c r="CF184" s="9"/>
      <c r="CG184" s="9"/>
      <c r="CH184" s="9"/>
      <c r="CI184" s="9"/>
      <c r="CJ184" s="9"/>
      <c r="CK184" s="9"/>
      <c r="CL184" s="9"/>
      <c r="CM184" s="9"/>
      <c r="CN184" s="9"/>
      <c r="CO184" s="9"/>
      <c r="CP184" s="9"/>
      <c r="CQ184" s="9"/>
      <c r="CR184" s="9"/>
      <c r="CS184" s="9"/>
      <c r="CT184" s="9"/>
      <c r="CU184" s="9"/>
      <c r="CV184" s="9"/>
      <c r="CW184" s="9"/>
      <c r="CX184" s="9"/>
      <c r="CY184" s="9"/>
      <c r="CZ184" s="9"/>
      <c r="DA184" s="9"/>
      <c r="DB184" s="9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23"/>
    </row>
    <row r="185" customFormat="false" ht="12.75" hidden="false" customHeight="false" outlineLevel="0" collapsed="false">
      <c r="A185" s="362" t="n">
        <f aca="false">A178</f>
        <v>110</v>
      </c>
      <c r="B185" s="162" t="n">
        <f aca="false">IF(AND($B$174=1,$C$174=1,$D$174=1,$E$174=1),$H$156,IF(AND($B$174=1,$C$174=2,$D$174=1,$E$174=1),$H$157,IF(AND($B$174=1,$C$174=1,$D$174=2,$E$174=2),$H$158,IF(AND($B$174=1,$C$174=2,$D$174=2,$E$174=2),$H$159,0))))</f>
        <v>0</v>
      </c>
      <c r="C185" s="162" t="n">
        <f aca="false">IF(AND($B$174=1,$C$174=2,$D$174=2,$E$174=1),$H$160,IF(AND($B$174=1,$C$174=1,$D$174=1,$E$174=2),$H$161,IF(AND($B$174=1,$C$174=2,$D$174=1,$E$174=2),$H$162,IF(AND($B$174=1,$C$174=1,$D$174=2,$E$174=1),$H$163,0))))</f>
        <v>2883.90758530072</v>
      </c>
      <c r="D185" s="76" t="n">
        <f aca="false">IF(AND($B$174=2,$C$174=1,$D$174=1,$E$174=1),$H$164,IF(AND($B$174=2,$C$174=2,$D$174=1,$E$174=1),$H$165,IF(AND($B$174=2,$C$174=1,$D$174=2,$E$174=2),$H$166,IF(AND($B$174=2,$C$174=2,$D$174=2,$E$174=2),$H$167,0))))</f>
        <v>0</v>
      </c>
      <c r="E185" s="76" t="n">
        <f aca="false">IF(AND($B$174=2,$C$174=2,$D$174=2,$E$174=1),$H$168,IF(AND($B$174=2,$C$174=1,$D$174=1,$E$174=2),$H$169,IF(AND($B$174=2,$C$174=2,$D$174=1,$E$174=2),$H$170,IF(AND($B$174=2,$C$174=1,$D$174=2,$E$174=1),$H$171,0))))</f>
        <v>0</v>
      </c>
      <c r="F185" s="384"/>
      <c r="G185" s="352" t="n">
        <f aca="false">B185+C185+D185+E185</f>
        <v>2883.90758530072</v>
      </c>
      <c r="H185" s="165"/>
      <c r="I185" s="165"/>
      <c r="J185" s="0"/>
      <c r="K185" s="0"/>
      <c r="L185" s="165"/>
      <c r="M185" s="165"/>
      <c r="N185" s="165"/>
      <c r="O185" s="165"/>
      <c r="P185" s="165"/>
      <c r="Q185" s="165"/>
      <c r="R185" s="165"/>
      <c r="S185" s="3"/>
      <c r="T185" s="3"/>
      <c r="U185" s="3"/>
      <c r="V185" s="0"/>
      <c r="W185" s="0"/>
      <c r="X185" s="0"/>
      <c r="Y185" s="0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  <c r="BR185" s="9"/>
      <c r="BS185" s="9"/>
      <c r="BT185" s="9"/>
      <c r="BU185" s="9"/>
      <c r="BV185" s="9"/>
      <c r="BW185" s="9"/>
      <c r="BX185" s="9"/>
      <c r="BY185" s="9"/>
      <c r="BZ185" s="9"/>
      <c r="CA185" s="9"/>
      <c r="CB185" s="9"/>
      <c r="CC185" s="9"/>
      <c r="CD185" s="9"/>
      <c r="CE185" s="9"/>
      <c r="CF185" s="9"/>
      <c r="CG185" s="9"/>
      <c r="CH185" s="9"/>
      <c r="CI185" s="9"/>
      <c r="CJ185" s="9"/>
      <c r="CK185" s="9"/>
      <c r="CL185" s="9"/>
      <c r="CM185" s="9"/>
      <c r="CN185" s="9"/>
      <c r="CO185" s="9"/>
      <c r="CP185" s="9"/>
      <c r="CQ185" s="9"/>
      <c r="CR185" s="9"/>
      <c r="CS185" s="9"/>
      <c r="CT185" s="9"/>
      <c r="CU185" s="9"/>
      <c r="CV185" s="9"/>
      <c r="CW185" s="9"/>
      <c r="CX185" s="9"/>
      <c r="CY185" s="9"/>
      <c r="CZ185" s="9"/>
      <c r="DA185" s="9"/>
      <c r="DB185" s="9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23"/>
    </row>
    <row r="186" customFormat="false" ht="12.75" hidden="false" customHeight="false" outlineLevel="0" collapsed="false">
      <c r="A186" s="362" t="n">
        <f aca="false">A179</f>
        <v>132.5</v>
      </c>
      <c r="B186" s="162" t="n">
        <f aca="false">IF(AND($B$174=1,$C$174=1,$D$174=1,$E$174=1),$K$156,IF(AND($B$174=1,$C$174=2,$D$174=1,$E$174=1),$K$157,IF(AND($B$174=1,$C$174=1,$D$174=2,$E$174=2),$K$158,IF(AND($B$174=1,$C$174=2,$D$174=2,$E$174=2),$K$159,0))))</f>
        <v>0</v>
      </c>
      <c r="C186" s="162" t="n">
        <f aca="false">IF(AND($B$174=1,$C$174=2,$D$174=2,$E$174=1),$K$160,IF(AND($B$174=1,$C$174=1,$D$174=1,$E$174=2),$K$161,IF(AND($B$174=1,$C$174=2,$D$174=1,$E$174=2),$K$162,IF(AND($B$174=1,$C$174=1,$D$174=2,$E$174=1),$K$163,0))))</f>
        <v>2045.69453436957</v>
      </c>
      <c r="D186" s="76" t="n">
        <f aca="false">IF(AND($B$174=2,$C$174=1,$D$174=1,$E$174=1),$K$164,IF(AND($B$174=2,$C$174=2,$D$174=1,$E$174=1),$K$165,IF(AND($B$174=2,$C$174=1,$D$174=2,$E$174=2),$K$166,IF(AND($B$174=2,$C$174=2,$D$174=2,$E$174=2),$K$167,0))))</f>
        <v>0</v>
      </c>
      <c r="E186" s="76" t="n">
        <f aca="false">IF(AND($B$174=2,$C$174=2,$D$174=2,$E$174=1),$K$168,IF(AND($B$174=2,$C$174=1,$D$174=1,$E$174=2),$K$169,IF(AND($B$174=2,$C$174=2,$D$174=1,$E$174=2),$K$170,IF(AND($B$174=2,$C$174=1,$D$174=2,$E$174=1),$K$171,0))))</f>
        <v>0</v>
      </c>
      <c r="F186" s="384"/>
      <c r="G186" s="434" t="n">
        <f aca="false">B186+C186+D186+E186</f>
        <v>2045.69453436957</v>
      </c>
      <c r="H186" s="165"/>
      <c r="I186" s="165"/>
      <c r="J186" s="165"/>
      <c r="K186" s="165"/>
      <c r="L186" s="165"/>
      <c r="M186" s="165"/>
      <c r="N186" s="165"/>
      <c r="O186" s="165"/>
      <c r="P186" s="165"/>
      <c r="Q186" s="165"/>
      <c r="R186" s="165"/>
      <c r="S186" s="3"/>
      <c r="T186" s="3"/>
      <c r="U186" s="3"/>
      <c r="V186" s="0"/>
      <c r="W186" s="0"/>
      <c r="X186" s="0"/>
      <c r="Y186" s="0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9"/>
      <c r="BT186" s="9"/>
      <c r="BU186" s="9"/>
      <c r="BV186" s="9"/>
      <c r="BW186" s="9"/>
      <c r="BX186" s="9"/>
      <c r="BY186" s="9"/>
      <c r="BZ186" s="9"/>
      <c r="CA186" s="9"/>
      <c r="CB186" s="9"/>
      <c r="CC186" s="9"/>
      <c r="CD186" s="9"/>
      <c r="CE186" s="9"/>
      <c r="CF186" s="9"/>
      <c r="CG186" s="9"/>
      <c r="CH186" s="9"/>
      <c r="CI186" s="9"/>
      <c r="CJ186" s="9"/>
      <c r="CK186" s="9"/>
      <c r="CL186" s="9"/>
      <c r="CM186" s="9"/>
      <c r="CN186" s="9"/>
      <c r="CO186" s="9"/>
      <c r="CP186" s="9"/>
      <c r="CQ186" s="9"/>
      <c r="CR186" s="9"/>
      <c r="CS186" s="9"/>
      <c r="CT186" s="9"/>
      <c r="CU186" s="9"/>
      <c r="CV186" s="9"/>
      <c r="CW186" s="9"/>
      <c r="CX186" s="9"/>
      <c r="CY186" s="9"/>
      <c r="CZ186" s="9"/>
      <c r="DA186" s="9"/>
      <c r="DB186" s="9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23"/>
    </row>
    <row r="187" customFormat="false" ht="12.75" hidden="false" customHeight="false" outlineLevel="0" collapsed="false">
      <c r="A187" s="362" t="n">
        <f aca="false">A180</f>
        <v>150</v>
      </c>
      <c r="B187" s="162" t="n">
        <f aca="false">IF(AND($B$174=1,$C$174=1,$D$174=1,$E$174=1),$N$156,IF(AND($B$174=1,$C$174=2,$D$174=1,$E$174=1),$N$157,IF(AND($B$174=1,$C$174=1,$D$174=2,$E$174=2),$N$158,IF(AND($B$174=1,$C$174=2,$D$174=2,$E$174=2),$N$159,0))))</f>
        <v>0</v>
      </c>
      <c r="C187" s="162" t="n">
        <f aca="false">IF(AND($B$174=1,$C$174=2,$D$174=2,$E$174=1),$N$160,IF(AND($B$174=1,$C$174=1,$D$174=1,$E$174=2),$N$161,IF(AND($B$174=1,$C$174=2,$D$174=1,$E$174=2),$N$162,IF(AND($B$174=1,$C$174=1,$D$174=2,$E$174=1),$N$163,0))))</f>
        <v>1393.75105031201</v>
      </c>
      <c r="D187" s="76" t="n">
        <f aca="false">IF(AND($B$174=2,$C$174=1,$D$174=1,$E$174=1),$N$164,IF(AND($B$174=2,$C$174=2,$D$174=1,$E$174=1),$N$165,IF(AND($B$174=2,$C$174=1,$D$174=2,$E$174=2),$N$166,IF(AND($B$174=2,$C$174=2,$D$174=2,$E$174=2),$N$167,0))))</f>
        <v>0</v>
      </c>
      <c r="E187" s="76" t="n">
        <f aca="false">IF(AND($B$174=2,$C$174=2,$D$174=2,$E$174=1),$N$168,IF(AND($B$174=2,$C$174=1,$D$174=1,$E$174=2),$N$169,IF(AND($B$174=2,$C$174=2,$D$174=1,$E$174=2),$N$170,IF(AND($B$174=2,$C$174=1,$D$174=2,$E$174=1),$N$171,0))))</f>
        <v>0</v>
      </c>
      <c r="F187" s="384"/>
      <c r="G187" s="434" t="n">
        <f aca="false">B187+C187+D187+E187</f>
        <v>1393.75105031201</v>
      </c>
      <c r="H187" s="165"/>
      <c r="I187" s="165"/>
      <c r="J187" s="165"/>
      <c r="K187" s="165"/>
      <c r="L187" s="165"/>
      <c r="M187" s="165"/>
      <c r="N187" s="165"/>
      <c r="O187" s="165"/>
      <c r="P187" s="165"/>
      <c r="Q187" s="165"/>
      <c r="R187" s="165"/>
      <c r="S187" s="3"/>
      <c r="T187" s="3"/>
      <c r="U187" s="3"/>
      <c r="V187" s="0"/>
      <c r="W187" s="0"/>
      <c r="X187" s="0"/>
      <c r="Y187" s="0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9"/>
      <c r="BT187" s="9"/>
      <c r="BU187" s="9"/>
      <c r="BV187" s="9"/>
      <c r="BW187" s="9"/>
      <c r="BX187" s="9"/>
      <c r="BY187" s="9"/>
      <c r="BZ187" s="9"/>
      <c r="CA187" s="9"/>
      <c r="CB187" s="9"/>
      <c r="CC187" s="9"/>
      <c r="CD187" s="9"/>
      <c r="CE187" s="9"/>
      <c r="CF187" s="9"/>
      <c r="CG187" s="9"/>
      <c r="CH187" s="9"/>
      <c r="CI187" s="9"/>
      <c r="CJ187" s="9"/>
      <c r="CK187" s="9"/>
      <c r="CL187" s="9"/>
      <c r="CM187" s="9"/>
      <c r="CN187" s="9"/>
      <c r="CO187" s="9"/>
      <c r="CP187" s="9"/>
      <c r="CQ187" s="9"/>
      <c r="CR187" s="9"/>
      <c r="CS187" s="9"/>
      <c r="CT187" s="9"/>
      <c r="CU187" s="9"/>
      <c r="CV187" s="9"/>
      <c r="CW187" s="9"/>
      <c r="CX187" s="9"/>
      <c r="CY187" s="9"/>
      <c r="CZ187" s="9"/>
      <c r="DA187" s="9"/>
      <c r="DB187" s="9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23"/>
    </row>
    <row r="188" customFormat="false" ht="12.75" hidden="false" customHeight="false" outlineLevel="0" collapsed="false">
      <c r="A188" s="362" t="n">
        <f aca="false">A181</f>
        <v>170</v>
      </c>
      <c r="B188" s="162" t="n">
        <f aca="false">IF(AND($B$174=1,$C$174=1,$D$174=1,$E$174=1),$Q$156,IF(AND($B$174=1,$C$174=2,$D$174=1,$E$174=1),$Q$157,IF(AND($B$174=1,$C$174=1,$D$174=2,$E$174=2),$Q$158,IF(AND($B$174=1,$C$174=2,$D$174=2,$E$174=2),$Q$159,0))))</f>
        <v>0</v>
      </c>
      <c r="C188" s="162" t="n">
        <f aca="false">IF(AND($B$174=1,$C$174=2,$D$174=2,$E$174=1),$Q$160,IF(AND($B$174=1,$C$174=1,$D$174=1,$E$174=2),$Q$161,IF(AND($B$174=1,$C$174=2,$D$174=1,$E$174=2),$Q$162,IF(AND($B$174=1,$C$174=1,$D$174=2,$E$174=1),$Q$163,0))))</f>
        <v>648.672782817655</v>
      </c>
      <c r="D188" s="76" t="n">
        <f aca="false">IF(AND($B$174=2,$C$174=1,$D$174=1,$E$174=1),$Q$164,IF(AND($B$174=2,$C$174=2,$D$174=1,$E$174=1),$Q$165,IF(AND($B$174=2,$C$174=1,$D$174=2,$E$174=2),$Q$166,IF(AND($B$174=2,$C$174=2,$D$174=2,$E$174=2),$Q$167,0))))</f>
        <v>0</v>
      </c>
      <c r="E188" s="76" t="n">
        <f aca="false">IF(AND($B$174=2,$C$174=2,$D$174=2,$E$174=1),$Q$168,IF(AND($B$174=2,$C$174=1,$D$174=1,$E$174=2),$Q$169,IF(AND($B$174=2,$C$174=2,$D$174=1,$E$174=2),$Q$170,IF(AND($B$174=2,$C$174=1,$D$174=2,$E$174=1),$Q$171,0))))</f>
        <v>0</v>
      </c>
      <c r="F188" s="165"/>
      <c r="G188" s="436" t="n">
        <f aca="false">B188+C188+D188+E188</f>
        <v>648.672782817655</v>
      </c>
      <c r="H188" s="165"/>
      <c r="I188" s="165"/>
      <c r="L188" s="165"/>
      <c r="M188" s="165"/>
      <c r="N188" s="165"/>
      <c r="O188" s="165"/>
      <c r="P188" s="165"/>
      <c r="Q188" s="165"/>
      <c r="R188" s="165"/>
      <c r="S188" s="3"/>
      <c r="T188" s="3"/>
      <c r="U188" s="3"/>
      <c r="V188" s="0"/>
      <c r="W188" s="0"/>
      <c r="X188" s="0"/>
      <c r="Y188" s="0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  <c r="CA188" s="9"/>
      <c r="CB188" s="9"/>
      <c r="CC188" s="9"/>
      <c r="CD188" s="9"/>
      <c r="CE188" s="9"/>
      <c r="CF188" s="9"/>
      <c r="CG188" s="9"/>
      <c r="CH188" s="9"/>
      <c r="CI188" s="9"/>
      <c r="CJ188" s="9"/>
      <c r="CK188" s="9"/>
      <c r="CL188" s="9"/>
      <c r="CM188" s="9"/>
      <c r="CN188" s="9"/>
      <c r="CO188" s="9"/>
      <c r="CP188" s="9"/>
      <c r="CQ188" s="9"/>
      <c r="CR188" s="9"/>
      <c r="CS188" s="9"/>
      <c r="CT188" s="9"/>
      <c r="CU188" s="9"/>
      <c r="CV188" s="9"/>
      <c r="CW188" s="9"/>
      <c r="CX188" s="9"/>
      <c r="CY188" s="9"/>
      <c r="CZ188" s="9"/>
      <c r="DA188" s="9"/>
      <c r="DB188" s="9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23"/>
    </row>
    <row r="189" customFormat="false" ht="12.75" hidden="false" customHeight="false" outlineLevel="0" collapsed="false">
      <c r="A189" s="362" t="n">
        <f aca="false">A182</f>
        <v>200</v>
      </c>
      <c r="B189" s="162" t="n">
        <f aca="false">IF(AND($B$174=1,$C$174=1,$D$174=1,$E$174=1),$T$156,IF(AND($B$174=1,$C$174=2,$D$174=1,$E$174=1),$T$157,IF(AND($B$174=1,$C$174=1,$D$174=2,$E$174=2),$T$158,IF(AND($B$174=1,$C$174=2,$D$174=2,$E$174=2),$T$159,0))))</f>
        <v>0</v>
      </c>
      <c r="C189" s="162" t="n">
        <f aca="false">IF(AND($B$174=1,$C$174=2,$D$174=2,$E$174=1),$T$160,IF(AND($B$174=1,$C$174=1,$D$174=1,$E$174=2),$T$161,IF(AND($B$174=1,$C$174=2,$D$174=1,$E$174=2),$T$162,IF(AND($B$174=1,$C$174=1,$D$174=2,$E$174=1),$T$163,0))))</f>
        <v>-468.94461842388</v>
      </c>
      <c r="D189" s="76" t="n">
        <f aca="false">IF(AND($B$174=2,$C$174=1,$D$174=1,$E$174=1),$T$164,IF(AND($B$174=2,$C$174=2,$D$174=1,$E$174=1),$T$165,IF(AND($B$174=2,$C$174=1,$D$174=2,$E$174=2),$T$166,IF(AND($B$174=2,$C$174=2,$D$174=2,$E$174=2),$T$167,0))))</f>
        <v>0</v>
      </c>
      <c r="E189" s="76" t="n">
        <f aca="false">IF(AND($B$174=2,$C$174=2,$D$174=2,$E$174=1),$T$168,IF(AND($B$174=2,$C$174=1,$D$174=1,$E$174=2),$T$169,IF(AND($B$174=2,$C$174=2,$D$174=1,$E$174=2),$T$170,IF(AND($B$174=2,$C$174=1,$D$174=2,$E$174=1),$T$171,0))))</f>
        <v>0</v>
      </c>
      <c r="F189" s="165"/>
      <c r="G189" s="436" t="n">
        <f aca="false">B189+C189+D189+E189</f>
        <v>-468.94461842388</v>
      </c>
      <c r="H189" s="165"/>
      <c r="I189" s="165"/>
      <c r="L189" s="165"/>
      <c r="M189" s="165"/>
      <c r="N189" s="165"/>
      <c r="O189" s="165"/>
      <c r="P189" s="165"/>
      <c r="Q189" s="165"/>
      <c r="R189" s="165"/>
      <c r="S189" s="3"/>
      <c r="T189" s="3"/>
      <c r="U189" s="3"/>
      <c r="V189" s="0"/>
      <c r="W189" s="0"/>
      <c r="X189" s="0"/>
      <c r="Y189" s="0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  <c r="CA189" s="9"/>
      <c r="CB189" s="9"/>
      <c r="CC189" s="9"/>
      <c r="CD189" s="9"/>
      <c r="CE189" s="9"/>
      <c r="CF189" s="9"/>
      <c r="CG189" s="9"/>
      <c r="CH189" s="9"/>
      <c r="CI189" s="9"/>
      <c r="CJ189" s="9"/>
      <c r="CK189" s="9"/>
      <c r="CL189" s="9"/>
      <c r="CM189" s="9"/>
      <c r="CN189" s="9"/>
      <c r="CO189" s="9"/>
      <c r="CP189" s="9"/>
      <c r="CQ189" s="9"/>
      <c r="CR189" s="9"/>
      <c r="CS189" s="9"/>
      <c r="CT189" s="9"/>
      <c r="CU189" s="9"/>
      <c r="CV189" s="9"/>
      <c r="CW189" s="9"/>
      <c r="CX189" s="9"/>
      <c r="CY189" s="9"/>
      <c r="CZ189" s="9"/>
      <c r="DA189" s="9"/>
      <c r="DB189" s="9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23"/>
    </row>
    <row r="190" customFormat="false" ht="12.75" hidden="false" customHeight="false" outlineLevel="0" collapsed="false">
      <c r="A190" s="362"/>
      <c r="B190" s="362"/>
      <c r="C190" s="362"/>
      <c r="D190" s="362"/>
      <c r="E190" s="162"/>
      <c r="F190" s="165"/>
      <c r="G190" s="165"/>
      <c r="H190" s="165"/>
      <c r="I190" s="165"/>
      <c r="L190" s="165"/>
      <c r="M190" s="165"/>
      <c r="N190" s="165"/>
      <c r="O190" s="165"/>
      <c r="P190" s="165"/>
      <c r="Q190" s="165"/>
      <c r="R190" s="165"/>
      <c r="S190" s="3"/>
      <c r="T190" s="3"/>
      <c r="U190" s="3"/>
      <c r="V190" s="0"/>
      <c r="W190" s="0"/>
      <c r="X190" s="0"/>
      <c r="Y190" s="0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  <c r="BR190" s="9"/>
      <c r="BS190" s="9"/>
      <c r="BT190" s="9"/>
      <c r="BU190" s="9"/>
      <c r="BV190" s="9"/>
      <c r="BW190" s="9"/>
      <c r="BX190" s="9"/>
      <c r="BY190" s="9"/>
      <c r="BZ190" s="9"/>
      <c r="CA190" s="9"/>
      <c r="CB190" s="9"/>
      <c r="CC190" s="9"/>
      <c r="CD190" s="9"/>
      <c r="CE190" s="9"/>
      <c r="CF190" s="9"/>
      <c r="CG190" s="9"/>
      <c r="CH190" s="9"/>
      <c r="CI190" s="9"/>
      <c r="CJ190" s="9"/>
      <c r="CK190" s="9"/>
      <c r="CL190" s="9"/>
      <c r="CM190" s="9"/>
      <c r="CN190" s="9"/>
      <c r="CO190" s="9"/>
      <c r="CP190" s="9"/>
      <c r="CQ190" s="9"/>
      <c r="CR190" s="9"/>
      <c r="CS190" s="9"/>
      <c r="CT190" s="9"/>
      <c r="CU190" s="9"/>
      <c r="CV190" s="9"/>
      <c r="CW190" s="9"/>
      <c r="CX190" s="9"/>
      <c r="CY190" s="9"/>
      <c r="CZ190" s="9"/>
      <c r="DA190" s="9"/>
      <c r="DB190" s="9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23"/>
    </row>
    <row r="191" customFormat="false" ht="12.75" hidden="false" customHeight="false" outlineLevel="0" collapsed="false">
      <c r="A191" s="362"/>
      <c r="B191" s="362"/>
      <c r="C191" s="362"/>
      <c r="D191" s="362"/>
      <c r="E191" s="162"/>
      <c r="F191" s="165"/>
      <c r="G191" s="165"/>
      <c r="H191" s="165"/>
      <c r="I191" s="165"/>
      <c r="L191" s="165"/>
      <c r="M191" s="165"/>
      <c r="N191" s="165"/>
      <c r="O191" s="165"/>
      <c r="P191" s="165"/>
      <c r="Q191" s="165"/>
      <c r="R191" s="165"/>
      <c r="S191" s="3"/>
      <c r="T191" s="3"/>
      <c r="U191" s="3"/>
      <c r="V191" s="0"/>
      <c r="W191" s="0"/>
      <c r="X191" s="0"/>
      <c r="Y191" s="0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23"/>
    </row>
    <row r="192" customFormat="false" ht="12.75" hidden="false" customHeight="false" outlineLevel="0" collapsed="false">
      <c r="A192" s="362"/>
      <c r="B192" s="362"/>
      <c r="C192" s="362"/>
      <c r="D192" s="362"/>
      <c r="E192" s="162"/>
      <c r="F192" s="165"/>
      <c r="G192" s="165"/>
      <c r="H192" s="165"/>
      <c r="I192" s="165"/>
      <c r="L192" s="165"/>
      <c r="M192" s="165"/>
      <c r="N192" s="165"/>
      <c r="O192" s="165"/>
      <c r="P192" s="165"/>
      <c r="Q192" s="165"/>
      <c r="R192" s="165"/>
      <c r="S192" s="3"/>
      <c r="T192" s="3"/>
      <c r="U192" s="3"/>
      <c r="V192" s="0"/>
      <c r="W192" s="0"/>
      <c r="X192" s="0"/>
      <c r="Y192" s="0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  <c r="CA192" s="9"/>
      <c r="CB192" s="9"/>
      <c r="CC192" s="9"/>
      <c r="CD192" s="9"/>
      <c r="CE192" s="9"/>
      <c r="CF192" s="9"/>
      <c r="CG192" s="9"/>
      <c r="CH192" s="9"/>
      <c r="CI192" s="9"/>
      <c r="CJ192" s="9"/>
      <c r="CK192" s="9"/>
      <c r="CL192" s="9"/>
      <c r="CM192" s="9"/>
      <c r="CN192" s="9"/>
      <c r="CO192" s="9"/>
      <c r="CP192" s="9"/>
      <c r="CQ192" s="9"/>
      <c r="CR192" s="9"/>
      <c r="CS192" s="9"/>
      <c r="CT192" s="9"/>
      <c r="CU192" s="9"/>
      <c r="CV192" s="9"/>
      <c r="CW192" s="9"/>
      <c r="CX192" s="9"/>
      <c r="CY192" s="9"/>
      <c r="CZ192" s="9"/>
      <c r="DA192" s="9"/>
      <c r="DB192" s="9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23"/>
    </row>
    <row r="193" customFormat="false" ht="12.75" hidden="false" customHeight="false" outlineLevel="0" collapsed="false">
      <c r="A193" s="362"/>
      <c r="B193" s="362"/>
      <c r="C193" s="362"/>
      <c r="D193" s="362"/>
      <c r="E193" s="162"/>
      <c r="F193" s="165"/>
      <c r="G193" s="165"/>
      <c r="H193" s="165"/>
      <c r="I193" s="165"/>
      <c r="L193" s="165"/>
      <c r="M193" s="165"/>
      <c r="N193" s="165"/>
      <c r="O193" s="165"/>
      <c r="P193" s="165"/>
      <c r="Q193" s="165"/>
      <c r="R193" s="165"/>
      <c r="S193" s="3"/>
      <c r="T193" s="3"/>
      <c r="U193" s="3"/>
      <c r="V193" s="0"/>
      <c r="W193" s="0"/>
      <c r="X193" s="0"/>
      <c r="Y193" s="0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  <c r="BK193" s="9"/>
      <c r="BL193" s="9"/>
      <c r="BM193" s="9"/>
      <c r="BN193" s="9"/>
      <c r="BO193" s="9"/>
      <c r="BP193" s="9"/>
      <c r="BQ193" s="9"/>
      <c r="BR193" s="9"/>
      <c r="BS193" s="9"/>
      <c r="BT193" s="9"/>
      <c r="BU193" s="9"/>
      <c r="BV193" s="9"/>
      <c r="BW193" s="9"/>
      <c r="BX193" s="9"/>
      <c r="BY193" s="9"/>
      <c r="BZ193" s="9"/>
      <c r="CA193" s="9"/>
      <c r="CB193" s="9"/>
      <c r="CC193" s="9"/>
      <c r="CD193" s="9"/>
      <c r="CE193" s="9"/>
      <c r="CF193" s="9"/>
      <c r="CG193" s="9"/>
      <c r="CH193" s="9"/>
      <c r="CI193" s="9"/>
      <c r="CJ193" s="9"/>
      <c r="CK193" s="9"/>
      <c r="CL193" s="9"/>
      <c r="CM193" s="9"/>
      <c r="CN193" s="9"/>
      <c r="CO193" s="9"/>
      <c r="CP193" s="9"/>
      <c r="CQ193" s="9"/>
      <c r="CR193" s="9"/>
      <c r="CS193" s="9"/>
      <c r="CT193" s="9"/>
      <c r="CU193" s="9"/>
      <c r="CV193" s="9"/>
      <c r="CW193" s="9"/>
      <c r="CX193" s="9"/>
      <c r="CY193" s="9"/>
      <c r="CZ193" s="9"/>
      <c r="DA193" s="9"/>
      <c r="DB193" s="9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23"/>
    </row>
    <row r="194" customFormat="false" ht="12.75" hidden="false" customHeight="false" outlineLevel="0" collapsed="false">
      <c r="A194" s="340"/>
      <c r="B194" s="0"/>
      <c r="C194" s="0"/>
      <c r="D194" s="0"/>
      <c r="E194" s="437"/>
      <c r="N194" s="3"/>
      <c r="O194" s="3"/>
      <c r="P194" s="3"/>
      <c r="Q194" s="3"/>
      <c r="R194" s="3"/>
      <c r="S194" s="3"/>
      <c r="T194" s="3"/>
      <c r="U194" s="3"/>
      <c r="V194" s="0"/>
      <c r="W194" s="0"/>
      <c r="X194" s="0"/>
      <c r="Y194" s="0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  <c r="BK194" s="9"/>
      <c r="BL194" s="9"/>
      <c r="BM194" s="9"/>
      <c r="BN194" s="9"/>
      <c r="BO194" s="9"/>
      <c r="BP194" s="9"/>
      <c r="BQ194" s="9"/>
      <c r="BR194" s="9"/>
      <c r="BS194" s="9"/>
      <c r="BT194" s="9"/>
      <c r="BU194" s="9"/>
      <c r="BV194" s="9"/>
      <c r="BW194" s="9"/>
      <c r="BX194" s="9"/>
      <c r="BY194" s="9"/>
      <c r="BZ194" s="9"/>
      <c r="CA194" s="9"/>
      <c r="CB194" s="9"/>
      <c r="CC194" s="9"/>
      <c r="CD194" s="9"/>
      <c r="CE194" s="9"/>
      <c r="CF194" s="9"/>
      <c r="CG194" s="9"/>
      <c r="CH194" s="9"/>
      <c r="CI194" s="9"/>
      <c r="CJ194" s="9"/>
      <c r="CK194" s="9"/>
      <c r="CL194" s="9"/>
      <c r="CM194" s="9"/>
      <c r="CN194" s="9"/>
      <c r="CO194" s="9"/>
      <c r="CP194" s="9"/>
      <c r="CQ194" s="9"/>
      <c r="CR194" s="9"/>
      <c r="CS194" s="9"/>
      <c r="CT194" s="9"/>
      <c r="CU194" s="9"/>
      <c r="CV194" s="9"/>
      <c r="CW194" s="9"/>
      <c r="CX194" s="9"/>
      <c r="CY194" s="9"/>
      <c r="CZ194" s="9"/>
      <c r="DA194" s="9"/>
      <c r="DB194" s="9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23"/>
    </row>
    <row r="195" customFormat="false" ht="12.75" hidden="false" customHeight="false" outlineLevel="0" collapsed="false">
      <c r="A195" s="340"/>
      <c r="B195" s="0"/>
      <c r="C195" s="0"/>
      <c r="D195" s="0"/>
      <c r="E195" s="437"/>
      <c r="N195" s="3"/>
      <c r="O195" s="3"/>
      <c r="P195" s="3"/>
      <c r="Q195" s="3"/>
      <c r="R195" s="3"/>
      <c r="S195" s="3"/>
      <c r="T195" s="3"/>
      <c r="U195" s="3"/>
      <c r="V195" s="0"/>
      <c r="W195" s="0"/>
      <c r="X195" s="0"/>
      <c r="Y195" s="0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9"/>
      <c r="BM195" s="9"/>
      <c r="BN195" s="9"/>
      <c r="BO195" s="9"/>
      <c r="BP195" s="9"/>
      <c r="BQ195" s="9"/>
      <c r="BR195" s="9"/>
      <c r="BS195" s="9"/>
      <c r="BT195" s="9"/>
      <c r="BU195" s="9"/>
      <c r="BV195" s="9"/>
      <c r="BW195" s="9"/>
      <c r="BX195" s="9"/>
      <c r="BY195" s="9"/>
      <c r="BZ195" s="9"/>
      <c r="CA195" s="9"/>
      <c r="CB195" s="9"/>
      <c r="CC195" s="9"/>
      <c r="CD195" s="9"/>
      <c r="CE195" s="9"/>
      <c r="CF195" s="9"/>
      <c r="CG195" s="9"/>
      <c r="CH195" s="9"/>
      <c r="CI195" s="9"/>
      <c r="CJ195" s="9"/>
      <c r="CK195" s="9"/>
      <c r="CL195" s="9"/>
      <c r="CM195" s="9"/>
      <c r="CN195" s="9"/>
      <c r="CO195" s="9"/>
      <c r="CP195" s="9"/>
      <c r="CQ195" s="9"/>
      <c r="CR195" s="9"/>
      <c r="CS195" s="9"/>
      <c r="CT195" s="9"/>
      <c r="CU195" s="9"/>
      <c r="CV195" s="9"/>
      <c r="CW195" s="9"/>
      <c r="CX195" s="9"/>
      <c r="CY195" s="9"/>
      <c r="CZ195" s="9"/>
      <c r="DA195" s="9"/>
      <c r="DB195" s="9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23"/>
    </row>
    <row r="196" customFormat="false" ht="12.75" hidden="false" customHeight="false" outlineLevel="0" collapsed="false">
      <c r="A196" s="340"/>
      <c r="B196" s="0"/>
      <c r="C196" s="0"/>
      <c r="D196" s="0"/>
      <c r="E196" s="437"/>
      <c r="N196" s="3"/>
      <c r="O196" s="3"/>
      <c r="P196" s="3"/>
      <c r="Q196" s="3"/>
      <c r="R196" s="3"/>
      <c r="S196" s="3"/>
      <c r="T196" s="3"/>
      <c r="U196" s="3"/>
      <c r="V196" s="0"/>
      <c r="W196" s="0"/>
      <c r="X196" s="0"/>
      <c r="Y196" s="0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9"/>
      <c r="CL196" s="9"/>
      <c r="CM196" s="9"/>
      <c r="CN196" s="9"/>
      <c r="CO196" s="9"/>
      <c r="CP196" s="9"/>
      <c r="CQ196" s="9"/>
      <c r="CR196" s="9"/>
      <c r="CS196" s="9"/>
      <c r="CT196" s="9"/>
      <c r="CU196" s="9"/>
      <c r="CV196" s="9"/>
      <c r="CW196" s="9"/>
      <c r="CX196" s="9"/>
      <c r="CY196" s="9"/>
      <c r="CZ196" s="9"/>
      <c r="DA196" s="9"/>
      <c r="DB196" s="9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23"/>
    </row>
    <row r="197" customFormat="false" ht="12.75" hidden="false" customHeight="false" outlineLevel="0" collapsed="false">
      <c r="A197" s="340"/>
      <c r="B197" s="0"/>
      <c r="C197" s="0"/>
      <c r="D197" s="0"/>
      <c r="E197" s="437"/>
      <c r="N197" s="3"/>
      <c r="O197" s="3"/>
      <c r="P197" s="3"/>
      <c r="Q197" s="3"/>
      <c r="R197" s="3"/>
      <c r="S197" s="3"/>
      <c r="T197" s="3"/>
      <c r="U197" s="3"/>
      <c r="V197" s="0"/>
      <c r="W197" s="0"/>
      <c r="X197" s="0"/>
      <c r="Y197" s="0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/>
      <c r="BR197" s="9"/>
      <c r="BS197" s="9"/>
      <c r="BT197" s="9"/>
      <c r="BU197" s="9"/>
      <c r="BV197" s="9"/>
      <c r="BW197" s="9"/>
      <c r="BX197" s="9"/>
      <c r="BY197" s="9"/>
      <c r="BZ197" s="9"/>
      <c r="CA197" s="9"/>
      <c r="CB197" s="9"/>
      <c r="CC197" s="9"/>
      <c r="CD197" s="9"/>
      <c r="CE197" s="9"/>
      <c r="CF197" s="9"/>
      <c r="CG197" s="9"/>
      <c r="CH197" s="9"/>
      <c r="CI197" s="9"/>
      <c r="CJ197" s="9"/>
      <c r="CK197" s="9"/>
      <c r="CL197" s="9"/>
      <c r="CM197" s="9"/>
      <c r="CN197" s="9"/>
      <c r="CO197" s="9"/>
      <c r="CP197" s="9"/>
      <c r="CQ197" s="9"/>
      <c r="CR197" s="9"/>
      <c r="CS197" s="9"/>
      <c r="CT197" s="9"/>
      <c r="CU197" s="9"/>
      <c r="CV197" s="9"/>
      <c r="CW197" s="9"/>
      <c r="CX197" s="9"/>
      <c r="CY197" s="9"/>
      <c r="CZ197" s="9"/>
      <c r="DA197" s="9"/>
      <c r="DB197" s="9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23"/>
    </row>
    <row r="198" customFormat="false" ht="12.75" hidden="false" customHeight="false" outlineLevel="0" collapsed="false">
      <c r="A198" s="327"/>
      <c r="B198" s="339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  <c r="BN198" s="9"/>
      <c r="BO198" s="9"/>
      <c r="BP198" s="9"/>
      <c r="BQ198" s="9"/>
      <c r="BR198" s="9"/>
      <c r="BS198" s="9"/>
      <c r="BT198" s="9"/>
      <c r="BU198" s="9"/>
      <c r="BV198" s="9"/>
      <c r="BW198" s="9"/>
      <c r="BX198" s="9"/>
      <c r="BY198" s="9"/>
      <c r="BZ198" s="9"/>
      <c r="CA198" s="9"/>
      <c r="CB198" s="9"/>
      <c r="CC198" s="9"/>
      <c r="CD198" s="9"/>
      <c r="CE198" s="9"/>
      <c r="CF198" s="9"/>
      <c r="CG198" s="9"/>
      <c r="CH198" s="9"/>
      <c r="CI198" s="9"/>
      <c r="CJ198" s="9"/>
      <c r="CK198" s="9"/>
      <c r="CL198" s="9"/>
      <c r="CM198" s="9"/>
      <c r="CN198" s="9"/>
      <c r="CO198" s="9"/>
      <c r="CP198" s="9"/>
      <c r="CQ198" s="9"/>
      <c r="CR198" s="9"/>
      <c r="CS198" s="9"/>
      <c r="CT198" s="9"/>
      <c r="CU198" s="9"/>
      <c r="CV198" s="9"/>
      <c r="CW198" s="9"/>
      <c r="CX198" s="9"/>
      <c r="CY198" s="9"/>
      <c r="CZ198" s="9"/>
      <c r="DA198" s="9"/>
      <c r="DB198" s="9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23"/>
    </row>
    <row r="199" customFormat="false" ht="12.75" hidden="false" customHeight="false" outlineLevel="0" collapsed="false">
      <c r="A199" s="327"/>
      <c r="B199" s="339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9"/>
      <c r="CL199" s="9"/>
      <c r="CM199" s="9"/>
      <c r="CN199" s="9"/>
      <c r="CO199" s="9"/>
      <c r="CP199" s="9"/>
      <c r="CQ199" s="9"/>
      <c r="CR199" s="9"/>
      <c r="CS199" s="9"/>
      <c r="CT199" s="9"/>
      <c r="CU199" s="9"/>
      <c r="CV199" s="9"/>
      <c r="CW199" s="9"/>
      <c r="CX199" s="9"/>
      <c r="CY199" s="9"/>
      <c r="CZ199" s="9"/>
      <c r="DA199" s="9"/>
      <c r="DB199" s="9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23"/>
    </row>
    <row r="200" customFormat="false" ht="12.75" hidden="false" customHeight="false" outlineLevel="0" collapsed="false">
      <c r="A200" s="327"/>
      <c r="B200" s="339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  <c r="BM200" s="9"/>
      <c r="BN200" s="9"/>
      <c r="BO200" s="9"/>
      <c r="BP200" s="9"/>
      <c r="BQ200" s="9"/>
      <c r="BR200" s="9"/>
      <c r="BS200" s="9"/>
      <c r="BT200" s="9"/>
      <c r="BU200" s="9"/>
      <c r="BV200" s="9"/>
      <c r="BW200" s="9"/>
      <c r="BX200" s="9"/>
      <c r="BY200" s="9"/>
      <c r="BZ200" s="9"/>
      <c r="CA200" s="9"/>
      <c r="CB200" s="9"/>
      <c r="CC200" s="9"/>
      <c r="CD200" s="9"/>
      <c r="CE200" s="9"/>
      <c r="CF200" s="9"/>
      <c r="CG200" s="9"/>
      <c r="CH200" s="9"/>
      <c r="CI200" s="9"/>
      <c r="CJ200" s="9"/>
      <c r="CK200" s="9"/>
      <c r="CL200" s="9"/>
      <c r="CM200" s="9"/>
      <c r="CN200" s="9"/>
      <c r="CO200" s="9"/>
      <c r="CP200" s="9"/>
      <c r="CQ200" s="9"/>
      <c r="CR200" s="9"/>
      <c r="CS200" s="9"/>
      <c r="CT200" s="9"/>
      <c r="CU200" s="9"/>
      <c r="CV200" s="9"/>
      <c r="CW200" s="9"/>
      <c r="CX200" s="9"/>
      <c r="CY200" s="9"/>
      <c r="CZ200" s="9"/>
      <c r="DA200" s="9"/>
      <c r="DB200" s="9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23"/>
    </row>
    <row r="201" customFormat="false" ht="12.75" hidden="false" customHeight="false" outlineLevel="0" collapsed="false">
      <c r="A201" s="327"/>
      <c r="B201" s="339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  <c r="BN201" s="9"/>
      <c r="BO201" s="9"/>
      <c r="BP201" s="9"/>
      <c r="BQ201" s="9"/>
      <c r="BR201" s="9"/>
      <c r="BS201" s="9"/>
      <c r="BT201" s="9"/>
      <c r="BU201" s="9"/>
      <c r="BV201" s="9"/>
      <c r="BW201" s="9"/>
      <c r="BX201" s="9"/>
      <c r="BY201" s="9"/>
      <c r="BZ201" s="9"/>
      <c r="CA201" s="9"/>
      <c r="CB201" s="9"/>
      <c r="CC201" s="9"/>
      <c r="CD201" s="9"/>
      <c r="CE201" s="9"/>
      <c r="CF201" s="9"/>
      <c r="CG201" s="9"/>
      <c r="CH201" s="9"/>
      <c r="CI201" s="9"/>
      <c r="CJ201" s="9"/>
      <c r="CK201" s="9"/>
      <c r="CL201" s="9"/>
      <c r="CM201" s="9"/>
      <c r="CN201" s="9"/>
      <c r="CO201" s="9"/>
      <c r="CP201" s="9"/>
      <c r="CQ201" s="9"/>
      <c r="CR201" s="9"/>
      <c r="CS201" s="9"/>
      <c r="CT201" s="9"/>
      <c r="CU201" s="9"/>
      <c r="CV201" s="9"/>
      <c r="CW201" s="9"/>
      <c r="CX201" s="9"/>
      <c r="CY201" s="9"/>
      <c r="CZ201" s="9"/>
      <c r="DA201" s="9"/>
      <c r="DB201" s="9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23"/>
    </row>
    <row r="202" customFormat="false" ht="12.75" hidden="false" customHeight="false" outlineLevel="0" collapsed="false">
      <c r="A202" s="327"/>
      <c r="B202" s="339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9"/>
      <c r="CL202" s="9"/>
      <c r="CM202" s="9"/>
      <c r="CN202" s="9"/>
      <c r="CO202" s="9"/>
      <c r="CP202" s="9"/>
      <c r="CQ202" s="9"/>
      <c r="CR202" s="9"/>
      <c r="CS202" s="9"/>
      <c r="CT202" s="9"/>
      <c r="CU202" s="9"/>
      <c r="CV202" s="9"/>
      <c r="CW202" s="9"/>
      <c r="CX202" s="9"/>
      <c r="CY202" s="9"/>
      <c r="CZ202" s="9"/>
      <c r="DA202" s="9"/>
      <c r="DB202" s="9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23"/>
    </row>
    <row r="203" customFormat="false" ht="12.75" hidden="false" customHeight="false" outlineLevel="0" collapsed="false">
      <c r="A203" s="327"/>
      <c r="B203" s="339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9"/>
      <c r="BM203" s="9"/>
      <c r="BN203" s="9"/>
      <c r="BO203" s="9"/>
      <c r="BP203" s="9"/>
      <c r="BQ203" s="9"/>
      <c r="BR203" s="9"/>
      <c r="BS203" s="9"/>
      <c r="BT203" s="9"/>
      <c r="BU203" s="9"/>
      <c r="BV203" s="9"/>
      <c r="BW203" s="9"/>
      <c r="BX203" s="9"/>
      <c r="BY203" s="9"/>
      <c r="BZ203" s="9"/>
      <c r="CA203" s="9"/>
      <c r="CB203" s="9"/>
      <c r="CC203" s="9"/>
      <c r="CD203" s="9"/>
      <c r="CE203" s="9"/>
      <c r="CF203" s="9"/>
      <c r="CG203" s="9"/>
      <c r="CH203" s="9"/>
      <c r="CI203" s="9"/>
      <c r="CJ203" s="9"/>
      <c r="CK203" s="9"/>
      <c r="CL203" s="9"/>
      <c r="CM203" s="9"/>
      <c r="CN203" s="9"/>
      <c r="CO203" s="9"/>
      <c r="CP203" s="9"/>
      <c r="CQ203" s="9"/>
      <c r="CR203" s="9"/>
      <c r="CS203" s="9"/>
      <c r="CT203" s="9"/>
      <c r="CU203" s="9"/>
      <c r="CV203" s="9"/>
      <c r="CW203" s="9"/>
      <c r="CX203" s="9"/>
      <c r="CY203" s="9"/>
      <c r="CZ203" s="9"/>
      <c r="DA203" s="9"/>
      <c r="DB203" s="9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23"/>
    </row>
    <row r="204" customFormat="false" ht="12.75" hidden="false" customHeight="false" outlineLevel="0" collapsed="false">
      <c r="A204" s="327"/>
      <c r="B204" s="339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9"/>
      <c r="BM204" s="9"/>
      <c r="BN204" s="9"/>
      <c r="BO204" s="9"/>
      <c r="BP204" s="9"/>
      <c r="BQ204" s="9"/>
      <c r="BR204" s="9"/>
      <c r="BS204" s="9"/>
      <c r="BT204" s="9"/>
      <c r="BU204" s="9"/>
      <c r="BV204" s="9"/>
      <c r="BW204" s="9"/>
      <c r="BX204" s="9"/>
      <c r="BY204" s="9"/>
      <c r="BZ204" s="9"/>
      <c r="CA204" s="9"/>
      <c r="CB204" s="9"/>
      <c r="CC204" s="9"/>
      <c r="CD204" s="9"/>
      <c r="CE204" s="9"/>
      <c r="CF204" s="9"/>
      <c r="CG204" s="9"/>
      <c r="CH204" s="9"/>
      <c r="CI204" s="9"/>
      <c r="CJ204" s="9"/>
      <c r="CK204" s="9"/>
      <c r="CL204" s="9"/>
      <c r="CM204" s="9"/>
      <c r="CN204" s="9"/>
      <c r="CO204" s="9"/>
      <c r="CP204" s="9"/>
      <c r="CQ204" s="9"/>
      <c r="CR204" s="9"/>
      <c r="CS204" s="9"/>
      <c r="CT204" s="9"/>
      <c r="CU204" s="9"/>
      <c r="CV204" s="9"/>
      <c r="CW204" s="9"/>
      <c r="CX204" s="9"/>
      <c r="CY204" s="9"/>
      <c r="CZ204" s="9"/>
      <c r="DA204" s="9"/>
      <c r="DB204" s="9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23"/>
    </row>
    <row r="205" customFormat="false" ht="12.75" hidden="false" customHeight="false" outlineLevel="0" collapsed="false">
      <c r="A205" s="327"/>
      <c r="B205" s="339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9"/>
      <c r="BM205" s="9"/>
      <c r="BN205" s="9"/>
      <c r="BO205" s="9"/>
      <c r="BP205" s="9"/>
      <c r="BQ205" s="9"/>
      <c r="BR205" s="9"/>
      <c r="BS205" s="9"/>
      <c r="BT205" s="9"/>
      <c r="BU205" s="9"/>
      <c r="BV205" s="9"/>
      <c r="BW205" s="9"/>
      <c r="BX205" s="9"/>
      <c r="BY205" s="9"/>
      <c r="BZ205" s="9"/>
      <c r="CA205" s="9"/>
      <c r="CB205" s="9"/>
      <c r="CC205" s="9"/>
      <c r="CD205" s="9"/>
      <c r="CE205" s="9"/>
      <c r="CF205" s="9"/>
      <c r="CG205" s="9"/>
      <c r="CH205" s="9"/>
      <c r="CI205" s="9"/>
      <c r="CJ205" s="9"/>
      <c r="CK205" s="9"/>
      <c r="CL205" s="9"/>
      <c r="CM205" s="9"/>
      <c r="CN205" s="9"/>
      <c r="CO205" s="9"/>
      <c r="CP205" s="9"/>
      <c r="CQ205" s="9"/>
      <c r="CR205" s="9"/>
      <c r="CS205" s="9"/>
      <c r="CT205" s="9"/>
      <c r="CU205" s="9"/>
      <c r="CV205" s="9"/>
      <c r="CW205" s="9"/>
      <c r="CX205" s="9"/>
      <c r="CY205" s="9"/>
      <c r="CZ205" s="9"/>
      <c r="DA205" s="9"/>
      <c r="DB205" s="9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23"/>
    </row>
    <row r="206" customFormat="false" ht="12.75" hidden="false" customHeight="false" outlineLevel="0" collapsed="false">
      <c r="A206" s="327"/>
      <c r="B206" s="339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9"/>
      <c r="BY206" s="9"/>
      <c r="BZ206" s="9"/>
      <c r="CA206" s="9"/>
      <c r="CB206" s="9"/>
      <c r="CC206" s="9"/>
      <c r="CD206" s="9"/>
      <c r="CE206" s="9"/>
      <c r="CF206" s="9"/>
      <c r="CG206" s="9"/>
      <c r="CH206" s="9"/>
      <c r="CI206" s="9"/>
      <c r="CJ206" s="9"/>
      <c r="CK206" s="9"/>
      <c r="CL206" s="9"/>
      <c r="CM206" s="9"/>
      <c r="CN206" s="9"/>
      <c r="CO206" s="9"/>
      <c r="CP206" s="9"/>
      <c r="CQ206" s="9"/>
      <c r="CR206" s="9"/>
      <c r="CS206" s="9"/>
      <c r="CT206" s="9"/>
      <c r="CU206" s="9"/>
      <c r="CV206" s="9"/>
      <c r="CW206" s="9"/>
      <c r="CX206" s="9"/>
      <c r="CY206" s="9"/>
      <c r="CZ206" s="9"/>
      <c r="DA206" s="9"/>
      <c r="DB206" s="9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23"/>
    </row>
    <row r="207" customFormat="false" ht="12.75" hidden="false" customHeight="false" outlineLevel="0" collapsed="false">
      <c r="A207" s="327"/>
      <c r="B207" s="339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  <c r="BN207" s="9"/>
      <c r="BO207" s="9"/>
      <c r="BP207" s="9"/>
      <c r="BQ207" s="9"/>
      <c r="BR207" s="9"/>
      <c r="BS207" s="9"/>
      <c r="BT207" s="9"/>
      <c r="BU207" s="9"/>
      <c r="BV207" s="9"/>
      <c r="BW207" s="9"/>
      <c r="BX207" s="9"/>
      <c r="BY207" s="9"/>
      <c r="BZ207" s="9"/>
      <c r="CA207" s="9"/>
      <c r="CB207" s="9"/>
      <c r="CC207" s="9"/>
      <c r="CD207" s="9"/>
      <c r="CE207" s="9"/>
      <c r="CF207" s="9"/>
      <c r="CG207" s="9"/>
      <c r="CH207" s="9"/>
      <c r="CI207" s="9"/>
      <c r="CJ207" s="9"/>
      <c r="CK207" s="9"/>
      <c r="CL207" s="9"/>
      <c r="CM207" s="9"/>
      <c r="CN207" s="9"/>
      <c r="CO207" s="9"/>
      <c r="CP207" s="9"/>
      <c r="CQ207" s="9"/>
      <c r="CR207" s="9"/>
      <c r="CS207" s="9"/>
      <c r="CT207" s="9"/>
      <c r="CU207" s="9"/>
      <c r="CV207" s="9"/>
      <c r="CW207" s="9"/>
      <c r="CX207" s="9"/>
      <c r="CY207" s="9"/>
      <c r="CZ207" s="9"/>
      <c r="DA207" s="9"/>
      <c r="DB207" s="9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23"/>
    </row>
    <row r="208" customFormat="false" ht="12.75" hidden="false" customHeight="false" outlineLevel="0" collapsed="false">
      <c r="A208" s="327"/>
      <c r="B208" s="339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9"/>
      <c r="BM208" s="9"/>
      <c r="BN208" s="9"/>
      <c r="BO208" s="9"/>
      <c r="BP208" s="9"/>
      <c r="BQ208" s="9"/>
      <c r="BR208" s="9"/>
      <c r="BS208" s="9"/>
      <c r="BT208" s="9"/>
      <c r="BU208" s="9"/>
      <c r="BV208" s="9"/>
      <c r="BW208" s="9"/>
      <c r="BX208" s="9"/>
      <c r="BY208" s="9"/>
      <c r="BZ208" s="9"/>
      <c r="CA208" s="9"/>
      <c r="CB208" s="9"/>
      <c r="CC208" s="9"/>
      <c r="CD208" s="9"/>
      <c r="CE208" s="9"/>
      <c r="CF208" s="9"/>
      <c r="CG208" s="9"/>
      <c r="CH208" s="9"/>
      <c r="CI208" s="9"/>
      <c r="CJ208" s="9"/>
      <c r="CK208" s="9"/>
      <c r="CL208" s="9"/>
      <c r="CM208" s="9"/>
      <c r="CN208" s="9"/>
      <c r="CO208" s="9"/>
      <c r="CP208" s="9"/>
      <c r="CQ208" s="9"/>
      <c r="CR208" s="9"/>
      <c r="CS208" s="9"/>
      <c r="CT208" s="9"/>
      <c r="CU208" s="9"/>
      <c r="CV208" s="9"/>
      <c r="CW208" s="9"/>
      <c r="CX208" s="9"/>
      <c r="CY208" s="9"/>
      <c r="CZ208" s="9"/>
      <c r="DA208" s="9"/>
      <c r="DB208" s="9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23"/>
    </row>
    <row r="209" customFormat="false" ht="12.75" hidden="false" customHeight="false" outlineLevel="0" collapsed="false">
      <c r="A209" s="327"/>
      <c r="B209" s="339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  <c r="BK209" s="9"/>
      <c r="BL209" s="9"/>
      <c r="BM209" s="9"/>
      <c r="BN209" s="9"/>
      <c r="BO209" s="9"/>
      <c r="BP209" s="9"/>
      <c r="BQ209" s="9"/>
      <c r="BR209" s="9"/>
      <c r="BS209" s="9"/>
      <c r="BT209" s="9"/>
      <c r="BU209" s="9"/>
      <c r="BV209" s="9"/>
      <c r="BW209" s="9"/>
      <c r="BX209" s="9"/>
      <c r="BY209" s="9"/>
      <c r="BZ209" s="9"/>
      <c r="CA209" s="9"/>
      <c r="CB209" s="9"/>
      <c r="CC209" s="9"/>
      <c r="CD209" s="9"/>
      <c r="CE209" s="9"/>
      <c r="CF209" s="9"/>
      <c r="CG209" s="9"/>
      <c r="CH209" s="9"/>
      <c r="CI209" s="9"/>
      <c r="CJ209" s="9"/>
      <c r="CK209" s="9"/>
      <c r="CL209" s="9"/>
      <c r="CM209" s="9"/>
      <c r="CN209" s="9"/>
      <c r="CO209" s="9"/>
      <c r="CP209" s="9"/>
      <c r="CQ209" s="9"/>
      <c r="CR209" s="9"/>
      <c r="CS209" s="9"/>
      <c r="CT209" s="9"/>
      <c r="CU209" s="9"/>
      <c r="CV209" s="9"/>
      <c r="CW209" s="9"/>
      <c r="CX209" s="9"/>
      <c r="CY209" s="9"/>
      <c r="CZ209" s="9"/>
      <c r="DA209" s="9"/>
      <c r="DB209" s="9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23"/>
    </row>
    <row r="210" customFormat="false" ht="12.75" hidden="false" customHeight="false" outlineLevel="0" collapsed="false">
      <c r="A210" s="327"/>
      <c r="B210" s="339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  <c r="BK210" s="9"/>
      <c r="BL210" s="9"/>
      <c r="BM210" s="9"/>
      <c r="BN210" s="9"/>
      <c r="BO210" s="9"/>
      <c r="BP210" s="9"/>
      <c r="BQ210" s="9"/>
      <c r="BR210" s="9"/>
      <c r="BS210" s="9"/>
      <c r="BT210" s="9"/>
      <c r="BU210" s="9"/>
      <c r="BV210" s="9"/>
      <c r="BW210" s="9"/>
      <c r="BX210" s="9"/>
      <c r="BY210" s="9"/>
      <c r="BZ210" s="9"/>
      <c r="CA210" s="9"/>
      <c r="CB210" s="9"/>
      <c r="CC210" s="9"/>
      <c r="CD210" s="9"/>
      <c r="CE210" s="9"/>
      <c r="CF210" s="9"/>
      <c r="CG210" s="9"/>
      <c r="CH210" s="9"/>
      <c r="CI210" s="9"/>
      <c r="CJ210" s="9"/>
      <c r="CK210" s="9"/>
      <c r="CL210" s="9"/>
      <c r="CM210" s="9"/>
      <c r="CN210" s="9"/>
      <c r="CO210" s="9"/>
      <c r="CP210" s="9"/>
      <c r="CQ210" s="9"/>
      <c r="CR210" s="9"/>
      <c r="CS210" s="9"/>
      <c r="CT210" s="9"/>
      <c r="CU210" s="9"/>
      <c r="CV210" s="9"/>
      <c r="CW210" s="9"/>
      <c r="CX210" s="9"/>
      <c r="CY210" s="9"/>
      <c r="CZ210" s="9"/>
      <c r="DA210" s="9"/>
      <c r="DB210" s="9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23"/>
    </row>
    <row r="211" customFormat="false" ht="12.75" hidden="false" customHeight="false" outlineLevel="0" collapsed="false">
      <c r="A211" s="327"/>
      <c r="B211" s="339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  <c r="BK211" s="9"/>
      <c r="BL211" s="9"/>
      <c r="BM211" s="9"/>
      <c r="BN211" s="9"/>
      <c r="BO211" s="9"/>
      <c r="BP211" s="9"/>
      <c r="BQ211" s="9"/>
      <c r="BR211" s="9"/>
      <c r="BS211" s="9"/>
      <c r="BT211" s="9"/>
      <c r="BU211" s="9"/>
      <c r="BV211" s="9"/>
      <c r="BW211" s="9"/>
      <c r="BX211" s="9"/>
      <c r="BY211" s="9"/>
      <c r="BZ211" s="9"/>
      <c r="CA211" s="9"/>
      <c r="CB211" s="9"/>
      <c r="CC211" s="9"/>
      <c r="CD211" s="9"/>
      <c r="CE211" s="9"/>
      <c r="CF211" s="9"/>
      <c r="CG211" s="9"/>
      <c r="CH211" s="9"/>
      <c r="CI211" s="9"/>
      <c r="CJ211" s="9"/>
      <c r="CK211" s="9"/>
      <c r="CL211" s="9"/>
      <c r="CM211" s="9"/>
      <c r="CN211" s="9"/>
      <c r="CO211" s="9"/>
      <c r="CP211" s="9"/>
      <c r="CQ211" s="9"/>
      <c r="CR211" s="9"/>
      <c r="CS211" s="9"/>
      <c r="CT211" s="9"/>
      <c r="CU211" s="9"/>
      <c r="CV211" s="9"/>
      <c r="CW211" s="9"/>
      <c r="CX211" s="9"/>
      <c r="CY211" s="9"/>
      <c r="CZ211" s="9"/>
      <c r="DA211" s="9"/>
      <c r="DB211" s="9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23"/>
    </row>
    <row r="212" customFormat="false" ht="12.75" hidden="false" customHeight="false" outlineLevel="0" collapsed="false">
      <c r="A212" s="327"/>
      <c r="B212" s="339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  <c r="BG212" s="9"/>
      <c r="BH212" s="9"/>
      <c r="BI212" s="9"/>
      <c r="BJ212" s="9"/>
      <c r="BK212" s="9"/>
      <c r="BL212" s="9"/>
      <c r="BM212" s="9"/>
      <c r="BN212" s="9"/>
      <c r="BO212" s="9"/>
      <c r="BP212" s="9"/>
      <c r="BQ212" s="9"/>
      <c r="BR212" s="9"/>
      <c r="BS212" s="9"/>
      <c r="BT212" s="9"/>
      <c r="BU212" s="9"/>
      <c r="BV212" s="9"/>
      <c r="BW212" s="9"/>
      <c r="BX212" s="9"/>
      <c r="BY212" s="9"/>
      <c r="BZ212" s="9"/>
      <c r="CA212" s="9"/>
      <c r="CB212" s="9"/>
      <c r="CC212" s="9"/>
      <c r="CD212" s="9"/>
      <c r="CE212" s="9"/>
      <c r="CF212" s="9"/>
      <c r="CG212" s="9"/>
      <c r="CH212" s="9"/>
      <c r="CI212" s="9"/>
      <c r="CJ212" s="9"/>
      <c r="CK212" s="9"/>
      <c r="CL212" s="9"/>
      <c r="CM212" s="9"/>
      <c r="CN212" s="9"/>
      <c r="CO212" s="9"/>
      <c r="CP212" s="9"/>
      <c r="CQ212" s="9"/>
      <c r="CR212" s="9"/>
      <c r="CS212" s="9"/>
      <c r="CT212" s="9"/>
      <c r="CU212" s="9"/>
      <c r="CV212" s="9"/>
      <c r="CW212" s="9"/>
      <c r="CX212" s="9"/>
      <c r="CY212" s="9"/>
      <c r="CZ212" s="9"/>
      <c r="DA212" s="9"/>
      <c r="DB212" s="9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23"/>
    </row>
    <row r="213" customFormat="false" ht="12.75" hidden="false" customHeight="false" outlineLevel="0" collapsed="false">
      <c r="A213" s="327"/>
      <c r="B213" s="339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  <c r="BK213" s="9"/>
      <c r="BL213" s="9"/>
      <c r="BM213" s="9"/>
      <c r="BN213" s="9"/>
      <c r="BO213" s="9"/>
      <c r="BP213" s="9"/>
      <c r="BQ213" s="9"/>
      <c r="BR213" s="9"/>
      <c r="BS213" s="9"/>
      <c r="BT213" s="9"/>
      <c r="BU213" s="9"/>
      <c r="BV213" s="9"/>
      <c r="BW213" s="9"/>
      <c r="BX213" s="9"/>
      <c r="BY213" s="9"/>
      <c r="BZ213" s="9"/>
      <c r="CA213" s="9"/>
      <c r="CB213" s="9"/>
      <c r="CC213" s="9"/>
      <c r="CD213" s="9"/>
      <c r="CE213" s="9"/>
      <c r="CF213" s="9"/>
      <c r="CG213" s="9"/>
      <c r="CH213" s="9"/>
      <c r="CI213" s="9"/>
      <c r="CJ213" s="9"/>
      <c r="CK213" s="9"/>
      <c r="CL213" s="9"/>
      <c r="CM213" s="9"/>
      <c r="CN213" s="9"/>
      <c r="CO213" s="9"/>
      <c r="CP213" s="9"/>
      <c r="CQ213" s="9"/>
      <c r="CR213" s="9"/>
      <c r="CS213" s="9"/>
      <c r="CT213" s="9"/>
      <c r="CU213" s="9"/>
      <c r="CV213" s="9"/>
      <c r="CW213" s="9"/>
      <c r="CX213" s="9"/>
      <c r="CY213" s="9"/>
      <c r="CZ213" s="9"/>
      <c r="DA213" s="9"/>
      <c r="DB213" s="9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23"/>
    </row>
    <row r="214" customFormat="false" ht="12.75" hidden="false" customHeight="false" outlineLevel="0" collapsed="false">
      <c r="A214" s="327"/>
      <c r="B214" s="339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  <c r="BN214" s="9"/>
      <c r="BO214" s="9"/>
      <c r="BP214" s="9"/>
      <c r="BQ214" s="9"/>
      <c r="BR214" s="9"/>
      <c r="BS214" s="9"/>
      <c r="BT214" s="9"/>
      <c r="BU214" s="9"/>
      <c r="BV214" s="9"/>
      <c r="BW214" s="9"/>
      <c r="BX214" s="9"/>
      <c r="BY214" s="9"/>
      <c r="BZ214" s="9"/>
      <c r="CA214" s="9"/>
      <c r="CB214" s="9"/>
      <c r="CC214" s="9"/>
      <c r="CD214" s="9"/>
      <c r="CE214" s="9"/>
      <c r="CF214" s="9"/>
      <c r="CG214" s="9"/>
      <c r="CH214" s="9"/>
      <c r="CI214" s="9"/>
      <c r="CJ214" s="9"/>
      <c r="CK214" s="9"/>
      <c r="CL214" s="9"/>
      <c r="CM214" s="9"/>
      <c r="CN214" s="9"/>
      <c r="CO214" s="9"/>
      <c r="CP214" s="9"/>
      <c r="CQ214" s="9"/>
      <c r="CR214" s="9"/>
      <c r="CS214" s="9"/>
      <c r="CT214" s="9"/>
      <c r="CU214" s="9"/>
      <c r="CV214" s="9"/>
      <c r="CW214" s="9"/>
      <c r="CX214" s="9"/>
      <c r="CY214" s="9"/>
      <c r="CZ214" s="9"/>
      <c r="DA214" s="9"/>
      <c r="DB214" s="9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23"/>
    </row>
    <row r="215" customFormat="false" ht="12.75" hidden="false" customHeight="false" outlineLevel="0" collapsed="false">
      <c r="A215" s="327"/>
      <c r="B215" s="339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  <c r="BG215" s="9"/>
      <c r="BH215" s="9"/>
      <c r="BI215" s="9"/>
      <c r="BJ215" s="9"/>
      <c r="BK215" s="9"/>
      <c r="BL215" s="9"/>
      <c r="BM215" s="9"/>
      <c r="BN215" s="9"/>
      <c r="BO215" s="9"/>
      <c r="BP215" s="9"/>
      <c r="BQ215" s="9"/>
      <c r="BR215" s="9"/>
      <c r="BS215" s="9"/>
      <c r="BT215" s="9"/>
      <c r="BU215" s="9"/>
      <c r="BV215" s="9"/>
      <c r="BW215" s="9"/>
      <c r="BX215" s="9"/>
      <c r="BY215" s="9"/>
      <c r="BZ215" s="9"/>
      <c r="CA215" s="9"/>
      <c r="CB215" s="9"/>
      <c r="CC215" s="9"/>
      <c r="CD215" s="9"/>
      <c r="CE215" s="9"/>
      <c r="CF215" s="9"/>
      <c r="CG215" s="9"/>
      <c r="CH215" s="9"/>
      <c r="CI215" s="9"/>
      <c r="CJ215" s="9"/>
      <c r="CK215" s="9"/>
      <c r="CL215" s="9"/>
      <c r="CM215" s="9"/>
      <c r="CN215" s="9"/>
      <c r="CO215" s="9"/>
      <c r="CP215" s="9"/>
      <c r="CQ215" s="9"/>
      <c r="CR215" s="9"/>
      <c r="CS215" s="9"/>
      <c r="CT215" s="9"/>
      <c r="CU215" s="9"/>
      <c r="CV215" s="9"/>
      <c r="CW215" s="9"/>
      <c r="CX215" s="9"/>
      <c r="CY215" s="9"/>
      <c r="CZ215" s="9"/>
      <c r="DA215" s="9"/>
      <c r="DB215" s="9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23"/>
    </row>
    <row r="216" customFormat="false" ht="12.75" hidden="false" customHeight="false" outlineLevel="0" collapsed="false">
      <c r="A216" s="327"/>
      <c r="B216" s="339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  <c r="BG216" s="9"/>
      <c r="BH216" s="9"/>
      <c r="BI216" s="9"/>
      <c r="BJ216" s="9"/>
      <c r="BK216" s="9"/>
      <c r="BL216" s="9"/>
      <c r="BM216" s="9"/>
      <c r="BN216" s="9"/>
      <c r="BO216" s="9"/>
      <c r="BP216" s="9"/>
      <c r="BQ216" s="9"/>
      <c r="BR216" s="9"/>
      <c r="BS216" s="9"/>
      <c r="BT216" s="9"/>
      <c r="BU216" s="9"/>
      <c r="BV216" s="9"/>
      <c r="BW216" s="9"/>
      <c r="BX216" s="9"/>
      <c r="BY216" s="9"/>
      <c r="BZ216" s="9"/>
      <c r="CA216" s="9"/>
      <c r="CB216" s="9"/>
      <c r="CC216" s="9"/>
      <c r="CD216" s="9"/>
      <c r="CE216" s="9"/>
      <c r="CF216" s="9"/>
      <c r="CG216" s="9"/>
      <c r="CH216" s="9"/>
      <c r="CI216" s="9"/>
      <c r="CJ216" s="9"/>
      <c r="CK216" s="9"/>
      <c r="CL216" s="9"/>
      <c r="CM216" s="9"/>
      <c r="CN216" s="9"/>
      <c r="CO216" s="9"/>
      <c r="CP216" s="9"/>
      <c r="CQ216" s="9"/>
      <c r="CR216" s="9"/>
      <c r="CS216" s="9"/>
      <c r="CT216" s="9"/>
      <c r="CU216" s="9"/>
      <c r="CV216" s="9"/>
      <c r="CW216" s="9"/>
      <c r="CX216" s="9"/>
      <c r="CY216" s="9"/>
      <c r="CZ216" s="9"/>
      <c r="DA216" s="9"/>
      <c r="DB216" s="9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23"/>
    </row>
    <row r="217" customFormat="false" ht="12.75" hidden="false" customHeight="false" outlineLevel="0" collapsed="false">
      <c r="A217" s="327"/>
      <c r="B217" s="339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  <c r="BN217" s="9"/>
      <c r="BO217" s="9"/>
      <c r="BP217" s="9"/>
      <c r="BQ217" s="9"/>
      <c r="BR217" s="9"/>
      <c r="BS217" s="9"/>
      <c r="BT217" s="9"/>
      <c r="BU217" s="9"/>
      <c r="BV217" s="9"/>
      <c r="BW217" s="9"/>
      <c r="BX217" s="9"/>
      <c r="BY217" s="9"/>
      <c r="BZ217" s="9"/>
      <c r="CA217" s="9"/>
      <c r="CB217" s="9"/>
      <c r="CC217" s="9"/>
      <c r="CD217" s="9"/>
      <c r="CE217" s="9"/>
      <c r="CF217" s="9"/>
      <c r="CG217" s="9"/>
      <c r="CH217" s="9"/>
      <c r="CI217" s="9"/>
      <c r="CJ217" s="9"/>
      <c r="CK217" s="9"/>
      <c r="CL217" s="9"/>
      <c r="CM217" s="9"/>
      <c r="CN217" s="9"/>
      <c r="CO217" s="9"/>
      <c r="CP217" s="9"/>
      <c r="CQ217" s="9"/>
      <c r="CR217" s="9"/>
      <c r="CS217" s="9"/>
      <c r="CT217" s="9"/>
      <c r="CU217" s="9"/>
      <c r="CV217" s="9"/>
      <c r="CW217" s="9"/>
      <c r="CX217" s="9"/>
      <c r="CY217" s="9"/>
      <c r="CZ217" s="9"/>
      <c r="DA217" s="9"/>
      <c r="DB217" s="9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23"/>
    </row>
    <row r="218" customFormat="false" ht="12.75" hidden="false" customHeight="false" outlineLevel="0" collapsed="false">
      <c r="A218" s="327"/>
      <c r="B218" s="339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9"/>
      <c r="BM218" s="9"/>
      <c r="BN218" s="9"/>
      <c r="BO218" s="9"/>
      <c r="BP218" s="9"/>
      <c r="BQ218" s="9"/>
      <c r="BR218" s="9"/>
      <c r="BS218" s="9"/>
      <c r="BT218" s="9"/>
      <c r="BU218" s="9"/>
      <c r="BV218" s="9"/>
      <c r="BW218" s="9"/>
      <c r="BX218" s="9"/>
      <c r="BY218" s="9"/>
      <c r="BZ218" s="9"/>
      <c r="CA218" s="9"/>
      <c r="CB218" s="9"/>
      <c r="CC218" s="9"/>
      <c r="CD218" s="9"/>
      <c r="CE218" s="9"/>
      <c r="CF218" s="9"/>
      <c r="CG218" s="9"/>
      <c r="CH218" s="9"/>
      <c r="CI218" s="9"/>
      <c r="CJ218" s="9"/>
      <c r="CK218" s="9"/>
      <c r="CL218" s="9"/>
      <c r="CM218" s="9"/>
      <c r="CN218" s="9"/>
      <c r="CO218" s="9"/>
      <c r="CP218" s="9"/>
      <c r="CQ218" s="9"/>
      <c r="CR218" s="9"/>
      <c r="CS218" s="9"/>
      <c r="CT218" s="9"/>
      <c r="CU218" s="9"/>
      <c r="CV218" s="9"/>
      <c r="CW218" s="9"/>
      <c r="CX218" s="9"/>
      <c r="CY218" s="9"/>
      <c r="CZ218" s="9"/>
      <c r="DA218" s="9"/>
      <c r="DB218" s="9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23"/>
    </row>
    <row r="219" customFormat="false" ht="12.75" hidden="false" customHeight="false" outlineLevel="0" collapsed="false">
      <c r="A219" s="327"/>
      <c r="B219" s="339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9"/>
      <c r="BM219" s="9"/>
      <c r="BN219" s="9"/>
      <c r="BO219" s="9"/>
      <c r="BP219" s="9"/>
      <c r="BQ219" s="9"/>
      <c r="BR219" s="9"/>
      <c r="BS219" s="9"/>
      <c r="BT219" s="9"/>
      <c r="BU219" s="9"/>
      <c r="BV219" s="9"/>
      <c r="BW219" s="9"/>
      <c r="BX219" s="9"/>
      <c r="BY219" s="9"/>
      <c r="BZ219" s="9"/>
      <c r="CA219" s="9"/>
      <c r="CB219" s="9"/>
      <c r="CC219" s="9"/>
      <c r="CD219" s="9"/>
      <c r="CE219" s="9"/>
      <c r="CF219" s="9"/>
      <c r="CG219" s="9"/>
      <c r="CH219" s="9"/>
      <c r="CI219" s="9"/>
      <c r="CJ219" s="9"/>
      <c r="CK219" s="9"/>
      <c r="CL219" s="9"/>
      <c r="CM219" s="9"/>
      <c r="CN219" s="9"/>
      <c r="CO219" s="9"/>
      <c r="CP219" s="9"/>
      <c r="CQ219" s="9"/>
      <c r="CR219" s="9"/>
      <c r="CS219" s="9"/>
      <c r="CT219" s="9"/>
      <c r="CU219" s="9"/>
      <c r="CV219" s="9"/>
      <c r="CW219" s="9"/>
      <c r="CX219" s="9"/>
      <c r="CY219" s="9"/>
      <c r="CZ219" s="9"/>
      <c r="DA219" s="9"/>
      <c r="DB219" s="9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23"/>
    </row>
    <row r="220" customFormat="false" ht="12.75" hidden="false" customHeight="false" outlineLevel="0" collapsed="false">
      <c r="A220" s="327"/>
      <c r="B220" s="339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  <c r="BN220" s="9"/>
      <c r="BO220" s="9"/>
      <c r="BP220" s="9"/>
      <c r="BQ220" s="9"/>
      <c r="BR220" s="9"/>
      <c r="BS220" s="9"/>
      <c r="BT220" s="9"/>
      <c r="BU220" s="9"/>
      <c r="BV220" s="9"/>
      <c r="BW220" s="9"/>
      <c r="BX220" s="9"/>
      <c r="BY220" s="9"/>
      <c r="BZ220" s="9"/>
      <c r="CA220" s="9"/>
      <c r="CB220" s="9"/>
      <c r="CC220" s="9"/>
      <c r="CD220" s="9"/>
      <c r="CE220" s="9"/>
      <c r="CF220" s="9"/>
      <c r="CG220" s="9"/>
      <c r="CH220" s="9"/>
      <c r="CI220" s="9"/>
      <c r="CJ220" s="9"/>
      <c r="CK220" s="9"/>
      <c r="CL220" s="9"/>
      <c r="CM220" s="9"/>
      <c r="CN220" s="9"/>
      <c r="CO220" s="9"/>
      <c r="CP220" s="9"/>
      <c r="CQ220" s="9"/>
      <c r="CR220" s="9"/>
      <c r="CS220" s="9"/>
      <c r="CT220" s="9"/>
      <c r="CU220" s="9"/>
      <c r="CV220" s="9"/>
      <c r="CW220" s="9"/>
      <c r="CX220" s="9"/>
      <c r="CY220" s="9"/>
      <c r="CZ220" s="9"/>
      <c r="DA220" s="9"/>
      <c r="DB220" s="9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23"/>
    </row>
    <row r="221" customFormat="false" ht="12.75" hidden="false" customHeight="false" outlineLevel="0" collapsed="false">
      <c r="A221" s="327"/>
      <c r="B221" s="339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  <c r="CA221" s="9"/>
      <c r="CB221" s="9"/>
      <c r="CC221" s="9"/>
      <c r="CD221" s="9"/>
      <c r="CE221" s="9"/>
      <c r="CF221" s="9"/>
      <c r="CG221" s="9"/>
      <c r="CH221" s="9"/>
      <c r="CI221" s="9"/>
      <c r="CJ221" s="9"/>
      <c r="CK221" s="9"/>
      <c r="CL221" s="9"/>
      <c r="CM221" s="9"/>
      <c r="CN221" s="9"/>
      <c r="CO221" s="9"/>
      <c r="CP221" s="9"/>
      <c r="CQ221" s="9"/>
      <c r="CR221" s="9"/>
      <c r="CS221" s="9"/>
      <c r="CT221" s="9"/>
      <c r="CU221" s="9"/>
      <c r="CV221" s="9"/>
      <c r="CW221" s="9"/>
      <c r="CX221" s="9"/>
      <c r="CY221" s="9"/>
      <c r="CZ221" s="9"/>
      <c r="DA221" s="9"/>
      <c r="DB221" s="9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23"/>
    </row>
    <row r="222" customFormat="false" ht="12.75" hidden="false" customHeight="false" outlineLevel="0" collapsed="false">
      <c r="A222" s="327"/>
      <c r="B222" s="339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  <c r="BN222" s="9"/>
      <c r="BO222" s="9"/>
      <c r="BP222" s="9"/>
      <c r="BQ222" s="9"/>
      <c r="BR222" s="9"/>
      <c r="BS222" s="9"/>
      <c r="BT222" s="9"/>
      <c r="BU222" s="9"/>
      <c r="BV222" s="9"/>
      <c r="BW222" s="9"/>
      <c r="BX222" s="9"/>
      <c r="BY222" s="9"/>
      <c r="BZ222" s="9"/>
      <c r="CA222" s="9"/>
      <c r="CB222" s="9"/>
      <c r="CC222" s="9"/>
      <c r="CD222" s="9"/>
      <c r="CE222" s="9"/>
      <c r="CF222" s="9"/>
      <c r="CG222" s="9"/>
      <c r="CH222" s="9"/>
      <c r="CI222" s="9"/>
      <c r="CJ222" s="9"/>
      <c r="CK222" s="9"/>
      <c r="CL222" s="9"/>
      <c r="CM222" s="9"/>
      <c r="CN222" s="9"/>
      <c r="CO222" s="9"/>
      <c r="CP222" s="9"/>
      <c r="CQ222" s="9"/>
      <c r="CR222" s="9"/>
      <c r="CS222" s="9"/>
      <c r="CT222" s="9"/>
      <c r="CU222" s="9"/>
      <c r="CV222" s="9"/>
      <c r="CW222" s="9"/>
      <c r="CX222" s="9"/>
      <c r="CY222" s="9"/>
      <c r="CZ222" s="9"/>
      <c r="DA222" s="9"/>
      <c r="DB222" s="9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23"/>
    </row>
    <row r="223" customFormat="false" ht="12.75" hidden="false" customHeight="false" outlineLevel="0" collapsed="false">
      <c r="A223" s="327"/>
      <c r="B223" s="339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  <c r="CA223" s="9"/>
      <c r="CB223" s="9"/>
      <c r="CC223" s="9"/>
      <c r="CD223" s="9"/>
      <c r="CE223" s="9"/>
      <c r="CF223" s="9"/>
      <c r="CG223" s="9"/>
      <c r="CH223" s="9"/>
      <c r="CI223" s="9"/>
      <c r="CJ223" s="9"/>
      <c r="CK223" s="9"/>
      <c r="CL223" s="9"/>
      <c r="CM223" s="9"/>
      <c r="CN223" s="9"/>
      <c r="CO223" s="9"/>
      <c r="CP223" s="9"/>
      <c r="CQ223" s="9"/>
      <c r="CR223" s="9"/>
      <c r="CS223" s="9"/>
      <c r="CT223" s="9"/>
      <c r="CU223" s="9"/>
      <c r="CV223" s="9"/>
      <c r="CW223" s="9"/>
      <c r="CX223" s="9"/>
      <c r="CY223" s="9"/>
      <c r="CZ223" s="9"/>
      <c r="DA223" s="9"/>
      <c r="DB223" s="9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23"/>
    </row>
    <row r="224" customFormat="false" ht="12.75" hidden="false" customHeight="false" outlineLevel="0" collapsed="false">
      <c r="A224" s="327"/>
      <c r="B224" s="339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  <c r="CA224" s="9"/>
      <c r="CB224" s="9"/>
      <c r="CC224" s="9"/>
      <c r="CD224" s="9"/>
      <c r="CE224" s="9"/>
      <c r="CF224" s="9"/>
      <c r="CG224" s="9"/>
      <c r="CH224" s="9"/>
      <c r="CI224" s="9"/>
      <c r="CJ224" s="9"/>
      <c r="CK224" s="9"/>
      <c r="CL224" s="9"/>
      <c r="CM224" s="9"/>
      <c r="CN224" s="9"/>
      <c r="CO224" s="9"/>
      <c r="CP224" s="9"/>
      <c r="CQ224" s="9"/>
      <c r="CR224" s="9"/>
      <c r="CS224" s="9"/>
      <c r="CT224" s="9"/>
      <c r="CU224" s="9"/>
      <c r="CV224" s="9"/>
      <c r="CW224" s="9"/>
      <c r="CX224" s="9"/>
      <c r="CY224" s="9"/>
      <c r="CZ224" s="9"/>
      <c r="DA224" s="9"/>
      <c r="DB224" s="9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23"/>
    </row>
    <row r="225" customFormat="false" ht="12.75" hidden="false" customHeight="false" outlineLevel="0" collapsed="false">
      <c r="A225" s="327"/>
      <c r="B225" s="339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9"/>
      <c r="BR225" s="9"/>
      <c r="BS225" s="9"/>
      <c r="BT225" s="9"/>
      <c r="BU225" s="9"/>
      <c r="BV225" s="9"/>
      <c r="BW225" s="9"/>
      <c r="BX225" s="9"/>
      <c r="BY225" s="9"/>
      <c r="BZ225" s="9"/>
      <c r="CA225" s="9"/>
      <c r="CB225" s="9"/>
      <c r="CC225" s="9"/>
      <c r="CD225" s="9"/>
      <c r="CE225" s="9"/>
      <c r="CF225" s="9"/>
      <c r="CG225" s="9"/>
      <c r="CH225" s="9"/>
      <c r="CI225" s="9"/>
      <c r="CJ225" s="9"/>
      <c r="CK225" s="9"/>
      <c r="CL225" s="9"/>
      <c r="CM225" s="9"/>
      <c r="CN225" s="9"/>
      <c r="CO225" s="9"/>
      <c r="CP225" s="9"/>
      <c r="CQ225" s="9"/>
      <c r="CR225" s="9"/>
      <c r="CS225" s="9"/>
      <c r="CT225" s="9"/>
      <c r="CU225" s="9"/>
      <c r="CV225" s="9"/>
      <c r="CW225" s="9"/>
      <c r="CX225" s="9"/>
      <c r="CY225" s="9"/>
      <c r="CZ225" s="9"/>
      <c r="DA225" s="9"/>
      <c r="DB225" s="9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23"/>
    </row>
    <row r="226" customFormat="false" ht="12.75" hidden="false" customHeight="false" outlineLevel="0" collapsed="false">
      <c r="A226" s="327"/>
      <c r="B226" s="339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  <c r="BG226" s="9"/>
      <c r="BH226" s="9"/>
      <c r="BI226" s="9"/>
      <c r="BJ226" s="9"/>
      <c r="BK226" s="9"/>
      <c r="BL226" s="9"/>
      <c r="BM226" s="9"/>
      <c r="BN226" s="9"/>
      <c r="BO226" s="9"/>
      <c r="BP226" s="9"/>
      <c r="BQ226" s="9"/>
      <c r="BR226" s="9"/>
      <c r="BS226" s="9"/>
      <c r="BT226" s="9"/>
      <c r="BU226" s="9"/>
      <c r="BV226" s="9"/>
      <c r="BW226" s="9"/>
      <c r="BX226" s="9"/>
      <c r="BY226" s="9"/>
      <c r="BZ226" s="9"/>
      <c r="CA226" s="9"/>
      <c r="CB226" s="9"/>
      <c r="CC226" s="9"/>
      <c r="CD226" s="9"/>
      <c r="CE226" s="9"/>
      <c r="CF226" s="9"/>
      <c r="CG226" s="9"/>
      <c r="CH226" s="9"/>
      <c r="CI226" s="9"/>
      <c r="CJ226" s="9"/>
      <c r="CK226" s="9"/>
      <c r="CL226" s="9"/>
      <c r="CM226" s="9"/>
      <c r="CN226" s="9"/>
      <c r="CO226" s="9"/>
      <c r="CP226" s="9"/>
      <c r="CQ226" s="9"/>
      <c r="CR226" s="9"/>
      <c r="CS226" s="9"/>
      <c r="CT226" s="9"/>
      <c r="CU226" s="9"/>
      <c r="CV226" s="9"/>
      <c r="CW226" s="9"/>
      <c r="CX226" s="9"/>
      <c r="CY226" s="9"/>
      <c r="CZ226" s="9"/>
      <c r="DA226" s="9"/>
      <c r="DB226" s="9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23"/>
    </row>
    <row r="227" customFormat="false" ht="12.75" hidden="false" customHeight="false" outlineLevel="0" collapsed="false">
      <c r="A227" s="327"/>
      <c r="B227" s="339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9"/>
      <c r="BC227" s="9"/>
      <c r="BD227" s="9"/>
      <c r="BE227" s="9"/>
      <c r="BF227" s="9"/>
      <c r="BG227" s="9"/>
      <c r="BH227" s="9"/>
      <c r="BI227" s="9"/>
      <c r="BJ227" s="9"/>
      <c r="BK227" s="9"/>
      <c r="BL227" s="9"/>
      <c r="BM227" s="9"/>
      <c r="BN227" s="9"/>
      <c r="BO227" s="9"/>
      <c r="BP227" s="9"/>
      <c r="BQ227" s="9"/>
      <c r="BR227" s="9"/>
      <c r="BS227" s="9"/>
      <c r="BT227" s="9"/>
      <c r="BU227" s="9"/>
      <c r="BV227" s="9"/>
      <c r="BW227" s="9"/>
      <c r="BX227" s="9"/>
      <c r="BY227" s="9"/>
      <c r="BZ227" s="9"/>
      <c r="CA227" s="9"/>
      <c r="CB227" s="9"/>
      <c r="CC227" s="9"/>
      <c r="CD227" s="9"/>
      <c r="CE227" s="9"/>
      <c r="CF227" s="9"/>
      <c r="CG227" s="9"/>
      <c r="CH227" s="9"/>
      <c r="CI227" s="9"/>
      <c r="CJ227" s="9"/>
      <c r="CK227" s="9"/>
      <c r="CL227" s="9"/>
      <c r="CM227" s="9"/>
      <c r="CN227" s="9"/>
      <c r="CO227" s="9"/>
      <c r="CP227" s="9"/>
      <c r="CQ227" s="9"/>
      <c r="CR227" s="9"/>
      <c r="CS227" s="9"/>
      <c r="CT227" s="9"/>
      <c r="CU227" s="9"/>
      <c r="CV227" s="9"/>
      <c r="CW227" s="9"/>
      <c r="CX227" s="9"/>
      <c r="CY227" s="9"/>
      <c r="CZ227" s="9"/>
      <c r="DA227" s="9"/>
      <c r="DB227" s="9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23"/>
    </row>
    <row r="228" customFormat="false" ht="12.75" hidden="false" customHeight="false" outlineLevel="0" collapsed="false">
      <c r="A228" s="327"/>
      <c r="B228" s="339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  <c r="CA228" s="9"/>
      <c r="CB228" s="9"/>
      <c r="CC228" s="9"/>
      <c r="CD228" s="9"/>
      <c r="CE228" s="9"/>
      <c r="CF228" s="9"/>
      <c r="CG228" s="9"/>
      <c r="CH228" s="9"/>
      <c r="CI228" s="9"/>
      <c r="CJ228" s="9"/>
      <c r="CK228" s="9"/>
      <c r="CL228" s="9"/>
      <c r="CM228" s="9"/>
      <c r="CN228" s="9"/>
      <c r="CO228" s="9"/>
      <c r="CP228" s="9"/>
      <c r="CQ228" s="9"/>
      <c r="CR228" s="9"/>
      <c r="CS228" s="9"/>
      <c r="CT228" s="9"/>
      <c r="CU228" s="9"/>
      <c r="CV228" s="9"/>
      <c r="CW228" s="9"/>
      <c r="CX228" s="9"/>
      <c r="CY228" s="9"/>
      <c r="CZ228" s="9"/>
      <c r="DA228" s="9"/>
      <c r="DB228" s="9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23"/>
    </row>
    <row r="229" customFormat="false" ht="12.75" hidden="false" customHeight="false" outlineLevel="0" collapsed="false">
      <c r="A229" s="327"/>
      <c r="B229" s="339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  <c r="BD229" s="9"/>
      <c r="BE229" s="9"/>
      <c r="BF229" s="9"/>
      <c r="BG229" s="9"/>
      <c r="BH229" s="9"/>
      <c r="BI229" s="9"/>
      <c r="BJ229" s="9"/>
      <c r="BK229" s="9"/>
      <c r="BL229" s="9"/>
      <c r="BM229" s="9"/>
      <c r="BN229" s="9"/>
      <c r="BO229" s="9"/>
      <c r="BP229" s="9"/>
      <c r="BQ229" s="9"/>
      <c r="BR229" s="9"/>
      <c r="BS229" s="9"/>
      <c r="BT229" s="9"/>
      <c r="BU229" s="9"/>
      <c r="BV229" s="9"/>
      <c r="BW229" s="9"/>
      <c r="BX229" s="9"/>
      <c r="BY229" s="9"/>
      <c r="BZ229" s="9"/>
      <c r="CA229" s="9"/>
      <c r="CB229" s="9"/>
      <c r="CC229" s="9"/>
      <c r="CD229" s="9"/>
      <c r="CE229" s="9"/>
      <c r="CF229" s="9"/>
      <c r="CG229" s="9"/>
      <c r="CH229" s="9"/>
      <c r="CI229" s="9"/>
      <c r="CJ229" s="9"/>
      <c r="CK229" s="9"/>
      <c r="CL229" s="9"/>
      <c r="CM229" s="9"/>
      <c r="CN229" s="9"/>
      <c r="CO229" s="9"/>
      <c r="CP229" s="9"/>
      <c r="CQ229" s="9"/>
      <c r="CR229" s="9"/>
      <c r="CS229" s="9"/>
      <c r="CT229" s="9"/>
      <c r="CU229" s="9"/>
      <c r="CV229" s="9"/>
      <c r="CW229" s="9"/>
      <c r="CX229" s="9"/>
      <c r="CY229" s="9"/>
      <c r="CZ229" s="9"/>
      <c r="DA229" s="9"/>
      <c r="DB229" s="9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23"/>
    </row>
    <row r="230" customFormat="false" ht="12.75" hidden="false" customHeight="false" outlineLevel="0" collapsed="false">
      <c r="A230" s="327"/>
      <c r="B230" s="339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  <c r="BN230" s="9"/>
      <c r="BO230" s="9"/>
      <c r="BP230" s="9"/>
      <c r="BQ230" s="9"/>
      <c r="BR230" s="9"/>
      <c r="BS230" s="9"/>
      <c r="BT230" s="9"/>
      <c r="BU230" s="9"/>
      <c r="BV230" s="9"/>
      <c r="BW230" s="9"/>
      <c r="BX230" s="9"/>
      <c r="BY230" s="9"/>
      <c r="BZ230" s="9"/>
      <c r="CA230" s="9"/>
      <c r="CB230" s="9"/>
      <c r="CC230" s="9"/>
      <c r="CD230" s="9"/>
      <c r="CE230" s="9"/>
      <c r="CF230" s="9"/>
      <c r="CG230" s="9"/>
      <c r="CH230" s="9"/>
      <c r="CI230" s="9"/>
      <c r="CJ230" s="9"/>
      <c r="CK230" s="9"/>
      <c r="CL230" s="9"/>
      <c r="CM230" s="9"/>
      <c r="CN230" s="9"/>
      <c r="CO230" s="9"/>
      <c r="CP230" s="9"/>
      <c r="CQ230" s="9"/>
      <c r="CR230" s="9"/>
      <c r="CS230" s="9"/>
      <c r="CT230" s="9"/>
      <c r="CU230" s="9"/>
      <c r="CV230" s="9"/>
      <c r="CW230" s="9"/>
      <c r="CX230" s="9"/>
      <c r="CY230" s="9"/>
      <c r="CZ230" s="9"/>
      <c r="DA230" s="9"/>
      <c r="DB230" s="9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23"/>
    </row>
    <row r="231" customFormat="false" ht="12.75" hidden="false" customHeight="false" outlineLevel="0" collapsed="false">
      <c r="A231" s="327"/>
      <c r="B231" s="339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  <c r="BN231" s="9"/>
      <c r="BO231" s="9"/>
      <c r="BP231" s="9"/>
      <c r="BQ231" s="9"/>
      <c r="BR231" s="9"/>
      <c r="BS231" s="9"/>
      <c r="BT231" s="9"/>
      <c r="BU231" s="9"/>
      <c r="BV231" s="9"/>
      <c r="BW231" s="9"/>
      <c r="BX231" s="9"/>
      <c r="BY231" s="9"/>
      <c r="BZ231" s="9"/>
      <c r="CA231" s="9"/>
      <c r="CB231" s="9"/>
      <c r="CC231" s="9"/>
      <c r="CD231" s="9"/>
      <c r="CE231" s="9"/>
      <c r="CF231" s="9"/>
      <c r="CG231" s="9"/>
      <c r="CH231" s="9"/>
      <c r="CI231" s="9"/>
      <c r="CJ231" s="9"/>
      <c r="CK231" s="9"/>
      <c r="CL231" s="9"/>
      <c r="CM231" s="9"/>
      <c r="CN231" s="9"/>
      <c r="CO231" s="9"/>
      <c r="CP231" s="9"/>
      <c r="CQ231" s="9"/>
      <c r="CR231" s="9"/>
      <c r="CS231" s="9"/>
      <c r="CT231" s="9"/>
      <c r="CU231" s="9"/>
      <c r="CV231" s="9"/>
      <c r="CW231" s="9"/>
      <c r="CX231" s="9"/>
      <c r="CY231" s="9"/>
      <c r="CZ231" s="9"/>
      <c r="DA231" s="9"/>
      <c r="DB231" s="9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23"/>
    </row>
    <row r="232" customFormat="false" ht="12.75" hidden="false" customHeight="false" outlineLevel="0" collapsed="false">
      <c r="A232" s="327"/>
      <c r="B232" s="339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  <c r="CA232" s="9"/>
      <c r="CB232" s="9"/>
      <c r="CC232" s="9"/>
      <c r="CD232" s="9"/>
      <c r="CE232" s="9"/>
      <c r="CF232" s="9"/>
      <c r="CG232" s="9"/>
      <c r="CH232" s="9"/>
      <c r="CI232" s="9"/>
      <c r="CJ232" s="9"/>
      <c r="CK232" s="9"/>
      <c r="CL232" s="9"/>
      <c r="CM232" s="9"/>
      <c r="CN232" s="9"/>
      <c r="CO232" s="9"/>
      <c r="CP232" s="9"/>
      <c r="CQ232" s="9"/>
      <c r="CR232" s="9"/>
      <c r="CS232" s="9"/>
      <c r="CT232" s="9"/>
      <c r="CU232" s="9"/>
      <c r="CV232" s="9"/>
      <c r="CW232" s="9"/>
      <c r="CX232" s="9"/>
      <c r="CY232" s="9"/>
      <c r="CZ232" s="9"/>
      <c r="DA232" s="9"/>
      <c r="DB232" s="9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23"/>
    </row>
    <row r="233" customFormat="false" ht="12.75" hidden="false" customHeight="false" outlineLevel="0" collapsed="false">
      <c r="A233" s="327"/>
      <c r="B233" s="339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  <c r="CA233" s="9"/>
      <c r="CB233" s="9"/>
      <c r="CC233" s="9"/>
      <c r="CD233" s="9"/>
      <c r="CE233" s="9"/>
      <c r="CF233" s="9"/>
      <c r="CG233" s="9"/>
      <c r="CH233" s="9"/>
      <c r="CI233" s="9"/>
      <c r="CJ233" s="9"/>
      <c r="CK233" s="9"/>
      <c r="CL233" s="9"/>
      <c r="CM233" s="9"/>
      <c r="CN233" s="9"/>
      <c r="CO233" s="9"/>
      <c r="CP233" s="9"/>
      <c r="CQ233" s="9"/>
      <c r="CR233" s="9"/>
      <c r="CS233" s="9"/>
      <c r="CT233" s="9"/>
      <c r="CU233" s="9"/>
      <c r="CV233" s="9"/>
      <c r="CW233" s="9"/>
      <c r="CX233" s="9"/>
      <c r="CY233" s="9"/>
      <c r="CZ233" s="9"/>
      <c r="DA233" s="9"/>
      <c r="DB233" s="9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23"/>
    </row>
    <row r="234" customFormat="false" ht="12.75" hidden="false" customHeight="false" outlineLevel="0" collapsed="false">
      <c r="A234" s="327"/>
      <c r="B234" s="339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  <c r="CA234" s="9"/>
      <c r="CB234" s="9"/>
      <c r="CC234" s="9"/>
      <c r="CD234" s="9"/>
      <c r="CE234" s="9"/>
      <c r="CF234" s="9"/>
      <c r="CG234" s="9"/>
      <c r="CH234" s="9"/>
      <c r="CI234" s="9"/>
      <c r="CJ234" s="9"/>
      <c r="CK234" s="9"/>
      <c r="CL234" s="9"/>
      <c r="CM234" s="9"/>
      <c r="CN234" s="9"/>
      <c r="CO234" s="9"/>
      <c r="CP234" s="9"/>
      <c r="CQ234" s="9"/>
      <c r="CR234" s="9"/>
      <c r="CS234" s="9"/>
      <c r="CT234" s="9"/>
      <c r="CU234" s="9"/>
      <c r="CV234" s="9"/>
      <c r="CW234" s="9"/>
      <c r="CX234" s="9"/>
      <c r="CY234" s="9"/>
      <c r="CZ234" s="9"/>
      <c r="DA234" s="9"/>
      <c r="DB234" s="9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23"/>
    </row>
    <row r="235" customFormat="false" ht="12.75" hidden="false" customHeight="false" outlineLevel="0" collapsed="false">
      <c r="A235" s="327"/>
      <c r="B235" s="339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  <c r="CA235" s="9"/>
      <c r="CB235" s="9"/>
      <c r="CC235" s="9"/>
      <c r="CD235" s="9"/>
      <c r="CE235" s="9"/>
      <c r="CF235" s="9"/>
      <c r="CG235" s="9"/>
      <c r="CH235" s="9"/>
      <c r="CI235" s="9"/>
      <c r="CJ235" s="9"/>
      <c r="CK235" s="9"/>
      <c r="CL235" s="9"/>
      <c r="CM235" s="9"/>
      <c r="CN235" s="9"/>
      <c r="CO235" s="9"/>
      <c r="CP235" s="9"/>
      <c r="CQ235" s="9"/>
      <c r="CR235" s="9"/>
      <c r="CS235" s="9"/>
      <c r="CT235" s="9"/>
      <c r="CU235" s="9"/>
      <c r="CV235" s="9"/>
      <c r="CW235" s="9"/>
      <c r="CX235" s="9"/>
      <c r="CY235" s="9"/>
      <c r="CZ235" s="9"/>
      <c r="DA235" s="9"/>
      <c r="DB235" s="9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23"/>
    </row>
    <row r="236" customFormat="false" ht="12.75" hidden="false" customHeight="false" outlineLevel="0" collapsed="false">
      <c r="A236" s="327"/>
      <c r="B236" s="339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  <c r="CA236" s="9"/>
      <c r="CB236" s="9"/>
      <c r="CC236" s="9"/>
      <c r="CD236" s="9"/>
      <c r="CE236" s="9"/>
      <c r="CF236" s="9"/>
      <c r="CG236" s="9"/>
      <c r="CH236" s="9"/>
      <c r="CI236" s="9"/>
      <c r="CJ236" s="9"/>
      <c r="CK236" s="9"/>
      <c r="CL236" s="9"/>
      <c r="CM236" s="9"/>
      <c r="CN236" s="9"/>
      <c r="CO236" s="9"/>
      <c r="CP236" s="9"/>
      <c r="CQ236" s="9"/>
      <c r="CR236" s="9"/>
      <c r="CS236" s="9"/>
      <c r="CT236" s="9"/>
      <c r="CU236" s="9"/>
      <c r="CV236" s="9"/>
      <c r="CW236" s="9"/>
      <c r="CX236" s="9"/>
      <c r="CY236" s="9"/>
      <c r="CZ236" s="9"/>
      <c r="DA236" s="9"/>
      <c r="DB236" s="9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23"/>
    </row>
    <row r="237" customFormat="false" ht="12.75" hidden="false" customHeight="false" outlineLevel="0" collapsed="false">
      <c r="A237" s="327"/>
      <c r="B237" s="339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  <c r="CF237" s="9"/>
      <c r="CG237" s="9"/>
      <c r="CH237" s="9"/>
      <c r="CI237" s="9"/>
      <c r="CJ237" s="9"/>
      <c r="CK237" s="9"/>
      <c r="CL237" s="9"/>
      <c r="CM237" s="9"/>
      <c r="CN237" s="9"/>
      <c r="CO237" s="9"/>
      <c r="CP237" s="9"/>
      <c r="CQ237" s="9"/>
      <c r="CR237" s="9"/>
      <c r="CS237" s="9"/>
      <c r="CT237" s="9"/>
      <c r="CU237" s="9"/>
      <c r="CV237" s="9"/>
      <c r="CW237" s="9"/>
      <c r="CX237" s="9"/>
      <c r="CY237" s="9"/>
      <c r="CZ237" s="9"/>
      <c r="DA237" s="9"/>
      <c r="DB237" s="9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23"/>
    </row>
    <row r="238" customFormat="false" ht="12.75" hidden="false" customHeight="false" outlineLevel="0" collapsed="false">
      <c r="A238" s="327"/>
      <c r="B238" s="339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9"/>
      <c r="BM238" s="9"/>
      <c r="BN238" s="9"/>
      <c r="BO238" s="9"/>
      <c r="BP238" s="9"/>
      <c r="BQ238" s="9"/>
      <c r="BR238" s="9"/>
      <c r="BS238" s="9"/>
      <c r="BT238" s="9"/>
      <c r="BU238" s="9"/>
      <c r="BV238" s="9"/>
      <c r="BW238" s="9"/>
      <c r="BX238" s="9"/>
      <c r="BY238" s="9"/>
      <c r="BZ238" s="9"/>
      <c r="CA238" s="9"/>
      <c r="CB238" s="9"/>
      <c r="CC238" s="9"/>
      <c r="CD238" s="9"/>
      <c r="CE238" s="9"/>
      <c r="CF238" s="9"/>
      <c r="CG238" s="9"/>
      <c r="CH238" s="9"/>
      <c r="CI238" s="9"/>
      <c r="CJ238" s="9"/>
      <c r="CK238" s="9"/>
      <c r="CL238" s="9"/>
      <c r="CM238" s="9"/>
      <c r="CN238" s="9"/>
      <c r="CO238" s="9"/>
      <c r="CP238" s="9"/>
      <c r="CQ238" s="9"/>
      <c r="CR238" s="9"/>
      <c r="CS238" s="9"/>
      <c r="CT238" s="9"/>
      <c r="CU238" s="9"/>
      <c r="CV238" s="9"/>
      <c r="CW238" s="9"/>
      <c r="CX238" s="9"/>
      <c r="CY238" s="9"/>
      <c r="CZ238" s="9"/>
      <c r="DA238" s="9"/>
      <c r="DB238" s="9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23"/>
    </row>
    <row r="239" customFormat="false" ht="12.75" hidden="false" customHeight="false" outlineLevel="0" collapsed="false">
      <c r="A239" s="327"/>
      <c r="B239" s="339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9"/>
      <c r="BM239" s="9"/>
      <c r="BN239" s="9"/>
      <c r="BO239" s="9"/>
      <c r="BP239" s="9"/>
      <c r="BQ239" s="9"/>
      <c r="BR239" s="9"/>
      <c r="BS239" s="9"/>
      <c r="BT239" s="9"/>
      <c r="BU239" s="9"/>
      <c r="BV239" s="9"/>
      <c r="BW239" s="9"/>
      <c r="BX239" s="9"/>
      <c r="BY239" s="9"/>
      <c r="BZ239" s="9"/>
      <c r="CA239" s="9"/>
      <c r="CB239" s="9"/>
      <c r="CC239" s="9"/>
      <c r="CD239" s="9"/>
      <c r="CE239" s="9"/>
      <c r="CF239" s="9"/>
      <c r="CG239" s="9"/>
      <c r="CH239" s="9"/>
      <c r="CI239" s="9"/>
      <c r="CJ239" s="9"/>
      <c r="CK239" s="9"/>
      <c r="CL239" s="9"/>
      <c r="CM239" s="9"/>
      <c r="CN239" s="9"/>
      <c r="CO239" s="9"/>
      <c r="CP239" s="9"/>
      <c r="CQ239" s="9"/>
      <c r="CR239" s="9"/>
      <c r="CS239" s="9"/>
      <c r="CT239" s="9"/>
      <c r="CU239" s="9"/>
      <c r="CV239" s="9"/>
      <c r="CW239" s="9"/>
      <c r="CX239" s="9"/>
      <c r="CY239" s="9"/>
      <c r="CZ239" s="9"/>
      <c r="DA239" s="9"/>
      <c r="DB239" s="9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23"/>
    </row>
    <row r="240" customFormat="false" ht="12.75" hidden="false" customHeight="false" outlineLevel="0" collapsed="false">
      <c r="A240" s="327"/>
      <c r="B240" s="339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  <c r="BN240" s="9"/>
      <c r="BO240" s="9"/>
      <c r="BP240" s="9"/>
      <c r="BQ240" s="9"/>
      <c r="BR240" s="9"/>
      <c r="BS240" s="9"/>
      <c r="BT240" s="9"/>
      <c r="BU240" s="9"/>
      <c r="BV240" s="9"/>
      <c r="BW240" s="9"/>
      <c r="BX240" s="9"/>
      <c r="BY240" s="9"/>
      <c r="BZ240" s="9"/>
      <c r="CA240" s="9"/>
      <c r="CB240" s="9"/>
      <c r="CC240" s="9"/>
      <c r="CD240" s="9"/>
      <c r="CE240" s="9"/>
      <c r="CF240" s="9"/>
      <c r="CG240" s="9"/>
      <c r="CH240" s="9"/>
      <c r="CI240" s="9"/>
      <c r="CJ240" s="9"/>
      <c r="CK240" s="9"/>
      <c r="CL240" s="9"/>
      <c r="CM240" s="9"/>
      <c r="CN240" s="9"/>
      <c r="CO240" s="9"/>
      <c r="CP240" s="9"/>
      <c r="CQ240" s="9"/>
      <c r="CR240" s="9"/>
      <c r="CS240" s="9"/>
      <c r="CT240" s="9"/>
      <c r="CU240" s="9"/>
      <c r="CV240" s="9"/>
      <c r="CW240" s="9"/>
      <c r="CX240" s="9"/>
      <c r="CY240" s="9"/>
      <c r="CZ240" s="9"/>
      <c r="DA240" s="9"/>
      <c r="DB240" s="9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23"/>
    </row>
    <row r="241" customFormat="false" ht="12.75" hidden="false" customHeight="false" outlineLevel="0" collapsed="false">
      <c r="A241" s="327"/>
      <c r="B241" s="339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  <c r="CA241" s="9"/>
      <c r="CB241" s="9"/>
      <c r="CC241" s="9"/>
      <c r="CD241" s="9"/>
      <c r="CE241" s="9"/>
      <c r="CF241" s="9"/>
      <c r="CG241" s="9"/>
      <c r="CH241" s="9"/>
      <c r="CI241" s="9"/>
      <c r="CJ241" s="9"/>
      <c r="CK241" s="9"/>
      <c r="CL241" s="9"/>
      <c r="CM241" s="9"/>
      <c r="CN241" s="9"/>
      <c r="CO241" s="9"/>
      <c r="CP241" s="9"/>
      <c r="CQ241" s="9"/>
      <c r="CR241" s="9"/>
      <c r="CS241" s="9"/>
      <c r="CT241" s="9"/>
      <c r="CU241" s="9"/>
      <c r="CV241" s="9"/>
      <c r="CW241" s="9"/>
      <c r="CX241" s="9"/>
      <c r="CY241" s="9"/>
      <c r="CZ241" s="9"/>
      <c r="DA241" s="9"/>
      <c r="DB241" s="9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23"/>
    </row>
    <row r="242" customFormat="false" ht="12.75" hidden="false" customHeight="false" outlineLevel="0" collapsed="false">
      <c r="A242" s="327"/>
      <c r="B242" s="339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  <c r="CF242" s="9"/>
      <c r="CG242" s="9"/>
      <c r="CH242" s="9"/>
      <c r="CI242" s="9"/>
      <c r="CJ242" s="9"/>
      <c r="CK242" s="9"/>
      <c r="CL242" s="9"/>
      <c r="CM242" s="9"/>
      <c r="CN242" s="9"/>
      <c r="CO242" s="9"/>
      <c r="CP242" s="9"/>
      <c r="CQ242" s="9"/>
      <c r="CR242" s="9"/>
      <c r="CS242" s="9"/>
      <c r="CT242" s="9"/>
      <c r="CU242" s="9"/>
      <c r="CV242" s="9"/>
      <c r="CW242" s="9"/>
      <c r="CX242" s="9"/>
      <c r="CY242" s="9"/>
      <c r="CZ242" s="9"/>
      <c r="DA242" s="9"/>
      <c r="DB242" s="9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23"/>
    </row>
    <row r="243" customFormat="false" ht="12.75" hidden="false" customHeight="false" outlineLevel="0" collapsed="false">
      <c r="A243" s="327"/>
      <c r="B243" s="339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  <c r="CF243" s="9"/>
      <c r="CG243" s="9"/>
      <c r="CH243" s="9"/>
      <c r="CI243" s="9"/>
      <c r="CJ243" s="9"/>
      <c r="CK243" s="9"/>
      <c r="CL243" s="9"/>
      <c r="CM243" s="9"/>
      <c r="CN243" s="9"/>
      <c r="CO243" s="9"/>
      <c r="CP243" s="9"/>
      <c r="CQ243" s="9"/>
      <c r="CR243" s="9"/>
      <c r="CS243" s="9"/>
      <c r="CT243" s="9"/>
      <c r="CU243" s="9"/>
      <c r="CV243" s="9"/>
      <c r="CW243" s="9"/>
      <c r="CX243" s="9"/>
      <c r="CY243" s="9"/>
      <c r="CZ243" s="9"/>
      <c r="DA243" s="9"/>
      <c r="DB243" s="9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23"/>
    </row>
    <row r="244" customFormat="false" ht="12.75" hidden="false" customHeight="false" outlineLevel="0" collapsed="false">
      <c r="A244" s="327"/>
      <c r="B244" s="339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  <c r="CF244" s="9"/>
      <c r="CG244" s="9"/>
      <c r="CH244" s="9"/>
      <c r="CI244" s="9"/>
      <c r="CJ244" s="9"/>
      <c r="CK244" s="9"/>
      <c r="CL244" s="9"/>
      <c r="CM244" s="9"/>
      <c r="CN244" s="9"/>
      <c r="CO244" s="9"/>
      <c r="CP244" s="9"/>
      <c r="CQ244" s="9"/>
      <c r="CR244" s="9"/>
      <c r="CS244" s="9"/>
      <c r="CT244" s="9"/>
      <c r="CU244" s="9"/>
      <c r="CV244" s="9"/>
      <c r="CW244" s="9"/>
      <c r="CX244" s="9"/>
      <c r="CY244" s="9"/>
      <c r="CZ244" s="9"/>
      <c r="DA244" s="9"/>
      <c r="DB244" s="9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23"/>
    </row>
    <row r="245" customFormat="false" ht="12.75" hidden="false" customHeight="false" outlineLevel="0" collapsed="false">
      <c r="A245" s="327"/>
      <c r="B245" s="339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  <c r="CF245" s="9"/>
      <c r="CG245" s="9"/>
      <c r="CH245" s="9"/>
      <c r="CI245" s="9"/>
      <c r="CJ245" s="9"/>
      <c r="CK245" s="9"/>
      <c r="CL245" s="9"/>
      <c r="CM245" s="9"/>
      <c r="CN245" s="9"/>
      <c r="CO245" s="9"/>
      <c r="CP245" s="9"/>
      <c r="CQ245" s="9"/>
      <c r="CR245" s="9"/>
      <c r="CS245" s="9"/>
      <c r="CT245" s="9"/>
      <c r="CU245" s="9"/>
      <c r="CV245" s="9"/>
      <c r="CW245" s="9"/>
      <c r="CX245" s="9"/>
      <c r="CY245" s="9"/>
      <c r="CZ245" s="9"/>
      <c r="DA245" s="9"/>
      <c r="DB245" s="9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23"/>
    </row>
    <row r="246" customFormat="false" ht="12.75" hidden="false" customHeight="false" outlineLevel="0" collapsed="false">
      <c r="A246" s="327"/>
      <c r="B246" s="339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  <c r="CA246" s="9"/>
      <c r="CB246" s="9"/>
      <c r="CC246" s="9"/>
      <c r="CD246" s="9"/>
      <c r="CE246" s="9"/>
      <c r="CF246" s="9"/>
      <c r="CG246" s="9"/>
      <c r="CH246" s="9"/>
      <c r="CI246" s="9"/>
      <c r="CJ246" s="9"/>
      <c r="CK246" s="9"/>
      <c r="CL246" s="9"/>
      <c r="CM246" s="9"/>
      <c r="CN246" s="9"/>
      <c r="CO246" s="9"/>
      <c r="CP246" s="9"/>
      <c r="CQ246" s="9"/>
      <c r="CR246" s="9"/>
      <c r="CS246" s="9"/>
      <c r="CT246" s="9"/>
      <c r="CU246" s="9"/>
      <c r="CV246" s="9"/>
      <c r="CW246" s="9"/>
      <c r="CX246" s="9"/>
      <c r="CY246" s="9"/>
      <c r="CZ246" s="9"/>
      <c r="DA246" s="9"/>
      <c r="DB246" s="9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23"/>
    </row>
    <row r="247" customFormat="false" ht="12.75" hidden="false" customHeight="false" outlineLevel="0" collapsed="false">
      <c r="A247" s="327"/>
      <c r="B247" s="339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9"/>
      <c r="BT247" s="9"/>
      <c r="BU247" s="9"/>
      <c r="BV247" s="9"/>
      <c r="BW247" s="9"/>
      <c r="BX247" s="9"/>
      <c r="BY247" s="9"/>
      <c r="BZ247" s="9"/>
      <c r="CA247" s="9"/>
      <c r="CB247" s="9"/>
      <c r="CC247" s="9"/>
      <c r="CD247" s="9"/>
      <c r="CE247" s="9"/>
      <c r="CF247" s="9"/>
      <c r="CG247" s="9"/>
      <c r="CH247" s="9"/>
      <c r="CI247" s="9"/>
      <c r="CJ247" s="9"/>
      <c r="CK247" s="9"/>
      <c r="CL247" s="9"/>
      <c r="CM247" s="9"/>
      <c r="CN247" s="9"/>
      <c r="CO247" s="9"/>
      <c r="CP247" s="9"/>
      <c r="CQ247" s="9"/>
      <c r="CR247" s="9"/>
      <c r="CS247" s="9"/>
      <c r="CT247" s="9"/>
      <c r="CU247" s="9"/>
      <c r="CV247" s="9"/>
      <c r="CW247" s="9"/>
      <c r="CX247" s="9"/>
      <c r="CY247" s="9"/>
      <c r="CZ247" s="9"/>
      <c r="DA247" s="9"/>
      <c r="DB247" s="9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23"/>
    </row>
    <row r="248" customFormat="false" ht="12.75" hidden="false" customHeight="false" outlineLevel="0" collapsed="false">
      <c r="A248" s="327"/>
      <c r="B248" s="339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  <c r="BN248" s="9"/>
      <c r="BO248" s="9"/>
      <c r="BP248" s="9"/>
      <c r="BQ248" s="9"/>
      <c r="BR248" s="9"/>
      <c r="BS248" s="9"/>
      <c r="BT248" s="9"/>
      <c r="BU248" s="9"/>
      <c r="BV248" s="9"/>
      <c r="BW248" s="9"/>
      <c r="BX248" s="9"/>
      <c r="BY248" s="9"/>
      <c r="BZ248" s="9"/>
      <c r="CA248" s="9"/>
      <c r="CB248" s="9"/>
      <c r="CC248" s="9"/>
      <c r="CD248" s="9"/>
      <c r="CE248" s="9"/>
      <c r="CF248" s="9"/>
      <c r="CG248" s="9"/>
      <c r="CH248" s="9"/>
      <c r="CI248" s="9"/>
      <c r="CJ248" s="9"/>
      <c r="CK248" s="9"/>
      <c r="CL248" s="9"/>
      <c r="CM248" s="9"/>
      <c r="CN248" s="9"/>
      <c r="CO248" s="9"/>
      <c r="CP248" s="9"/>
      <c r="CQ248" s="9"/>
      <c r="CR248" s="9"/>
      <c r="CS248" s="9"/>
      <c r="CT248" s="9"/>
      <c r="CU248" s="9"/>
      <c r="CV248" s="9"/>
      <c r="CW248" s="9"/>
      <c r="CX248" s="9"/>
      <c r="CY248" s="9"/>
      <c r="CZ248" s="9"/>
      <c r="DA248" s="9"/>
      <c r="DB248" s="9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23"/>
    </row>
    <row r="249" customFormat="false" ht="12.75" hidden="false" customHeight="false" outlineLevel="0" collapsed="false">
      <c r="A249" s="327"/>
      <c r="B249" s="339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  <c r="BN249" s="9"/>
      <c r="BO249" s="9"/>
      <c r="BP249" s="9"/>
      <c r="BQ249" s="9"/>
      <c r="BR249" s="9"/>
      <c r="BS249" s="9"/>
      <c r="BT249" s="9"/>
      <c r="BU249" s="9"/>
      <c r="BV249" s="9"/>
      <c r="BW249" s="9"/>
      <c r="BX249" s="9"/>
      <c r="BY249" s="9"/>
      <c r="BZ249" s="9"/>
      <c r="CA249" s="9"/>
      <c r="CB249" s="9"/>
      <c r="CC249" s="9"/>
      <c r="CD249" s="9"/>
      <c r="CE249" s="9"/>
      <c r="CF249" s="9"/>
      <c r="CG249" s="9"/>
      <c r="CH249" s="9"/>
      <c r="CI249" s="9"/>
      <c r="CJ249" s="9"/>
      <c r="CK249" s="9"/>
      <c r="CL249" s="9"/>
      <c r="CM249" s="9"/>
      <c r="CN249" s="9"/>
      <c r="CO249" s="9"/>
      <c r="CP249" s="9"/>
      <c r="CQ249" s="9"/>
      <c r="CR249" s="9"/>
      <c r="CS249" s="9"/>
      <c r="CT249" s="9"/>
      <c r="CU249" s="9"/>
      <c r="CV249" s="9"/>
      <c r="CW249" s="9"/>
      <c r="CX249" s="9"/>
      <c r="CY249" s="9"/>
      <c r="CZ249" s="9"/>
      <c r="DA249" s="9"/>
      <c r="DB249" s="9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23"/>
    </row>
    <row r="250" customFormat="false" ht="12.75" hidden="false" customHeight="false" outlineLevel="0" collapsed="false">
      <c r="A250" s="327"/>
      <c r="B250" s="339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  <c r="CA250" s="9"/>
      <c r="CB250" s="9"/>
      <c r="CC250" s="9"/>
      <c r="CD250" s="9"/>
      <c r="CE250" s="9"/>
      <c r="CF250" s="9"/>
      <c r="CG250" s="9"/>
      <c r="CH250" s="9"/>
      <c r="CI250" s="9"/>
      <c r="CJ250" s="9"/>
      <c r="CK250" s="9"/>
      <c r="CL250" s="9"/>
      <c r="CM250" s="9"/>
      <c r="CN250" s="9"/>
      <c r="CO250" s="9"/>
      <c r="CP250" s="9"/>
      <c r="CQ250" s="9"/>
      <c r="CR250" s="9"/>
      <c r="CS250" s="9"/>
      <c r="CT250" s="9"/>
      <c r="CU250" s="9"/>
      <c r="CV250" s="9"/>
      <c r="CW250" s="9"/>
      <c r="CX250" s="9"/>
      <c r="CY250" s="9"/>
      <c r="CZ250" s="9"/>
      <c r="DA250" s="9"/>
      <c r="DB250" s="9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23"/>
    </row>
    <row r="251" customFormat="false" ht="12.75" hidden="false" customHeight="false" outlineLevel="0" collapsed="false">
      <c r="A251" s="327"/>
      <c r="B251" s="339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  <c r="CA251" s="9"/>
      <c r="CB251" s="9"/>
      <c r="CC251" s="9"/>
      <c r="CD251" s="9"/>
      <c r="CE251" s="9"/>
      <c r="CF251" s="9"/>
      <c r="CG251" s="9"/>
      <c r="CH251" s="9"/>
      <c r="CI251" s="9"/>
      <c r="CJ251" s="9"/>
      <c r="CK251" s="9"/>
      <c r="CL251" s="9"/>
      <c r="CM251" s="9"/>
      <c r="CN251" s="9"/>
      <c r="CO251" s="9"/>
      <c r="CP251" s="9"/>
      <c r="CQ251" s="9"/>
      <c r="CR251" s="9"/>
      <c r="CS251" s="9"/>
      <c r="CT251" s="9"/>
      <c r="CU251" s="9"/>
      <c r="CV251" s="9"/>
      <c r="CW251" s="9"/>
      <c r="CX251" s="9"/>
      <c r="CY251" s="9"/>
      <c r="CZ251" s="9"/>
      <c r="DA251" s="9"/>
      <c r="DB251" s="9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23"/>
    </row>
    <row r="252" customFormat="false" ht="12.75" hidden="false" customHeight="false" outlineLevel="0" collapsed="false">
      <c r="A252" s="327"/>
      <c r="B252" s="339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  <c r="CA252" s="9"/>
      <c r="CB252" s="9"/>
      <c r="CC252" s="9"/>
      <c r="CD252" s="9"/>
      <c r="CE252" s="9"/>
      <c r="CF252" s="9"/>
      <c r="CG252" s="9"/>
      <c r="CH252" s="9"/>
      <c r="CI252" s="9"/>
      <c r="CJ252" s="9"/>
      <c r="CK252" s="9"/>
      <c r="CL252" s="9"/>
      <c r="CM252" s="9"/>
      <c r="CN252" s="9"/>
      <c r="CO252" s="9"/>
      <c r="CP252" s="9"/>
      <c r="CQ252" s="9"/>
      <c r="CR252" s="9"/>
      <c r="CS252" s="9"/>
      <c r="CT252" s="9"/>
      <c r="CU252" s="9"/>
      <c r="CV252" s="9"/>
      <c r="CW252" s="9"/>
      <c r="CX252" s="9"/>
      <c r="CY252" s="9"/>
      <c r="CZ252" s="9"/>
      <c r="DA252" s="9"/>
      <c r="DB252" s="9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23"/>
    </row>
    <row r="253" customFormat="false" ht="12.75" hidden="false" customHeight="false" outlineLevel="0" collapsed="false">
      <c r="A253" s="327"/>
      <c r="B253" s="339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  <c r="CA253" s="9"/>
      <c r="CB253" s="9"/>
      <c r="CC253" s="9"/>
      <c r="CD253" s="9"/>
      <c r="CE253" s="9"/>
      <c r="CF253" s="9"/>
      <c r="CG253" s="9"/>
      <c r="CH253" s="9"/>
      <c r="CI253" s="9"/>
      <c r="CJ253" s="9"/>
      <c r="CK253" s="9"/>
      <c r="CL253" s="9"/>
      <c r="CM253" s="9"/>
      <c r="CN253" s="9"/>
      <c r="CO253" s="9"/>
      <c r="CP253" s="9"/>
      <c r="CQ253" s="9"/>
      <c r="CR253" s="9"/>
      <c r="CS253" s="9"/>
      <c r="CT253" s="9"/>
      <c r="CU253" s="9"/>
      <c r="CV253" s="9"/>
      <c r="CW253" s="9"/>
      <c r="CX253" s="9"/>
      <c r="CY253" s="9"/>
      <c r="CZ253" s="9"/>
      <c r="DA253" s="9"/>
      <c r="DB253" s="9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23"/>
    </row>
    <row r="254" customFormat="false" ht="12.75" hidden="false" customHeight="false" outlineLevel="0" collapsed="false">
      <c r="A254" s="327"/>
      <c r="B254" s="339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9"/>
      <c r="BY254" s="9"/>
      <c r="BZ254" s="9"/>
      <c r="CA254" s="9"/>
      <c r="CB254" s="9"/>
      <c r="CC254" s="9"/>
      <c r="CD254" s="9"/>
      <c r="CE254" s="9"/>
      <c r="CF254" s="9"/>
      <c r="CG254" s="9"/>
      <c r="CH254" s="9"/>
      <c r="CI254" s="9"/>
      <c r="CJ254" s="9"/>
      <c r="CK254" s="9"/>
      <c r="CL254" s="9"/>
      <c r="CM254" s="9"/>
      <c r="CN254" s="9"/>
      <c r="CO254" s="9"/>
      <c r="CP254" s="9"/>
      <c r="CQ254" s="9"/>
      <c r="CR254" s="9"/>
      <c r="CS254" s="9"/>
      <c r="CT254" s="9"/>
      <c r="CU254" s="9"/>
      <c r="CV254" s="9"/>
      <c r="CW254" s="9"/>
      <c r="CX254" s="9"/>
      <c r="CY254" s="9"/>
      <c r="CZ254" s="9"/>
      <c r="DA254" s="9"/>
      <c r="DB254" s="9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23"/>
    </row>
    <row r="255" customFormat="false" ht="12.75" hidden="false" customHeight="false" outlineLevel="0" collapsed="false">
      <c r="A255" s="327"/>
      <c r="B255" s="339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  <c r="CA255" s="9"/>
      <c r="CB255" s="9"/>
      <c r="CC255" s="9"/>
      <c r="CD255" s="9"/>
      <c r="CE255" s="9"/>
      <c r="CF255" s="9"/>
      <c r="CG255" s="9"/>
      <c r="CH255" s="9"/>
      <c r="CI255" s="9"/>
      <c r="CJ255" s="9"/>
      <c r="CK255" s="9"/>
      <c r="CL255" s="9"/>
      <c r="CM255" s="9"/>
      <c r="CN255" s="9"/>
      <c r="CO255" s="9"/>
      <c r="CP255" s="9"/>
      <c r="CQ255" s="9"/>
      <c r="CR255" s="9"/>
      <c r="CS255" s="9"/>
      <c r="CT255" s="9"/>
      <c r="CU255" s="9"/>
      <c r="CV255" s="9"/>
      <c r="CW255" s="9"/>
      <c r="CX255" s="9"/>
      <c r="CY255" s="9"/>
      <c r="CZ255" s="9"/>
      <c r="DA255" s="9"/>
      <c r="DB255" s="9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23"/>
    </row>
    <row r="256" customFormat="false" ht="12.75" hidden="false" customHeight="false" outlineLevel="0" collapsed="false">
      <c r="A256" s="327"/>
      <c r="B256" s="339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9"/>
      <c r="BY256" s="9"/>
      <c r="BZ256" s="9"/>
      <c r="CA256" s="9"/>
      <c r="CB256" s="9"/>
      <c r="CC256" s="9"/>
      <c r="CD256" s="9"/>
      <c r="CE256" s="9"/>
      <c r="CF256" s="9"/>
      <c r="CG256" s="9"/>
      <c r="CH256" s="9"/>
      <c r="CI256" s="9"/>
      <c r="CJ256" s="9"/>
      <c r="CK256" s="9"/>
      <c r="CL256" s="9"/>
      <c r="CM256" s="9"/>
      <c r="CN256" s="9"/>
      <c r="CO256" s="9"/>
      <c r="CP256" s="9"/>
      <c r="CQ256" s="9"/>
      <c r="CR256" s="9"/>
      <c r="CS256" s="9"/>
      <c r="CT256" s="9"/>
      <c r="CU256" s="9"/>
      <c r="CV256" s="9"/>
      <c r="CW256" s="9"/>
      <c r="CX256" s="9"/>
      <c r="CY256" s="9"/>
      <c r="CZ256" s="9"/>
      <c r="DA256" s="9"/>
      <c r="DB256" s="9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23"/>
    </row>
    <row r="257" customFormat="false" ht="12.75" hidden="false" customHeight="false" outlineLevel="0" collapsed="false">
      <c r="A257" s="327"/>
      <c r="B257" s="339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9"/>
      <c r="BY257" s="9"/>
      <c r="BZ257" s="9"/>
      <c r="CA257" s="9"/>
      <c r="CB257" s="9"/>
      <c r="CC257" s="9"/>
      <c r="CD257" s="9"/>
      <c r="CE257" s="9"/>
      <c r="CF257" s="9"/>
      <c r="CG257" s="9"/>
      <c r="CH257" s="9"/>
      <c r="CI257" s="9"/>
      <c r="CJ257" s="9"/>
      <c r="CK257" s="9"/>
      <c r="CL257" s="9"/>
      <c r="CM257" s="9"/>
      <c r="CN257" s="9"/>
      <c r="CO257" s="9"/>
      <c r="CP257" s="9"/>
      <c r="CQ257" s="9"/>
      <c r="CR257" s="9"/>
      <c r="CS257" s="9"/>
      <c r="CT257" s="9"/>
      <c r="CU257" s="9"/>
      <c r="CV257" s="9"/>
      <c r="CW257" s="9"/>
      <c r="CX257" s="9"/>
      <c r="CY257" s="9"/>
      <c r="CZ257" s="9"/>
      <c r="DA257" s="9"/>
      <c r="DB257" s="9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23"/>
    </row>
    <row r="258" customFormat="false" ht="12.75" hidden="false" customHeight="false" outlineLevel="0" collapsed="false">
      <c r="A258" s="327"/>
      <c r="B258" s="339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  <c r="CF258" s="9"/>
      <c r="CG258" s="9"/>
      <c r="CH258" s="9"/>
      <c r="CI258" s="9"/>
      <c r="CJ258" s="9"/>
      <c r="CK258" s="9"/>
      <c r="CL258" s="9"/>
      <c r="CM258" s="9"/>
      <c r="CN258" s="9"/>
      <c r="CO258" s="9"/>
      <c r="CP258" s="9"/>
      <c r="CQ258" s="9"/>
      <c r="CR258" s="9"/>
      <c r="CS258" s="9"/>
      <c r="CT258" s="9"/>
      <c r="CU258" s="9"/>
      <c r="CV258" s="9"/>
      <c r="CW258" s="9"/>
      <c r="CX258" s="9"/>
      <c r="CY258" s="9"/>
      <c r="CZ258" s="9"/>
      <c r="DA258" s="9"/>
      <c r="DB258" s="9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23"/>
    </row>
    <row r="259" customFormat="false" ht="12.75" hidden="false" customHeight="false" outlineLevel="0" collapsed="false">
      <c r="A259" s="327"/>
      <c r="B259" s="339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  <c r="CF259" s="9"/>
      <c r="CG259" s="9"/>
      <c r="CH259" s="9"/>
      <c r="CI259" s="9"/>
      <c r="CJ259" s="9"/>
      <c r="CK259" s="9"/>
      <c r="CL259" s="9"/>
      <c r="CM259" s="9"/>
      <c r="CN259" s="9"/>
      <c r="CO259" s="9"/>
      <c r="CP259" s="9"/>
      <c r="CQ259" s="9"/>
      <c r="CR259" s="9"/>
      <c r="CS259" s="9"/>
      <c r="CT259" s="9"/>
      <c r="CU259" s="9"/>
      <c r="CV259" s="9"/>
      <c r="CW259" s="9"/>
      <c r="CX259" s="9"/>
      <c r="CY259" s="9"/>
      <c r="CZ259" s="9"/>
      <c r="DA259" s="9"/>
      <c r="DB259" s="9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23"/>
    </row>
    <row r="260" customFormat="false" ht="12.75" hidden="false" customHeight="false" outlineLevel="0" collapsed="false">
      <c r="A260" s="327"/>
      <c r="B260" s="339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  <c r="CF260" s="9"/>
      <c r="CG260" s="9"/>
      <c r="CH260" s="9"/>
      <c r="CI260" s="9"/>
      <c r="CJ260" s="9"/>
      <c r="CK260" s="9"/>
      <c r="CL260" s="9"/>
      <c r="CM260" s="9"/>
      <c r="CN260" s="9"/>
      <c r="CO260" s="9"/>
      <c r="CP260" s="9"/>
      <c r="CQ260" s="9"/>
      <c r="CR260" s="9"/>
      <c r="CS260" s="9"/>
      <c r="CT260" s="9"/>
      <c r="CU260" s="9"/>
      <c r="CV260" s="9"/>
      <c r="CW260" s="9"/>
      <c r="CX260" s="9"/>
      <c r="CY260" s="9"/>
      <c r="CZ260" s="9"/>
      <c r="DA260" s="9"/>
      <c r="DB260" s="9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23"/>
    </row>
    <row r="261" customFormat="false" ht="12.75" hidden="false" customHeight="false" outlineLevel="0" collapsed="false">
      <c r="A261" s="327"/>
      <c r="B261" s="339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  <c r="CA261" s="9"/>
      <c r="CB261" s="9"/>
      <c r="CC261" s="9"/>
      <c r="CD261" s="9"/>
      <c r="CE261" s="9"/>
      <c r="CF261" s="9"/>
      <c r="CG261" s="9"/>
      <c r="CH261" s="9"/>
      <c r="CI261" s="9"/>
      <c r="CJ261" s="9"/>
      <c r="CK261" s="9"/>
      <c r="CL261" s="9"/>
      <c r="CM261" s="9"/>
      <c r="CN261" s="9"/>
      <c r="CO261" s="9"/>
      <c r="CP261" s="9"/>
      <c r="CQ261" s="9"/>
      <c r="CR261" s="9"/>
      <c r="CS261" s="9"/>
      <c r="CT261" s="9"/>
      <c r="CU261" s="9"/>
      <c r="CV261" s="9"/>
      <c r="CW261" s="9"/>
      <c r="CX261" s="9"/>
      <c r="CY261" s="9"/>
      <c r="CZ261" s="9"/>
      <c r="DA261" s="9"/>
      <c r="DB261" s="9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23"/>
    </row>
    <row r="262" customFormat="false" ht="12.75" hidden="false" customHeight="false" outlineLevel="0" collapsed="false">
      <c r="A262" s="327"/>
      <c r="B262" s="339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9"/>
      <c r="BT262" s="9"/>
      <c r="BU262" s="9"/>
      <c r="BV262" s="9"/>
      <c r="BW262" s="9"/>
      <c r="BX262" s="9"/>
      <c r="BY262" s="9"/>
      <c r="BZ262" s="9"/>
      <c r="CA262" s="9"/>
      <c r="CB262" s="9"/>
      <c r="CC262" s="9"/>
      <c r="CD262" s="9"/>
      <c r="CE262" s="9"/>
      <c r="CF262" s="9"/>
      <c r="CG262" s="9"/>
      <c r="CH262" s="9"/>
      <c r="CI262" s="9"/>
      <c r="CJ262" s="9"/>
      <c r="CK262" s="9"/>
      <c r="CL262" s="9"/>
      <c r="CM262" s="9"/>
      <c r="CN262" s="9"/>
      <c r="CO262" s="9"/>
      <c r="CP262" s="9"/>
      <c r="CQ262" s="9"/>
      <c r="CR262" s="9"/>
      <c r="CS262" s="9"/>
      <c r="CT262" s="9"/>
      <c r="CU262" s="9"/>
      <c r="CV262" s="9"/>
      <c r="CW262" s="9"/>
      <c r="CX262" s="9"/>
      <c r="CY262" s="9"/>
      <c r="CZ262" s="9"/>
      <c r="DA262" s="9"/>
      <c r="DB262" s="9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23"/>
    </row>
    <row r="263" customFormat="false" ht="12.75" hidden="false" customHeight="false" outlineLevel="0" collapsed="false">
      <c r="A263" s="327"/>
      <c r="B263" s="339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  <c r="CA263" s="9"/>
      <c r="CB263" s="9"/>
      <c r="CC263" s="9"/>
      <c r="CD263" s="9"/>
      <c r="CE263" s="9"/>
      <c r="CF263" s="9"/>
      <c r="CG263" s="9"/>
      <c r="CH263" s="9"/>
      <c r="CI263" s="9"/>
      <c r="CJ263" s="9"/>
      <c r="CK263" s="9"/>
      <c r="CL263" s="9"/>
      <c r="CM263" s="9"/>
      <c r="CN263" s="9"/>
      <c r="CO263" s="9"/>
      <c r="CP263" s="9"/>
      <c r="CQ263" s="9"/>
      <c r="CR263" s="9"/>
      <c r="CS263" s="9"/>
      <c r="CT263" s="9"/>
      <c r="CU263" s="9"/>
      <c r="CV263" s="9"/>
      <c r="CW263" s="9"/>
      <c r="CX263" s="9"/>
      <c r="CY263" s="9"/>
      <c r="CZ263" s="9"/>
      <c r="DA263" s="9"/>
      <c r="DB263" s="9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23"/>
    </row>
    <row r="264" customFormat="false" ht="12.75" hidden="false" customHeight="false" outlineLevel="0" collapsed="false">
      <c r="A264" s="327"/>
      <c r="B264" s="339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  <c r="CA264" s="9"/>
      <c r="CB264" s="9"/>
      <c r="CC264" s="9"/>
      <c r="CD264" s="9"/>
      <c r="CE264" s="9"/>
      <c r="CF264" s="9"/>
      <c r="CG264" s="9"/>
      <c r="CH264" s="9"/>
      <c r="CI264" s="9"/>
      <c r="CJ264" s="9"/>
      <c r="CK264" s="9"/>
      <c r="CL264" s="9"/>
      <c r="CM264" s="9"/>
      <c r="CN264" s="9"/>
      <c r="CO264" s="9"/>
      <c r="CP264" s="9"/>
      <c r="CQ264" s="9"/>
      <c r="CR264" s="9"/>
      <c r="CS264" s="9"/>
      <c r="CT264" s="9"/>
      <c r="CU264" s="9"/>
      <c r="CV264" s="9"/>
      <c r="CW264" s="9"/>
      <c r="CX264" s="9"/>
      <c r="CY264" s="9"/>
      <c r="CZ264" s="9"/>
      <c r="DA264" s="9"/>
      <c r="DB264" s="9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23"/>
    </row>
    <row r="265" customFormat="false" ht="12.75" hidden="false" customHeight="false" outlineLevel="0" collapsed="false">
      <c r="A265" s="327"/>
      <c r="B265" s="339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  <c r="BN265" s="9"/>
      <c r="BO265" s="9"/>
      <c r="BP265" s="9"/>
      <c r="BQ265" s="9"/>
      <c r="BR265" s="9"/>
      <c r="BS265" s="9"/>
      <c r="BT265" s="9"/>
      <c r="BU265" s="9"/>
      <c r="BV265" s="9"/>
      <c r="BW265" s="9"/>
      <c r="BX265" s="9"/>
      <c r="BY265" s="9"/>
      <c r="BZ265" s="9"/>
      <c r="CA265" s="9"/>
      <c r="CB265" s="9"/>
      <c r="CC265" s="9"/>
      <c r="CD265" s="9"/>
      <c r="CE265" s="9"/>
      <c r="CF265" s="9"/>
      <c r="CG265" s="9"/>
      <c r="CH265" s="9"/>
      <c r="CI265" s="9"/>
      <c r="CJ265" s="9"/>
      <c r="CK265" s="9"/>
      <c r="CL265" s="9"/>
      <c r="CM265" s="9"/>
      <c r="CN265" s="9"/>
      <c r="CO265" s="9"/>
      <c r="CP265" s="9"/>
      <c r="CQ265" s="9"/>
      <c r="CR265" s="9"/>
      <c r="CS265" s="9"/>
      <c r="CT265" s="9"/>
      <c r="CU265" s="9"/>
      <c r="CV265" s="9"/>
      <c r="CW265" s="9"/>
      <c r="CX265" s="9"/>
      <c r="CY265" s="9"/>
      <c r="CZ265" s="9"/>
      <c r="DA265" s="9"/>
      <c r="DB265" s="9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23"/>
    </row>
    <row r="266" customFormat="false" ht="12.75" hidden="false" customHeight="false" outlineLevel="0" collapsed="false">
      <c r="A266" s="327"/>
      <c r="B266" s="339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  <c r="CA266" s="9"/>
      <c r="CB266" s="9"/>
      <c r="CC266" s="9"/>
      <c r="CD266" s="9"/>
      <c r="CE266" s="9"/>
      <c r="CF266" s="9"/>
      <c r="CG266" s="9"/>
      <c r="CH266" s="9"/>
      <c r="CI266" s="9"/>
      <c r="CJ266" s="9"/>
      <c r="CK266" s="9"/>
      <c r="CL266" s="9"/>
      <c r="CM266" s="9"/>
      <c r="CN266" s="9"/>
      <c r="CO266" s="9"/>
      <c r="CP266" s="9"/>
      <c r="CQ266" s="9"/>
      <c r="CR266" s="9"/>
      <c r="CS266" s="9"/>
      <c r="CT266" s="9"/>
      <c r="CU266" s="9"/>
      <c r="CV266" s="9"/>
      <c r="CW266" s="9"/>
      <c r="CX266" s="9"/>
      <c r="CY266" s="9"/>
      <c r="CZ266" s="9"/>
      <c r="DA266" s="9"/>
      <c r="DB266" s="9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23"/>
    </row>
    <row r="267" customFormat="false" ht="12.75" hidden="false" customHeight="false" outlineLevel="0" collapsed="false">
      <c r="A267" s="327"/>
      <c r="B267" s="339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  <c r="BG267" s="9"/>
      <c r="BH267" s="9"/>
      <c r="BI267" s="9"/>
      <c r="BJ267" s="9"/>
      <c r="BK267" s="9"/>
      <c r="BL267" s="9"/>
      <c r="BM267" s="9"/>
      <c r="BN267" s="9"/>
      <c r="BO267" s="9"/>
      <c r="BP267" s="9"/>
      <c r="BQ267" s="9"/>
      <c r="BR267" s="9"/>
      <c r="BS267" s="9"/>
      <c r="BT267" s="9"/>
      <c r="BU267" s="9"/>
      <c r="BV267" s="9"/>
      <c r="BW267" s="9"/>
      <c r="BX267" s="9"/>
      <c r="BY267" s="9"/>
      <c r="BZ267" s="9"/>
      <c r="CA267" s="9"/>
      <c r="CB267" s="9"/>
      <c r="CC267" s="9"/>
      <c r="CD267" s="9"/>
      <c r="CE267" s="9"/>
      <c r="CF267" s="9"/>
      <c r="CG267" s="9"/>
      <c r="CH267" s="9"/>
      <c r="CI267" s="9"/>
      <c r="CJ267" s="9"/>
      <c r="CK267" s="9"/>
      <c r="CL267" s="9"/>
      <c r="CM267" s="9"/>
      <c r="CN267" s="9"/>
      <c r="CO267" s="9"/>
      <c r="CP267" s="9"/>
      <c r="CQ267" s="9"/>
      <c r="CR267" s="9"/>
      <c r="CS267" s="9"/>
      <c r="CT267" s="9"/>
      <c r="CU267" s="9"/>
      <c r="CV267" s="9"/>
      <c r="CW267" s="9"/>
      <c r="CX267" s="9"/>
      <c r="CY267" s="9"/>
      <c r="CZ267" s="9"/>
      <c r="DA267" s="9"/>
      <c r="DB267" s="9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23"/>
    </row>
    <row r="268" customFormat="false" ht="12.75" hidden="false" customHeight="false" outlineLevel="0" collapsed="false">
      <c r="A268" s="327"/>
      <c r="B268" s="339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  <c r="BN268" s="9"/>
      <c r="BO268" s="9"/>
      <c r="BP268" s="9"/>
      <c r="BQ268" s="9"/>
      <c r="BR268" s="9"/>
      <c r="BS268" s="9"/>
      <c r="BT268" s="9"/>
      <c r="BU268" s="9"/>
      <c r="BV268" s="9"/>
      <c r="BW268" s="9"/>
      <c r="BX268" s="9"/>
      <c r="BY268" s="9"/>
      <c r="BZ268" s="9"/>
      <c r="CA268" s="9"/>
      <c r="CB268" s="9"/>
      <c r="CC268" s="9"/>
      <c r="CD268" s="9"/>
      <c r="CE268" s="9"/>
      <c r="CF268" s="9"/>
      <c r="CG268" s="9"/>
      <c r="CH268" s="9"/>
      <c r="CI268" s="9"/>
      <c r="CJ268" s="9"/>
      <c r="CK268" s="9"/>
      <c r="CL268" s="9"/>
      <c r="CM268" s="9"/>
      <c r="CN268" s="9"/>
      <c r="CO268" s="9"/>
      <c r="CP268" s="9"/>
      <c r="CQ268" s="9"/>
      <c r="CR268" s="9"/>
      <c r="CS268" s="9"/>
      <c r="CT268" s="9"/>
      <c r="CU268" s="9"/>
      <c r="CV268" s="9"/>
      <c r="CW268" s="9"/>
      <c r="CX268" s="9"/>
      <c r="CY268" s="9"/>
      <c r="CZ268" s="9"/>
      <c r="DA268" s="9"/>
      <c r="DB268" s="9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23"/>
    </row>
    <row r="269" customFormat="false" ht="12.75" hidden="false" customHeight="false" outlineLevel="0" collapsed="false">
      <c r="A269" s="327"/>
      <c r="B269" s="339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  <c r="BN269" s="9"/>
      <c r="BO269" s="9"/>
      <c r="BP269" s="9"/>
      <c r="BQ269" s="9"/>
      <c r="BR269" s="9"/>
      <c r="BS269" s="9"/>
      <c r="BT269" s="9"/>
      <c r="BU269" s="9"/>
      <c r="BV269" s="9"/>
      <c r="BW269" s="9"/>
      <c r="BX269" s="9"/>
      <c r="BY269" s="9"/>
      <c r="BZ269" s="9"/>
      <c r="CA269" s="9"/>
      <c r="CB269" s="9"/>
      <c r="CC269" s="9"/>
      <c r="CD269" s="9"/>
      <c r="CE269" s="9"/>
      <c r="CF269" s="9"/>
      <c r="CG269" s="9"/>
      <c r="CH269" s="9"/>
      <c r="CI269" s="9"/>
      <c r="CJ269" s="9"/>
      <c r="CK269" s="9"/>
      <c r="CL269" s="9"/>
      <c r="CM269" s="9"/>
      <c r="CN269" s="9"/>
      <c r="CO269" s="9"/>
      <c r="CP269" s="9"/>
      <c r="CQ269" s="9"/>
      <c r="CR269" s="9"/>
      <c r="CS269" s="9"/>
      <c r="CT269" s="9"/>
      <c r="CU269" s="9"/>
      <c r="CV269" s="9"/>
      <c r="CW269" s="9"/>
      <c r="CX269" s="9"/>
      <c r="CY269" s="9"/>
      <c r="CZ269" s="9"/>
      <c r="DA269" s="9"/>
      <c r="DB269" s="9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23"/>
    </row>
    <row r="270" customFormat="false" ht="12.75" hidden="false" customHeight="false" outlineLevel="0" collapsed="false">
      <c r="A270" s="327"/>
      <c r="B270" s="339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  <c r="BN270" s="9"/>
      <c r="BO270" s="9"/>
      <c r="BP270" s="9"/>
      <c r="BQ270" s="9"/>
      <c r="BR270" s="9"/>
      <c r="BS270" s="9"/>
      <c r="BT270" s="9"/>
      <c r="BU270" s="9"/>
      <c r="BV270" s="9"/>
      <c r="BW270" s="9"/>
      <c r="BX270" s="9"/>
      <c r="BY270" s="9"/>
      <c r="BZ270" s="9"/>
      <c r="CA270" s="9"/>
      <c r="CB270" s="9"/>
      <c r="CC270" s="9"/>
      <c r="CD270" s="9"/>
      <c r="CE270" s="9"/>
      <c r="CF270" s="9"/>
      <c r="CG270" s="9"/>
      <c r="CH270" s="9"/>
      <c r="CI270" s="9"/>
      <c r="CJ270" s="9"/>
      <c r="CK270" s="9"/>
      <c r="CL270" s="9"/>
      <c r="CM270" s="9"/>
      <c r="CN270" s="9"/>
      <c r="CO270" s="9"/>
      <c r="CP270" s="9"/>
      <c r="CQ270" s="9"/>
      <c r="CR270" s="9"/>
      <c r="CS270" s="9"/>
      <c r="CT270" s="9"/>
      <c r="CU270" s="9"/>
      <c r="CV270" s="9"/>
      <c r="CW270" s="9"/>
      <c r="CX270" s="9"/>
      <c r="CY270" s="9"/>
      <c r="CZ270" s="9"/>
      <c r="DA270" s="9"/>
      <c r="DB270" s="9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23"/>
    </row>
    <row r="271" customFormat="false" ht="12.75" hidden="false" customHeight="false" outlineLevel="0" collapsed="false">
      <c r="A271" s="327"/>
      <c r="B271" s="339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  <c r="BG271" s="9"/>
      <c r="BH271" s="9"/>
      <c r="BI271" s="9"/>
      <c r="BJ271" s="9"/>
      <c r="BK271" s="9"/>
      <c r="BL271" s="9"/>
      <c r="BM271" s="9"/>
      <c r="BN271" s="9"/>
      <c r="BO271" s="9"/>
      <c r="BP271" s="9"/>
      <c r="BQ271" s="9"/>
      <c r="BR271" s="9"/>
      <c r="BS271" s="9"/>
      <c r="BT271" s="9"/>
      <c r="BU271" s="9"/>
      <c r="BV271" s="9"/>
      <c r="BW271" s="9"/>
      <c r="BX271" s="9"/>
      <c r="BY271" s="9"/>
      <c r="BZ271" s="9"/>
      <c r="CA271" s="9"/>
      <c r="CB271" s="9"/>
      <c r="CC271" s="9"/>
      <c r="CD271" s="9"/>
      <c r="CE271" s="9"/>
      <c r="CF271" s="9"/>
      <c r="CG271" s="9"/>
      <c r="CH271" s="9"/>
      <c r="CI271" s="9"/>
      <c r="CJ271" s="9"/>
      <c r="CK271" s="9"/>
      <c r="CL271" s="9"/>
      <c r="CM271" s="9"/>
      <c r="CN271" s="9"/>
      <c r="CO271" s="9"/>
      <c r="CP271" s="9"/>
      <c r="CQ271" s="9"/>
      <c r="CR271" s="9"/>
      <c r="CS271" s="9"/>
      <c r="CT271" s="9"/>
      <c r="CU271" s="9"/>
      <c r="CV271" s="9"/>
      <c r="CW271" s="9"/>
      <c r="CX271" s="9"/>
      <c r="CY271" s="9"/>
      <c r="CZ271" s="9"/>
      <c r="DA271" s="9"/>
      <c r="DB271" s="9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23"/>
    </row>
    <row r="272" customFormat="false" ht="12.75" hidden="false" customHeight="false" outlineLevel="0" collapsed="false">
      <c r="A272" s="327"/>
      <c r="B272" s="339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  <c r="BN272" s="9"/>
      <c r="BO272" s="9"/>
      <c r="BP272" s="9"/>
      <c r="BQ272" s="9"/>
      <c r="BR272" s="9"/>
      <c r="BS272" s="9"/>
      <c r="BT272" s="9"/>
      <c r="BU272" s="9"/>
      <c r="BV272" s="9"/>
      <c r="BW272" s="9"/>
      <c r="BX272" s="9"/>
      <c r="BY272" s="9"/>
      <c r="BZ272" s="9"/>
      <c r="CA272" s="9"/>
      <c r="CB272" s="9"/>
      <c r="CC272" s="9"/>
      <c r="CD272" s="9"/>
      <c r="CE272" s="9"/>
      <c r="CF272" s="9"/>
      <c r="CG272" s="9"/>
      <c r="CH272" s="9"/>
      <c r="CI272" s="9"/>
      <c r="CJ272" s="9"/>
      <c r="CK272" s="9"/>
      <c r="CL272" s="9"/>
      <c r="CM272" s="9"/>
      <c r="CN272" s="9"/>
      <c r="CO272" s="9"/>
      <c r="CP272" s="9"/>
      <c r="CQ272" s="9"/>
      <c r="CR272" s="9"/>
      <c r="CS272" s="9"/>
      <c r="CT272" s="9"/>
      <c r="CU272" s="9"/>
      <c r="CV272" s="9"/>
      <c r="CW272" s="9"/>
      <c r="CX272" s="9"/>
      <c r="CY272" s="9"/>
      <c r="CZ272" s="9"/>
      <c r="DA272" s="9"/>
      <c r="DB272" s="9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23"/>
    </row>
    <row r="273" customFormat="false" ht="12.75" hidden="false" customHeight="false" outlineLevel="0" collapsed="false">
      <c r="A273" s="327"/>
      <c r="B273" s="339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  <c r="CA273" s="9"/>
      <c r="CB273" s="9"/>
      <c r="CC273" s="9"/>
      <c r="CD273" s="9"/>
      <c r="CE273" s="9"/>
      <c r="CF273" s="9"/>
      <c r="CG273" s="9"/>
      <c r="CH273" s="9"/>
      <c r="CI273" s="9"/>
      <c r="CJ273" s="9"/>
      <c r="CK273" s="9"/>
      <c r="CL273" s="9"/>
      <c r="CM273" s="9"/>
      <c r="CN273" s="9"/>
      <c r="CO273" s="9"/>
      <c r="CP273" s="9"/>
      <c r="CQ273" s="9"/>
      <c r="CR273" s="9"/>
      <c r="CS273" s="9"/>
      <c r="CT273" s="9"/>
      <c r="CU273" s="9"/>
      <c r="CV273" s="9"/>
      <c r="CW273" s="9"/>
      <c r="CX273" s="9"/>
      <c r="CY273" s="9"/>
      <c r="CZ273" s="9"/>
      <c r="DA273" s="9"/>
      <c r="DB273" s="9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23"/>
    </row>
    <row r="274" customFormat="false" ht="12.75" hidden="false" customHeight="false" outlineLevel="0" collapsed="false">
      <c r="A274" s="327"/>
      <c r="B274" s="339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  <c r="BN274" s="9"/>
      <c r="BO274" s="9"/>
      <c r="BP274" s="9"/>
      <c r="BQ274" s="9"/>
      <c r="BR274" s="9"/>
      <c r="BS274" s="9"/>
      <c r="BT274" s="9"/>
      <c r="BU274" s="9"/>
      <c r="BV274" s="9"/>
      <c r="BW274" s="9"/>
      <c r="BX274" s="9"/>
      <c r="BY274" s="9"/>
      <c r="BZ274" s="9"/>
      <c r="CA274" s="9"/>
      <c r="CB274" s="9"/>
      <c r="CC274" s="9"/>
      <c r="CD274" s="9"/>
      <c r="CE274" s="9"/>
      <c r="CF274" s="9"/>
      <c r="CG274" s="9"/>
      <c r="CH274" s="9"/>
      <c r="CI274" s="9"/>
      <c r="CJ274" s="9"/>
      <c r="CK274" s="9"/>
      <c r="CL274" s="9"/>
      <c r="CM274" s="9"/>
      <c r="CN274" s="9"/>
      <c r="CO274" s="9"/>
      <c r="CP274" s="9"/>
      <c r="CQ274" s="9"/>
      <c r="CR274" s="9"/>
      <c r="CS274" s="9"/>
      <c r="CT274" s="9"/>
      <c r="CU274" s="9"/>
      <c r="CV274" s="9"/>
      <c r="CW274" s="9"/>
      <c r="CX274" s="9"/>
      <c r="CY274" s="9"/>
      <c r="CZ274" s="9"/>
      <c r="DA274" s="9"/>
      <c r="DB274" s="9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23"/>
    </row>
    <row r="275" customFormat="false" ht="12.75" hidden="false" customHeight="false" outlineLevel="0" collapsed="false">
      <c r="A275" s="327"/>
      <c r="B275" s="339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  <c r="CA275" s="9"/>
      <c r="CB275" s="9"/>
      <c r="CC275" s="9"/>
      <c r="CD275" s="9"/>
      <c r="CE275" s="9"/>
      <c r="CF275" s="9"/>
      <c r="CG275" s="9"/>
      <c r="CH275" s="9"/>
      <c r="CI275" s="9"/>
      <c r="CJ275" s="9"/>
      <c r="CK275" s="9"/>
      <c r="CL275" s="9"/>
      <c r="CM275" s="9"/>
      <c r="CN275" s="9"/>
      <c r="CO275" s="9"/>
      <c r="CP275" s="9"/>
      <c r="CQ275" s="9"/>
      <c r="CR275" s="9"/>
      <c r="CS275" s="9"/>
      <c r="CT275" s="9"/>
      <c r="CU275" s="9"/>
      <c r="CV275" s="9"/>
      <c r="CW275" s="9"/>
      <c r="CX275" s="9"/>
      <c r="CY275" s="9"/>
      <c r="CZ275" s="9"/>
      <c r="DA275" s="9"/>
      <c r="DB275" s="9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23"/>
    </row>
    <row r="276" customFormat="false" ht="12.75" hidden="false" customHeight="false" outlineLevel="0" collapsed="false">
      <c r="A276" s="327"/>
      <c r="B276" s="339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  <c r="BN276" s="9"/>
      <c r="BO276" s="9"/>
      <c r="BP276" s="9"/>
      <c r="BQ276" s="9"/>
      <c r="BR276" s="9"/>
      <c r="BS276" s="9"/>
      <c r="BT276" s="9"/>
      <c r="BU276" s="9"/>
      <c r="BV276" s="9"/>
      <c r="BW276" s="9"/>
      <c r="BX276" s="9"/>
      <c r="BY276" s="9"/>
      <c r="BZ276" s="9"/>
      <c r="CA276" s="9"/>
      <c r="CB276" s="9"/>
      <c r="CC276" s="9"/>
      <c r="CD276" s="9"/>
      <c r="CE276" s="9"/>
      <c r="CF276" s="9"/>
      <c r="CG276" s="9"/>
      <c r="CH276" s="9"/>
      <c r="CI276" s="9"/>
      <c r="CJ276" s="9"/>
      <c r="CK276" s="9"/>
      <c r="CL276" s="9"/>
      <c r="CM276" s="9"/>
      <c r="CN276" s="9"/>
      <c r="CO276" s="9"/>
      <c r="CP276" s="9"/>
      <c r="CQ276" s="9"/>
      <c r="CR276" s="9"/>
      <c r="CS276" s="9"/>
      <c r="CT276" s="9"/>
      <c r="CU276" s="9"/>
      <c r="CV276" s="9"/>
      <c r="CW276" s="9"/>
      <c r="CX276" s="9"/>
      <c r="CY276" s="9"/>
      <c r="CZ276" s="9"/>
      <c r="DA276" s="9"/>
      <c r="DB276" s="9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23"/>
    </row>
    <row r="277" customFormat="false" ht="12.75" hidden="false" customHeight="false" outlineLevel="0" collapsed="false">
      <c r="A277" s="327"/>
      <c r="B277" s="339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9"/>
      <c r="BT277" s="9"/>
      <c r="BU277" s="9"/>
      <c r="BV277" s="9"/>
      <c r="BW277" s="9"/>
      <c r="BX277" s="9"/>
      <c r="BY277" s="9"/>
      <c r="BZ277" s="9"/>
      <c r="CA277" s="9"/>
      <c r="CB277" s="9"/>
      <c r="CC277" s="9"/>
      <c r="CD277" s="9"/>
      <c r="CE277" s="9"/>
      <c r="CF277" s="9"/>
      <c r="CG277" s="9"/>
      <c r="CH277" s="9"/>
      <c r="CI277" s="9"/>
      <c r="CJ277" s="9"/>
      <c r="CK277" s="9"/>
      <c r="CL277" s="9"/>
      <c r="CM277" s="9"/>
      <c r="CN277" s="9"/>
      <c r="CO277" s="9"/>
      <c r="CP277" s="9"/>
      <c r="CQ277" s="9"/>
      <c r="CR277" s="9"/>
      <c r="CS277" s="9"/>
      <c r="CT277" s="9"/>
      <c r="CU277" s="9"/>
      <c r="CV277" s="9"/>
      <c r="CW277" s="9"/>
      <c r="CX277" s="9"/>
      <c r="CY277" s="9"/>
      <c r="CZ277" s="9"/>
      <c r="DA277" s="9"/>
      <c r="DB277" s="9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23"/>
    </row>
    <row r="278" customFormat="false" ht="12.75" hidden="false" customHeight="false" outlineLevel="0" collapsed="false">
      <c r="A278" s="327"/>
      <c r="B278" s="339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9"/>
      <c r="BT278" s="9"/>
      <c r="BU278" s="9"/>
      <c r="BV278" s="9"/>
      <c r="BW278" s="9"/>
      <c r="BX278" s="9"/>
      <c r="BY278" s="9"/>
      <c r="BZ278" s="9"/>
      <c r="CA278" s="9"/>
      <c r="CB278" s="9"/>
      <c r="CC278" s="9"/>
      <c r="CD278" s="9"/>
      <c r="CE278" s="9"/>
      <c r="CF278" s="9"/>
      <c r="CG278" s="9"/>
      <c r="CH278" s="9"/>
      <c r="CI278" s="9"/>
      <c r="CJ278" s="9"/>
      <c r="CK278" s="9"/>
      <c r="CL278" s="9"/>
      <c r="CM278" s="9"/>
      <c r="CN278" s="9"/>
      <c r="CO278" s="9"/>
      <c r="CP278" s="9"/>
      <c r="CQ278" s="9"/>
      <c r="CR278" s="9"/>
      <c r="CS278" s="9"/>
      <c r="CT278" s="9"/>
      <c r="CU278" s="9"/>
      <c r="CV278" s="9"/>
      <c r="CW278" s="9"/>
      <c r="CX278" s="9"/>
      <c r="CY278" s="9"/>
      <c r="CZ278" s="9"/>
      <c r="DA278" s="9"/>
      <c r="DB278" s="9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23"/>
    </row>
    <row r="279" customFormat="false" ht="12.75" hidden="false" customHeight="false" outlineLevel="0" collapsed="false">
      <c r="A279" s="327"/>
      <c r="B279" s="339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  <c r="BT279" s="9"/>
      <c r="BU279" s="9"/>
      <c r="BV279" s="9"/>
      <c r="BW279" s="9"/>
      <c r="BX279" s="9"/>
      <c r="BY279" s="9"/>
      <c r="BZ279" s="9"/>
      <c r="CA279" s="9"/>
      <c r="CB279" s="9"/>
      <c r="CC279" s="9"/>
      <c r="CD279" s="9"/>
      <c r="CE279" s="9"/>
      <c r="CF279" s="9"/>
      <c r="CG279" s="9"/>
      <c r="CH279" s="9"/>
      <c r="CI279" s="9"/>
      <c r="CJ279" s="9"/>
      <c r="CK279" s="9"/>
      <c r="CL279" s="9"/>
      <c r="CM279" s="9"/>
      <c r="CN279" s="9"/>
      <c r="CO279" s="9"/>
      <c r="CP279" s="9"/>
      <c r="CQ279" s="9"/>
      <c r="CR279" s="9"/>
      <c r="CS279" s="9"/>
      <c r="CT279" s="9"/>
      <c r="CU279" s="9"/>
      <c r="CV279" s="9"/>
      <c r="CW279" s="9"/>
      <c r="CX279" s="9"/>
      <c r="CY279" s="9"/>
      <c r="CZ279" s="9"/>
      <c r="DA279" s="9"/>
      <c r="DB279" s="9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23"/>
    </row>
    <row r="280" customFormat="false" ht="12.75" hidden="false" customHeight="false" outlineLevel="0" collapsed="false">
      <c r="A280" s="327"/>
      <c r="B280" s="339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  <c r="BN280" s="9"/>
      <c r="BO280" s="9"/>
      <c r="BP280" s="9"/>
      <c r="BQ280" s="9"/>
      <c r="BR280" s="9"/>
      <c r="BS280" s="9"/>
      <c r="BT280" s="9"/>
      <c r="BU280" s="9"/>
      <c r="BV280" s="9"/>
      <c r="BW280" s="9"/>
      <c r="BX280" s="9"/>
      <c r="BY280" s="9"/>
      <c r="BZ280" s="9"/>
      <c r="CA280" s="9"/>
      <c r="CB280" s="9"/>
      <c r="CC280" s="9"/>
      <c r="CD280" s="9"/>
      <c r="CE280" s="9"/>
      <c r="CF280" s="9"/>
      <c r="CG280" s="9"/>
      <c r="CH280" s="9"/>
      <c r="CI280" s="9"/>
      <c r="CJ280" s="9"/>
      <c r="CK280" s="9"/>
      <c r="CL280" s="9"/>
      <c r="CM280" s="9"/>
      <c r="CN280" s="9"/>
      <c r="CO280" s="9"/>
      <c r="CP280" s="9"/>
      <c r="CQ280" s="9"/>
      <c r="CR280" s="9"/>
      <c r="CS280" s="9"/>
      <c r="CT280" s="9"/>
      <c r="CU280" s="9"/>
      <c r="CV280" s="9"/>
      <c r="CW280" s="9"/>
      <c r="CX280" s="9"/>
      <c r="CY280" s="9"/>
      <c r="CZ280" s="9"/>
      <c r="DA280" s="9"/>
      <c r="DB280" s="9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23"/>
    </row>
    <row r="281" customFormat="false" ht="12.75" hidden="false" customHeight="false" outlineLevel="0" collapsed="false">
      <c r="A281" s="327"/>
      <c r="B281" s="339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  <c r="CA281" s="9"/>
      <c r="CB281" s="9"/>
      <c r="CC281" s="9"/>
      <c r="CD281" s="9"/>
      <c r="CE281" s="9"/>
      <c r="CF281" s="9"/>
      <c r="CG281" s="9"/>
      <c r="CH281" s="9"/>
      <c r="CI281" s="9"/>
      <c r="CJ281" s="9"/>
      <c r="CK281" s="9"/>
      <c r="CL281" s="9"/>
      <c r="CM281" s="9"/>
      <c r="CN281" s="9"/>
      <c r="CO281" s="9"/>
      <c r="CP281" s="9"/>
      <c r="CQ281" s="9"/>
      <c r="CR281" s="9"/>
      <c r="CS281" s="9"/>
      <c r="CT281" s="9"/>
      <c r="CU281" s="9"/>
      <c r="CV281" s="9"/>
      <c r="CW281" s="9"/>
      <c r="CX281" s="9"/>
      <c r="CY281" s="9"/>
      <c r="CZ281" s="9"/>
      <c r="DA281" s="9"/>
      <c r="DB281" s="9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23"/>
    </row>
    <row r="282" customFormat="false" ht="12.75" hidden="false" customHeight="false" outlineLevel="0" collapsed="false">
      <c r="A282" s="327"/>
      <c r="B282" s="339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9"/>
      <c r="BT282" s="9"/>
      <c r="BU282" s="9"/>
      <c r="BV282" s="9"/>
      <c r="BW282" s="9"/>
      <c r="BX282" s="9"/>
      <c r="BY282" s="9"/>
      <c r="BZ282" s="9"/>
      <c r="CA282" s="9"/>
      <c r="CB282" s="9"/>
      <c r="CC282" s="9"/>
      <c r="CD282" s="9"/>
      <c r="CE282" s="9"/>
      <c r="CF282" s="9"/>
      <c r="CG282" s="9"/>
      <c r="CH282" s="9"/>
      <c r="CI282" s="9"/>
      <c r="CJ282" s="9"/>
      <c r="CK282" s="9"/>
      <c r="CL282" s="9"/>
      <c r="CM282" s="9"/>
      <c r="CN282" s="9"/>
      <c r="CO282" s="9"/>
      <c r="CP282" s="9"/>
      <c r="CQ282" s="9"/>
      <c r="CR282" s="9"/>
      <c r="CS282" s="9"/>
      <c r="CT282" s="9"/>
      <c r="CU282" s="9"/>
      <c r="CV282" s="9"/>
      <c r="CW282" s="9"/>
      <c r="CX282" s="9"/>
      <c r="CY282" s="9"/>
      <c r="CZ282" s="9"/>
      <c r="DA282" s="9"/>
      <c r="DB282" s="9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23"/>
    </row>
    <row r="283" customFormat="false" ht="12.75" hidden="false" customHeight="false" outlineLevel="0" collapsed="false">
      <c r="A283" s="327"/>
      <c r="B283" s="339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9"/>
      <c r="BT283" s="9"/>
      <c r="BU283" s="9"/>
      <c r="BV283" s="9"/>
      <c r="BW283" s="9"/>
      <c r="BX283" s="9"/>
      <c r="BY283" s="9"/>
      <c r="BZ283" s="9"/>
      <c r="CA283" s="9"/>
      <c r="CB283" s="9"/>
      <c r="CC283" s="9"/>
      <c r="CD283" s="9"/>
      <c r="CE283" s="9"/>
      <c r="CF283" s="9"/>
      <c r="CG283" s="9"/>
      <c r="CH283" s="9"/>
      <c r="CI283" s="9"/>
      <c r="CJ283" s="9"/>
      <c r="CK283" s="9"/>
      <c r="CL283" s="9"/>
      <c r="CM283" s="9"/>
      <c r="CN283" s="9"/>
      <c r="CO283" s="9"/>
      <c r="CP283" s="9"/>
      <c r="CQ283" s="9"/>
      <c r="CR283" s="9"/>
      <c r="CS283" s="9"/>
      <c r="CT283" s="9"/>
      <c r="CU283" s="9"/>
      <c r="CV283" s="9"/>
      <c r="CW283" s="9"/>
      <c r="CX283" s="9"/>
      <c r="CY283" s="9"/>
      <c r="CZ283" s="9"/>
      <c r="DA283" s="9"/>
      <c r="DB283" s="9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23"/>
    </row>
    <row r="284" customFormat="false" ht="12.75" hidden="false" customHeight="false" outlineLevel="0" collapsed="false">
      <c r="A284" s="327"/>
      <c r="B284" s="339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9"/>
      <c r="BT284" s="9"/>
      <c r="BU284" s="9"/>
      <c r="BV284" s="9"/>
      <c r="BW284" s="9"/>
      <c r="BX284" s="9"/>
      <c r="BY284" s="9"/>
      <c r="BZ284" s="9"/>
      <c r="CA284" s="9"/>
      <c r="CB284" s="9"/>
      <c r="CC284" s="9"/>
      <c r="CD284" s="9"/>
      <c r="CE284" s="9"/>
      <c r="CF284" s="9"/>
      <c r="CG284" s="9"/>
      <c r="CH284" s="9"/>
      <c r="CI284" s="9"/>
      <c r="CJ284" s="9"/>
      <c r="CK284" s="9"/>
      <c r="CL284" s="9"/>
      <c r="CM284" s="9"/>
      <c r="CN284" s="9"/>
      <c r="CO284" s="9"/>
      <c r="CP284" s="9"/>
      <c r="CQ284" s="9"/>
      <c r="CR284" s="9"/>
      <c r="CS284" s="9"/>
      <c r="CT284" s="9"/>
      <c r="CU284" s="9"/>
      <c r="CV284" s="9"/>
      <c r="CW284" s="9"/>
      <c r="CX284" s="9"/>
      <c r="CY284" s="9"/>
      <c r="CZ284" s="9"/>
      <c r="DA284" s="9"/>
      <c r="DB284" s="9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23"/>
    </row>
    <row r="285" customFormat="false" ht="12.75" hidden="false" customHeight="false" outlineLevel="0" collapsed="false">
      <c r="A285" s="327"/>
      <c r="B285" s="339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  <c r="BN285" s="9"/>
      <c r="BO285" s="9"/>
      <c r="BP285" s="9"/>
      <c r="BQ285" s="9"/>
      <c r="BR285" s="9"/>
      <c r="BS285" s="9"/>
      <c r="BT285" s="9"/>
      <c r="BU285" s="9"/>
      <c r="BV285" s="9"/>
      <c r="BW285" s="9"/>
      <c r="BX285" s="9"/>
      <c r="BY285" s="9"/>
      <c r="BZ285" s="9"/>
      <c r="CA285" s="9"/>
      <c r="CB285" s="9"/>
      <c r="CC285" s="9"/>
      <c r="CD285" s="9"/>
      <c r="CE285" s="9"/>
      <c r="CF285" s="9"/>
      <c r="CG285" s="9"/>
      <c r="CH285" s="9"/>
      <c r="CI285" s="9"/>
      <c r="CJ285" s="9"/>
      <c r="CK285" s="9"/>
      <c r="CL285" s="9"/>
      <c r="CM285" s="9"/>
      <c r="CN285" s="9"/>
      <c r="CO285" s="9"/>
      <c r="CP285" s="9"/>
      <c r="CQ285" s="9"/>
      <c r="CR285" s="9"/>
      <c r="CS285" s="9"/>
      <c r="CT285" s="9"/>
      <c r="CU285" s="9"/>
      <c r="CV285" s="9"/>
      <c r="CW285" s="9"/>
      <c r="CX285" s="9"/>
      <c r="CY285" s="9"/>
      <c r="CZ285" s="9"/>
      <c r="DA285" s="9"/>
      <c r="DB285" s="9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23"/>
    </row>
    <row r="286" customFormat="false" ht="12.75" hidden="false" customHeight="false" outlineLevel="0" collapsed="false">
      <c r="A286" s="327"/>
      <c r="B286" s="339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9"/>
      <c r="BT286" s="9"/>
      <c r="BU286" s="9"/>
      <c r="BV286" s="9"/>
      <c r="BW286" s="9"/>
      <c r="BX286" s="9"/>
      <c r="BY286" s="9"/>
      <c r="BZ286" s="9"/>
      <c r="CA286" s="9"/>
      <c r="CB286" s="9"/>
      <c r="CC286" s="9"/>
      <c r="CD286" s="9"/>
      <c r="CE286" s="9"/>
      <c r="CF286" s="9"/>
      <c r="CG286" s="9"/>
      <c r="CH286" s="9"/>
      <c r="CI286" s="9"/>
      <c r="CJ286" s="9"/>
      <c r="CK286" s="9"/>
      <c r="CL286" s="9"/>
      <c r="CM286" s="9"/>
      <c r="CN286" s="9"/>
      <c r="CO286" s="9"/>
      <c r="CP286" s="9"/>
      <c r="CQ286" s="9"/>
      <c r="CR286" s="9"/>
      <c r="CS286" s="9"/>
      <c r="CT286" s="9"/>
      <c r="CU286" s="9"/>
      <c r="CV286" s="9"/>
      <c r="CW286" s="9"/>
      <c r="CX286" s="9"/>
      <c r="CY286" s="9"/>
      <c r="CZ286" s="9"/>
      <c r="DA286" s="9"/>
      <c r="DB286" s="9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23"/>
    </row>
    <row r="287" customFormat="false" ht="12.75" hidden="false" customHeight="false" outlineLevel="0" collapsed="false">
      <c r="A287" s="327"/>
      <c r="B287" s="339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  <c r="CF287" s="9"/>
      <c r="CG287" s="9"/>
      <c r="CH287" s="9"/>
      <c r="CI287" s="9"/>
      <c r="CJ287" s="9"/>
      <c r="CK287" s="9"/>
      <c r="CL287" s="9"/>
      <c r="CM287" s="9"/>
      <c r="CN287" s="9"/>
      <c r="CO287" s="9"/>
      <c r="CP287" s="9"/>
      <c r="CQ287" s="9"/>
      <c r="CR287" s="9"/>
      <c r="CS287" s="9"/>
      <c r="CT287" s="9"/>
      <c r="CU287" s="9"/>
      <c r="CV287" s="9"/>
      <c r="CW287" s="9"/>
      <c r="CX287" s="9"/>
      <c r="CY287" s="9"/>
      <c r="CZ287" s="9"/>
      <c r="DA287" s="9"/>
      <c r="DB287" s="9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23"/>
    </row>
    <row r="288" customFormat="false" ht="12.75" hidden="false" customHeight="false" outlineLevel="0" collapsed="false">
      <c r="A288" s="327"/>
      <c r="B288" s="339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  <c r="BN288" s="9"/>
      <c r="BO288" s="9"/>
      <c r="BP288" s="9"/>
      <c r="BQ288" s="9"/>
      <c r="BR288" s="9"/>
      <c r="BS288" s="9"/>
      <c r="BT288" s="9"/>
      <c r="BU288" s="9"/>
      <c r="BV288" s="9"/>
      <c r="BW288" s="9"/>
      <c r="BX288" s="9"/>
      <c r="BY288" s="9"/>
      <c r="BZ288" s="9"/>
      <c r="CA288" s="9"/>
      <c r="CB288" s="9"/>
      <c r="CC288" s="9"/>
      <c r="CD288" s="9"/>
      <c r="CE288" s="9"/>
      <c r="CF288" s="9"/>
      <c r="CG288" s="9"/>
      <c r="CH288" s="9"/>
      <c r="CI288" s="9"/>
      <c r="CJ288" s="9"/>
      <c r="CK288" s="9"/>
      <c r="CL288" s="9"/>
      <c r="CM288" s="9"/>
      <c r="CN288" s="9"/>
      <c r="CO288" s="9"/>
      <c r="CP288" s="9"/>
      <c r="CQ288" s="9"/>
      <c r="CR288" s="9"/>
      <c r="CS288" s="9"/>
      <c r="CT288" s="9"/>
      <c r="CU288" s="9"/>
      <c r="CV288" s="9"/>
      <c r="CW288" s="9"/>
      <c r="CX288" s="9"/>
      <c r="CY288" s="9"/>
      <c r="CZ288" s="9"/>
      <c r="DA288" s="9"/>
      <c r="DB288" s="9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23"/>
    </row>
    <row r="289" customFormat="false" ht="12.75" hidden="false" customHeight="false" outlineLevel="0" collapsed="false">
      <c r="A289" s="327"/>
      <c r="B289" s="339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  <c r="BN289" s="9"/>
      <c r="BO289" s="9"/>
      <c r="BP289" s="9"/>
      <c r="BQ289" s="9"/>
      <c r="BR289" s="9"/>
      <c r="BS289" s="9"/>
      <c r="BT289" s="9"/>
      <c r="BU289" s="9"/>
      <c r="BV289" s="9"/>
      <c r="BW289" s="9"/>
      <c r="BX289" s="9"/>
      <c r="BY289" s="9"/>
      <c r="BZ289" s="9"/>
      <c r="CA289" s="9"/>
      <c r="CB289" s="9"/>
      <c r="CC289" s="9"/>
      <c r="CD289" s="9"/>
      <c r="CE289" s="9"/>
      <c r="CF289" s="9"/>
      <c r="CG289" s="9"/>
      <c r="CH289" s="9"/>
      <c r="CI289" s="9"/>
      <c r="CJ289" s="9"/>
      <c r="CK289" s="9"/>
      <c r="CL289" s="9"/>
      <c r="CM289" s="9"/>
      <c r="CN289" s="9"/>
      <c r="CO289" s="9"/>
      <c r="CP289" s="9"/>
      <c r="CQ289" s="9"/>
      <c r="CR289" s="9"/>
      <c r="CS289" s="9"/>
      <c r="CT289" s="9"/>
      <c r="CU289" s="9"/>
      <c r="CV289" s="9"/>
      <c r="CW289" s="9"/>
      <c r="CX289" s="9"/>
      <c r="CY289" s="9"/>
      <c r="CZ289" s="9"/>
      <c r="DA289" s="9"/>
      <c r="DB289" s="9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23"/>
    </row>
    <row r="290" customFormat="false" ht="12.75" hidden="false" customHeight="false" outlineLevel="0" collapsed="false">
      <c r="A290" s="327"/>
      <c r="B290" s="339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  <c r="BN290" s="9"/>
      <c r="BO290" s="9"/>
      <c r="BP290" s="9"/>
      <c r="BQ290" s="9"/>
      <c r="BR290" s="9"/>
      <c r="BS290" s="9"/>
      <c r="BT290" s="9"/>
      <c r="BU290" s="9"/>
      <c r="BV290" s="9"/>
      <c r="BW290" s="9"/>
      <c r="BX290" s="9"/>
      <c r="BY290" s="9"/>
      <c r="BZ290" s="9"/>
      <c r="CA290" s="9"/>
      <c r="CB290" s="9"/>
      <c r="CC290" s="9"/>
      <c r="CD290" s="9"/>
      <c r="CE290" s="9"/>
      <c r="CF290" s="9"/>
      <c r="CG290" s="9"/>
      <c r="CH290" s="9"/>
      <c r="CI290" s="9"/>
      <c r="CJ290" s="9"/>
      <c r="CK290" s="9"/>
      <c r="CL290" s="9"/>
      <c r="CM290" s="9"/>
      <c r="CN290" s="9"/>
      <c r="CO290" s="9"/>
      <c r="CP290" s="9"/>
      <c r="CQ290" s="9"/>
      <c r="CR290" s="9"/>
      <c r="CS290" s="9"/>
      <c r="CT290" s="9"/>
      <c r="CU290" s="9"/>
      <c r="CV290" s="9"/>
      <c r="CW290" s="9"/>
      <c r="CX290" s="9"/>
      <c r="CY290" s="9"/>
      <c r="CZ290" s="9"/>
      <c r="DA290" s="9"/>
      <c r="DB290" s="9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23"/>
    </row>
    <row r="291" customFormat="false" ht="12.75" hidden="false" customHeight="false" outlineLevel="0" collapsed="false">
      <c r="A291" s="327"/>
      <c r="B291" s="339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  <c r="BN291" s="9"/>
      <c r="BO291" s="9"/>
      <c r="BP291" s="9"/>
      <c r="BQ291" s="9"/>
      <c r="BR291" s="9"/>
      <c r="BS291" s="9"/>
      <c r="BT291" s="9"/>
      <c r="BU291" s="9"/>
      <c r="BV291" s="9"/>
      <c r="BW291" s="9"/>
      <c r="BX291" s="9"/>
      <c r="BY291" s="9"/>
      <c r="BZ291" s="9"/>
      <c r="CA291" s="9"/>
      <c r="CB291" s="9"/>
      <c r="CC291" s="9"/>
      <c r="CD291" s="9"/>
      <c r="CE291" s="9"/>
      <c r="CF291" s="9"/>
      <c r="CG291" s="9"/>
      <c r="CH291" s="9"/>
      <c r="CI291" s="9"/>
      <c r="CJ291" s="9"/>
      <c r="CK291" s="9"/>
      <c r="CL291" s="9"/>
      <c r="CM291" s="9"/>
      <c r="CN291" s="9"/>
      <c r="CO291" s="9"/>
      <c r="CP291" s="9"/>
      <c r="CQ291" s="9"/>
      <c r="CR291" s="9"/>
      <c r="CS291" s="9"/>
      <c r="CT291" s="9"/>
      <c r="CU291" s="9"/>
      <c r="CV291" s="9"/>
      <c r="CW291" s="9"/>
      <c r="CX291" s="9"/>
      <c r="CY291" s="9"/>
      <c r="CZ291" s="9"/>
      <c r="DA291" s="9"/>
      <c r="DB291" s="9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23"/>
    </row>
    <row r="292" customFormat="false" ht="12.75" hidden="false" customHeight="false" outlineLevel="0" collapsed="false">
      <c r="A292" s="327"/>
      <c r="B292" s="339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  <c r="BN292" s="9"/>
      <c r="BO292" s="9"/>
      <c r="BP292" s="9"/>
      <c r="BQ292" s="9"/>
      <c r="BR292" s="9"/>
      <c r="BS292" s="9"/>
      <c r="BT292" s="9"/>
      <c r="BU292" s="9"/>
      <c r="BV292" s="9"/>
      <c r="BW292" s="9"/>
      <c r="BX292" s="9"/>
      <c r="BY292" s="9"/>
      <c r="BZ292" s="9"/>
      <c r="CA292" s="9"/>
      <c r="CB292" s="9"/>
      <c r="CC292" s="9"/>
      <c r="CD292" s="9"/>
      <c r="CE292" s="9"/>
      <c r="CF292" s="9"/>
      <c r="CG292" s="9"/>
      <c r="CH292" s="9"/>
      <c r="CI292" s="9"/>
      <c r="CJ292" s="9"/>
      <c r="CK292" s="9"/>
      <c r="CL292" s="9"/>
      <c r="CM292" s="9"/>
      <c r="CN292" s="9"/>
      <c r="CO292" s="9"/>
      <c r="CP292" s="9"/>
      <c r="CQ292" s="9"/>
      <c r="CR292" s="9"/>
      <c r="CS292" s="9"/>
      <c r="CT292" s="9"/>
      <c r="CU292" s="9"/>
      <c r="CV292" s="9"/>
      <c r="CW292" s="9"/>
      <c r="CX292" s="9"/>
      <c r="CY292" s="9"/>
      <c r="CZ292" s="9"/>
      <c r="DA292" s="9"/>
      <c r="DB292" s="9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23"/>
    </row>
    <row r="293" customFormat="false" ht="12.75" hidden="false" customHeight="false" outlineLevel="0" collapsed="false">
      <c r="A293" s="327"/>
      <c r="B293" s="339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  <c r="BN293" s="9"/>
      <c r="BO293" s="9"/>
      <c r="BP293" s="9"/>
      <c r="BQ293" s="9"/>
      <c r="BR293" s="9"/>
      <c r="BS293" s="9"/>
      <c r="BT293" s="9"/>
      <c r="BU293" s="9"/>
      <c r="BV293" s="9"/>
      <c r="BW293" s="9"/>
      <c r="BX293" s="9"/>
      <c r="BY293" s="9"/>
      <c r="BZ293" s="9"/>
      <c r="CA293" s="9"/>
      <c r="CB293" s="9"/>
      <c r="CC293" s="9"/>
      <c r="CD293" s="9"/>
      <c r="CE293" s="9"/>
      <c r="CF293" s="9"/>
      <c r="CG293" s="9"/>
      <c r="CH293" s="9"/>
      <c r="CI293" s="9"/>
      <c r="CJ293" s="9"/>
      <c r="CK293" s="9"/>
      <c r="CL293" s="9"/>
      <c r="CM293" s="9"/>
      <c r="CN293" s="9"/>
      <c r="CO293" s="9"/>
      <c r="CP293" s="9"/>
      <c r="CQ293" s="9"/>
      <c r="CR293" s="9"/>
      <c r="CS293" s="9"/>
      <c r="CT293" s="9"/>
      <c r="CU293" s="9"/>
      <c r="CV293" s="9"/>
      <c r="CW293" s="9"/>
      <c r="CX293" s="9"/>
      <c r="CY293" s="9"/>
      <c r="CZ293" s="9"/>
      <c r="DA293" s="9"/>
      <c r="DB293" s="9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23"/>
    </row>
    <row r="294" customFormat="false" ht="12.75" hidden="false" customHeight="false" outlineLevel="0" collapsed="false">
      <c r="A294" s="327"/>
      <c r="B294" s="339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  <c r="BG294" s="9"/>
      <c r="BH294" s="9"/>
      <c r="BI294" s="9"/>
      <c r="BJ294" s="9"/>
      <c r="BK294" s="9"/>
      <c r="BL294" s="9"/>
      <c r="BM294" s="9"/>
      <c r="BN294" s="9"/>
      <c r="BO294" s="9"/>
      <c r="BP294" s="9"/>
      <c r="BQ294" s="9"/>
      <c r="BR294" s="9"/>
      <c r="BS294" s="9"/>
      <c r="BT294" s="9"/>
      <c r="BU294" s="9"/>
      <c r="BV294" s="9"/>
      <c r="BW294" s="9"/>
      <c r="BX294" s="9"/>
      <c r="BY294" s="9"/>
      <c r="BZ294" s="9"/>
      <c r="CA294" s="9"/>
      <c r="CB294" s="9"/>
      <c r="CC294" s="9"/>
      <c r="CD294" s="9"/>
      <c r="CE294" s="9"/>
      <c r="CF294" s="9"/>
      <c r="CG294" s="9"/>
      <c r="CH294" s="9"/>
      <c r="CI294" s="9"/>
      <c r="CJ294" s="9"/>
      <c r="CK294" s="9"/>
      <c r="CL294" s="9"/>
      <c r="CM294" s="9"/>
      <c r="CN294" s="9"/>
      <c r="CO294" s="9"/>
      <c r="CP294" s="9"/>
      <c r="CQ294" s="9"/>
      <c r="CR294" s="9"/>
      <c r="CS294" s="9"/>
      <c r="CT294" s="9"/>
      <c r="CU294" s="9"/>
      <c r="CV294" s="9"/>
      <c r="CW294" s="9"/>
      <c r="CX294" s="9"/>
      <c r="CY294" s="9"/>
      <c r="CZ294" s="9"/>
      <c r="DA294" s="9"/>
      <c r="DB294" s="9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23"/>
    </row>
    <row r="295" customFormat="false" ht="12.75" hidden="false" customHeight="false" outlineLevel="0" collapsed="false">
      <c r="A295" s="327"/>
      <c r="B295" s="339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  <c r="BN295" s="9"/>
      <c r="BO295" s="9"/>
      <c r="BP295" s="9"/>
      <c r="BQ295" s="9"/>
      <c r="BR295" s="9"/>
      <c r="BS295" s="9"/>
      <c r="BT295" s="9"/>
      <c r="BU295" s="9"/>
      <c r="BV295" s="9"/>
      <c r="BW295" s="9"/>
      <c r="BX295" s="9"/>
      <c r="BY295" s="9"/>
      <c r="BZ295" s="9"/>
      <c r="CA295" s="9"/>
      <c r="CB295" s="9"/>
      <c r="CC295" s="9"/>
      <c r="CD295" s="9"/>
      <c r="CE295" s="9"/>
      <c r="CF295" s="9"/>
      <c r="CG295" s="9"/>
      <c r="CH295" s="9"/>
      <c r="CI295" s="9"/>
      <c r="CJ295" s="9"/>
      <c r="CK295" s="9"/>
      <c r="CL295" s="9"/>
      <c r="CM295" s="9"/>
      <c r="CN295" s="9"/>
      <c r="CO295" s="9"/>
      <c r="CP295" s="9"/>
      <c r="CQ295" s="9"/>
      <c r="CR295" s="9"/>
      <c r="CS295" s="9"/>
      <c r="CT295" s="9"/>
      <c r="CU295" s="9"/>
      <c r="CV295" s="9"/>
      <c r="CW295" s="9"/>
      <c r="CX295" s="9"/>
      <c r="CY295" s="9"/>
      <c r="CZ295" s="9"/>
      <c r="DA295" s="9"/>
      <c r="DB295" s="9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23"/>
    </row>
    <row r="296" customFormat="false" ht="12.75" hidden="false" customHeight="false" outlineLevel="0" collapsed="false">
      <c r="A296" s="327"/>
      <c r="B296" s="339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  <c r="BN296" s="9"/>
      <c r="BO296" s="9"/>
      <c r="BP296" s="9"/>
      <c r="BQ296" s="9"/>
      <c r="BR296" s="9"/>
      <c r="BS296" s="9"/>
      <c r="BT296" s="9"/>
      <c r="BU296" s="9"/>
      <c r="BV296" s="9"/>
      <c r="BW296" s="9"/>
      <c r="BX296" s="9"/>
      <c r="BY296" s="9"/>
      <c r="BZ296" s="9"/>
      <c r="CA296" s="9"/>
      <c r="CB296" s="9"/>
      <c r="CC296" s="9"/>
      <c r="CD296" s="9"/>
      <c r="CE296" s="9"/>
      <c r="CF296" s="9"/>
      <c r="CG296" s="9"/>
      <c r="CH296" s="9"/>
      <c r="CI296" s="9"/>
      <c r="CJ296" s="9"/>
      <c r="CK296" s="9"/>
      <c r="CL296" s="9"/>
      <c r="CM296" s="9"/>
      <c r="CN296" s="9"/>
      <c r="CO296" s="9"/>
      <c r="CP296" s="9"/>
      <c r="CQ296" s="9"/>
      <c r="CR296" s="9"/>
      <c r="CS296" s="9"/>
      <c r="CT296" s="9"/>
      <c r="CU296" s="9"/>
      <c r="CV296" s="9"/>
      <c r="CW296" s="9"/>
      <c r="CX296" s="9"/>
      <c r="CY296" s="9"/>
      <c r="CZ296" s="9"/>
      <c r="DA296" s="9"/>
      <c r="DB296" s="9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23"/>
    </row>
    <row r="297" customFormat="false" ht="12.75" hidden="false" customHeight="false" outlineLevel="0" collapsed="false">
      <c r="A297" s="327"/>
      <c r="B297" s="339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  <c r="BG297" s="9"/>
      <c r="BH297" s="9"/>
      <c r="BI297" s="9"/>
      <c r="BJ297" s="9"/>
      <c r="BK297" s="9"/>
      <c r="BL297" s="9"/>
      <c r="BM297" s="9"/>
      <c r="BN297" s="9"/>
      <c r="BO297" s="9"/>
      <c r="BP297" s="9"/>
      <c r="BQ297" s="9"/>
      <c r="BR297" s="9"/>
      <c r="BS297" s="9"/>
      <c r="BT297" s="9"/>
      <c r="BU297" s="9"/>
      <c r="BV297" s="9"/>
      <c r="BW297" s="9"/>
      <c r="BX297" s="9"/>
      <c r="BY297" s="9"/>
      <c r="BZ297" s="9"/>
      <c r="CA297" s="9"/>
      <c r="CB297" s="9"/>
      <c r="CC297" s="9"/>
      <c r="CD297" s="9"/>
      <c r="CE297" s="9"/>
      <c r="CF297" s="9"/>
      <c r="CG297" s="9"/>
      <c r="CH297" s="9"/>
      <c r="CI297" s="9"/>
      <c r="CJ297" s="9"/>
      <c r="CK297" s="9"/>
      <c r="CL297" s="9"/>
      <c r="CM297" s="9"/>
      <c r="CN297" s="9"/>
      <c r="CO297" s="9"/>
      <c r="CP297" s="9"/>
      <c r="CQ297" s="9"/>
      <c r="CR297" s="9"/>
      <c r="CS297" s="9"/>
      <c r="CT297" s="9"/>
      <c r="CU297" s="9"/>
      <c r="CV297" s="9"/>
      <c r="CW297" s="9"/>
      <c r="CX297" s="9"/>
      <c r="CY297" s="9"/>
      <c r="CZ297" s="9"/>
      <c r="DA297" s="9"/>
      <c r="DB297" s="9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23"/>
    </row>
    <row r="298" customFormat="false" ht="12.75" hidden="false" customHeight="false" outlineLevel="0" collapsed="false">
      <c r="A298" s="327"/>
      <c r="B298" s="339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  <c r="BG298" s="9"/>
      <c r="BH298" s="9"/>
      <c r="BI298" s="9"/>
      <c r="BJ298" s="9"/>
      <c r="BK298" s="9"/>
      <c r="BL298" s="9"/>
      <c r="BM298" s="9"/>
      <c r="BN298" s="9"/>
      <c r="BO298" s="9"/>
      <c r="BP298" s="9"/>
      <c r="BQ298" s="9"/>
      <c r="BR298" s="9"/>
      <c r="BS298" s="9"/>
      <c r="BT298" s="9"/>
      <c r="BU298" s="9"/>
      <c r="BV298" s="9"/>
      <c r="BW298" s="9"/>
      <c r="BX298" s="9"/>
      <c r="BY298" s="9"/>
      <c r="BZ298" s="9"/>
      <c r="CA298" s="9"/>
      <c r="CB298" s="9"/>
      <c r="CC298" s="9"/>
      <c r="CD298" s="9"/>
      <c r="CE298" s="9"/>
      <c r="CF298" s="9"/>
      <c r="CG298" s="9"/>
      <c r="CH298" s="9"/>
      <c r="CI298" s="9"/>
      <c r="CJ298" s="9"/>
      <c r="CK298" s="9"/>
      <c r="CL298" s="9"/>
      <c r="CM298" s="9"/>
      <c r="CN298" s="9"/>
      <c r="CO298" s="9"/>
      <c r="CP298" s="9"/>
      <c r="CQ298" s="9"/>
      <c r="CR298" s="9"/>
      <c r="CS298" s="9"/>
      <c r="CT298" s="9"/>
      <c r="CU298" s="9"/>
      <c r="CV298" s="9"/>
      <c r="CW298" s="9"/>
      <c r="CX298" s="9"/>
      <c r="CY298" s="9"/>
      <c r="CZ298" s="9"/>
      <c r="DA298" s="9"/>
      <c r="DB298" s="9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23"/>
    </row>
    <row r="299" customFormat="false" ht="12.75" hidden="false" customHeight="false" outlineLevel="0" collapsed="false">
      <c r="A299" s="327"/>
      <c r="B299" s="339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  <c r="BG299" s="9"/>
      <c r="BH299" s="9"/>
      <c r="BI299" s="9"/>
      <c r="BJ299" s="9"/>
      <c r="BK299" s="9"/>
      <c r="BL299" s="9"/>
      <c r="BM299" s="9"/>
      <c r="BN299" s="9"/>
      <c r="BO299" s="9"/>
      <c r="BP299" s="9"/>
      <c r="BQ299" s="9"/>
      <c r="BR299" s="9"/>
      <c r="BS299" s="9"/>
      <c r="BT299" s="9"/>
      <c r="BU299" s="9"/>
      <c r="BV299" s="9"/>
      <c r="BW299" s="9"/>
      <c r="BX299" s="9"/>
      <c r="BY299" s="9"/>
      <c r="BZ299" s="9"/>
      <c r="CA299" s="9"/>
      <c r="CB299" s="9"/>
      <c r="CC299" s="9"/>
      <c r="CD299" s="9"/>
      <c r="CE299" s="9"/>
      <c r="CF299" s="9"/>
      <c r="CG299" s="9"/>
      <c r="CH299" s="9"/>
      <c r="CI299" s="9"/>
      <c r="CJ299" s="9"/>
      <c r="CK299" s="9"/>
      <c r="CL299" s="9"/>
      <c r="CM299" s="9"/>
      <c r="CN299" s="9"/>
      <c r="CO299" s="9"/>
      <c r="CP299" s="9"/>
      <c r="CQ299" s="9"/>
      <c r="CR299" s="9"/>
      <c r="CS299" s="9"/>
      <c r="CT299" s="9"/>
      <c r="CU299" s="9"/>
      <c r="CV299" s="9"/>
      <c r="CW299" s="9"/>
      <c r="CX299" s="9"/>
      <c r="CY299" s="9"/>
      <c r="CZ299" s="9"/>
      <c r="DA299" s="9"/>
      <c r="DB299" s="9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23"/>
    </row>
    <row r="300" customFormat="false" ht="12.75" hidden="false" customHeight="false" outlineLevel="0" collapsed="false">
      <c r="A300" s="327"/>
      <c r="B300" s="339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9"/>
      <c r="BM300" s="9"/>
      <c r="BN300" s="9"/>
      <c r="BO300" s="9"/>
      <c r="BP300" s="9"/>
      <c r="BQ300" s="9"/>
      <c r="BR300" s="9"/>
      <c r="BS300" s="9"/>
      <c r="BT300" s="9"/>
      <c r="BU300" s="9"/>
      <c r="BV300" s="9"/>
      <c r="BW300" s="9"/>
      <c r="BX300" s="9"/>
      <c r="BY300" s="9"/>
      <c r="BZ300" s="9"/>
      <c r="CA300" s="9"/>
      <c r="CB300" s="9"/>
      <c r="CC300" s="9"/>
      <c r="CD300" s="9"/>
      <c r="CE300" s="9"/>
      <c r="CF300" s="9"/>
      <c r="CG300" s="9"/>
      <c r="CH300" s="9"/>
      <c r="CI300" s="9"/>
      <c r="CJ300" s="9"/>
      <c r="CK300" s="9"/>
      <c r="CL300" s="9"/>
      <c r="CM300" s="9"/>
      <c r="CN300" s="9"/>
      <c r="CO300" s="9"/>
      <c r="CP300" s="9"/>
      <c r="CQ300" s="9"/>
      <c r="CR300" s="9"/>
      <c r="CS300" s="9"/>
      <c r="CT300" s="9"/>
      <c r="CU300" s="9"/>
      <c r="CV300" s="9"/>
      <c r="CW300" s="9"/>
      <c r="CX300" s="9"/>
      <c r="CY300" s="9"/>
      <c r="CZ300" s="9"/>
      <c r="DA300" s="9"/>
      <c r="DB300" s="9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23"/>
    </row>
    <row r="301" customFormat="false" ht="12.75" hidden="false" customHeight="false" outlineLevel="0" collapsed="false">
      <c r="A301" s="327"/>
      <c r="B301" s="339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9"/>
      <c r="BM301" s="9"/>
      <c r="BN301" s="9"/>
      <c r="BO301" s="9"/>
      <c r="BP301" s="9"/>
      <c r="BQ301" s="9"/>
      <c r="BR301" s="9"/>
      <c r="BS301" s="9"/>
      <c r="BT301" s="9"/>
      <c r="BU301" s="9"/>
      <c r="BV301" s="9"/>
      <c r="BW301" s="9"/>
      <c r="BX301" s="9"/>
      <c r="BY301" s="9"/>
      <c r="BZ301" s="9"/>
      <c r="CA301" s="9"/>
      <c r="CB301" s="9"/>
      <c r="CC301" s="9"/>
      <c r="CD301" s="9"/>
      <c r="CE301" s="9"/>
      <c r="CF301" s="9"/>
      <c r="CG301" s="9"/>
      <c r="CH301" s="9"/>
      <c r="CI301" s="9"/>
      <c r="CJ301" s="9"/>
      <c r="CK301" s="9"/>
      <c r="CL301" s="9"/>
      <c r="CM301" s="9"/>
      <c r="CN301" s="9"/>
      <c r="CO301" s="9"/>
      <c r="CP301" s="9"/>
      <c r="CQ301" s="9"/>
      <c r="CR301" s="9"/>
      <c r="CS301" s="9"/>
      <c r="CT301" s="9"/>
      <c r="CU301" s="9"/>
      <c r="CV301" s="9"/>
      <c r="CW301" s="9"/>
      <c r="CX301" s="9"/>
      <c r="CY301" s="9"/>
      <c r="CZ301" s="9"/>
      <c r="DA301" s="9"/>
      <c r="DB301" s="9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23"/>
    </row>
    <row r="302" customFormat="false" ht="12.75" hidden="false" customHeight="false" outlineLevel="0" collapsed="false">
      <c r="A302" s="327"/>
      <c r="B302" s="339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9"/>
      <c r="BM302" s="9"/>
      <c r="BN302" s="9"/>
      <c r="BO302" s="9"/>
      <c r="BP302" s="9"/>
      <c r="BQ302" s="9"/>
      <c r="BR302" s="9"/>
      <c r="BS302" s="9"/>
      <c r="BT302" s="9"/>
      <c r="BU302" s="9"/>
      <c r="BV302" s="9"/>
      <c r="BW302" s="9"/>
      <c r="BX302" s="9"/>
      <c r="BY302" s="9"/>
      <c r="BZ302" s="9"/>
      <c r="CA302" s="9"/>
      <c r="CB302" s="9"/>
      <c r="CC302" s="9"/>
      <c r="CD302" s="9"/>
      <c r="CE302" s="9"/>
      <c r="CF302" s="9"/>
      <c r="CG302" s="9"/>
      <c r="CH302" s="9"/>
      <c r="CI302" s="9"/>
      <c r="CJ302" s="9"/>
      <c r="CK302" s="9"/>
      <c r="CL302" s="9"/>
      <c r="CM302" s="9"/>
      <c r="CN302" s="9"/>
      <c r="CO302" s="9"/>
      <c r="CP302" s="9"/>
      <c r="CQ302" s="9"/>
      <c r="CR302" s="9"/>
      <c r="CS302" s="9"/>
      <c r="CT302" s="9"/>
      <c r="CU302" s="9"/>
      <c r="CV302" s="9"/>
      <c r="CW302" s="9"/>
      <c r="CX302" s="9"/>
      <c r="CY302" s="9"/>
      <c r="CZ302" s="9"/>
      <c r="DA302" s="9"/>
      <c r="DB302" s="9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23"/>
    </row>
    <row r="303" customFormat="false" ht="12.75" hidden="false" customHeight="false" outlineLevel="0" collapsed="false">
      <c r="A303" s="327"/>
      <c r="B303" s="339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9"/>
      <c r="BM303" s="9"/>
      <c r="BN303" s="9"/>
      <c r="BO303" s="9"/>
      <c r="BP303" s="9"/>
      <c r="BQ303" s="9"/>
      <c r="BR303" s="9"/>
      <c r="BS303" s="9"/>
      <c r="BT303" s="9"/>
      <c r="BU303" s="9"/>
      <c r="BV303" s="9"/>
      <c r="BW303" s="9"/>
      <c r="BX303" s="9"/>
      <c r="BY303" s="9"/>
      <c r="BZ303" s="9"/>
      <c r="CA303" s="9"/>
      <c r="CB303" s="9"/>
      <c r="CC303" s="9"/>
      <c r="CD303" s="9"/>
      <c r="CE303" s="9"/>
      <c r="CF303" s="9"/>
      <c r="CG303" s="9"/>
      <c r="CH303" s="9"/>
      <c r="CI303" s="9"/>
      <c r="CJ303" s="9"/>
      <c r="CK303" s="9"/>
      <c r="CL303" s="9"/>
      <c r="CM303" s="9"/>
      <c r="CN303" s="9"/>
      <c r="CO303" s="9"/>
      <c r="CP303" s="9"/>
      <c r="CQ303" s="9"/>
      <c r="CR303" s="9"/>
      <c r="CS303" s="9"/>
      <c r="CT303" s="9"/>
      <c r="CU303" s="9"/>
      <c r="CV303" s="9"/>
      <c r="CW303" s="9"/>
      <c r="CX303" s="9"/>
      <c r="CY303" s="9"/>
      <c r="CZ303" s="9"/>
      <c r="DA303" s="9"/>
      <c r="DB303" s="9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23"/>
    </row>
    <row r="304" customFormat="false" ht="12.75" hidden="false" customHeight="false" outlineLevel="0" collapsed="false">
      <c r="A304" s="327"/>
      <c r="B304" s="339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9"/>
      <c r="BM304" s="9"/>
      <c r="BN304" s="9"/>
      <c r="BO304" s="9"/>
      <c r="BP304" s="9"/>
      <c r="BQ304" s="9"/>
      <c r="BR304" s="9"/>
      <c r="BS304" s="9"/>
      <c r="BT304" s="9"/>
      <c r="BU304" s="9"/>
      <c r="BV304" s="9"/>
      <c r="BW304" s="9"/>
      <c r="BX304" s="9"/>
      <c r="BY304" s="9"/>
      <c r="BZ304" s="9"/>
      <c r="CA304" s="9"/>
      <c r="CB304" s="9"/>
      <c r="CC304" s="9"/>
      <c r="CD304" s="9"/>
      <c r="CE304" s="9"/>
      <c r="CF304" s="9"/>
      <c r="CG304" s="9"/>
      <c r="CH304" s="9"/>
      <c r="CI304" s="9"/>
      <c r="CJ304" s="9"/>
      <c r="CK304" s="9"/>
      <c r="CL304" s="9"/>
      <c r="CM304" s="9"/>
      <c r="CN304" s="9"/>
      <c r="CO304" s="9"/>
      <c r="CP304" s="9"/>
      <c r="CQ304" s="9"/>
      <c r="CR304" s="9"/>
      <c r="CS304" s="9"/>
      <c r="CT304" s="9"/>
      <c r="CU304" s="9"/>
      <c r="CV304" s="9"/>
      <c r="CW304" s="9"/>
      <c r="CX304" s="9"/>
      <c r="CY304" s="9"/>
      <c r="CZ304" s="9"/>
      <c r="DA304" s="9"/>
      <c r="DB304" s="9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23"/>
    </row>
    <row r="305" customFormat="false" ht="12.75" hidden="false" customHeight="false" outlineLevel="0" collapsed="false">
      <c r="A305" s="327"/>
      <c r="B305" s="339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  <c r="BG305" s="9"/>
      <c r="BH305" s="9"/>
      <c r="BI305" s="9"/>
      <c r="BJ305" s="9"/>
      <c r="BK305" s="9"/>
      <c r="BL305" s="9"/>
      <c r="BM305" s="9"/>
      <c r="BN305" s="9"/>
      <c r="BO305" s="9"/>
      <c r="BP305" s="9"/>
      <c r="BQ305" s="9"/>
      <c r="BR305" s="9"/>
      <c r="BS305" s="9"/>
      <c r="BT305" s="9"/>
      <c r="BU305" s="9"/>
      <c r="BV305" s="9"/>
      <c r="BW305" s="9"/>
      <c r="BX305" s="9"/>
      <c r="BY305" s="9"/>
      <c r="BZ305" s="9"/>
      <c r="CA305" s="9"/>
      <c r="CB305" s="9"/>
      <c r="CC305" s="9"/>
      <c r="CD305" s="9"/>
      <c r="CE305" s="9"/>
      <c r="CF305" s="9"/>
      <c r="CG305" s="9"/>
      <c r="CH305" s="9"/>
      <c r="CI305" s="9"/>
      <c r="CJ305" s="9"/>
      <c r="CK305" s="9"/>
      <c r="CL305" s="9"/>
      <c r="CM305" s="9"/>
      <c r="CN305" s="9"/>
      <c r="CO305" s="9"/>
      <c r="CP305" s="9"/>
      <c r="CQ305" s="9"/>
      <c r="CR305" s="9"/>
      <c r="CS305" s="9"/>
      <c r="CT305" s="9"/>
      <c r="CU305" s="9"/>
      <c r="CV305" s="9"/>
      <c r="CW305" s="9"/>
      <c r="CX305" s="9"/>
      <c r="CY305" s="9"/>
      <c r="CZ305" s="9"/>
      <c r="DA305" s="9"/>
      <c r="DB305" s="9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23"/>
    </row>
    <row r="306" customFormat="false" ht="12.75" hidden="false" customHeight="false" outlineLevel="0" collapsed="false">
      <c r="A306" s="327"/>
      <c r="B306" s="339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  <c r="BG306" s="9"/>
      <c r="BH306" s="9"/>
      <c r="BI306" s="9"/>
      <c r="BJ306" s="9"/>
      <c r="BK306" s="9"/>
      <c r="BL306" s="9"/>
      <c r="BM306" s="9"/>
      <c r="BN306" s="9"/>
      <c r="BO306" s="9"/>
      <c r="BP306" s="9"/>
      <c r="BQ306" s="9"/>
      <c r="BR306" s="9"/>
      <c r="BS306" s="9"/>
      <c r="BT306" s="9"/>
      <c r="BU306" s="9"/>
      <c r="BV306" s="9"/>
      <c r="BW306" s="9"/>
      <c r="BX306" s="9"/>
      <c r="BY306" s="9"/>
      <c r="BZ306" s="9"/>
      <c r="CA306" s="9"/>
      <c r="CB306" s="9"/>
      <c r="CC306" s="9"/>
      <c r="CD306" s="9"/>
      <c r="CE306" s="9"/>
      <c r="CF306" s="9"/>
      <c r="CG306" s="9"/>
      <c r="CH306" s="9"/>
      <c r="CI306" s="9"/>
      <c r="CJ306" s="9"/>
      <c r="CK306" s="9"/>
      <c r="CL306" s="9"/>
      <c r="CM306" s="9"/>
      <c r="CN306" s="9"/>
      <c r="CO306" s="9"/>
      <c r="CP306" s="9"/>
      <c r="CQ306" s="9"/>
      <c r="CR306" s="9"/>
      <c r="CS306" s="9"/>
      <c r="CT306" s="9"/>
      <c r="CU306" s="9"/>
      <c r="CV306" s="9"/>
      <c r="CW306" s="9"/>
      <c r="CX306" s="9"/>
      <c r="CY306" s="9"/>
      <c r="CZ306" s="9"/>
      <c r="DA306" s="9"/>
      <c r="DB306" s="9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23"/>
    </row>
    <row r="307" customFormat="false" ht="12.75" hidden="false" customHeight="false" outlineLevel="0" collapsed="false">
      <c r="A307" s="327"/>
      <c r="B307" s="339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  <c r="BG307" s="9"/>
      <c r="BH307" s="9"/>
      <c r="BI307" s="9"/>
      <c r="BJ307" s="9"/>
      <c r="BK307" s="9"/>
      <c r="BL307" s="9"/>
      <c r="BM307" s="9"/>
      <c r="BN307" s="9"/>
      <c r="BO307" s="9"/>
      <c r="BP307" s="9"/>
      <c r="BQ307" s="9"/>
      <c r="BR307" s="9"/>
      <c r="BS307" s="9"/>
      <c r="BT307" s="9"/>
      <c r="BU307" s="9"/>
      <c r="BV307" s="9"/>
      <c r="BW307" s="9"/>
      <c r="BX307" s="9"/>
      <c r="BY307" s="9"/>
      <c r="BZ307" s="9"/>
      <c r="CA307" s="9"/>
      <c r="CB307" s="9"/>
      <c r="CC307" s="9"/>
      <c r="CD307" s="9"/>
      <c r="CE307" s="9"/>
      <c r="CF307" s="9"/>
      <c r="CG307" s="9"/>
      <c r="CH307" s="9"/>
      <c r="CI307" s="9"/>
      <c r="CJ307" s="9"/>
      <c r="CK307" s="9"/>
      <c r="CL307" s="9"/>
      <c r="CM307" s="9"/>
      <c r="CN307" s="9"/>
      <c r="CO307" s="9"/>
      <c r="CP307" s="9"/>
      <c r="CQ307" s="9"/>
      <c r="CR307" s="9"/>
      <c r="CS307" s="9"/>
      <c r="CT307" s="9"/>
      <c r="CU307" s="9"/>
      <c r="CV307" s="9"/>
      <c r="CW307" s="9"/>
      <c r="CX307" s="9"/>
      <c r="CY307" s="9"/>
      <c r="CZ307" s="9"/>
      <c r="DA307" s="9"/>
      <c r="DB307" s="9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23"/>
    </row>
    <row r="308" customFormat="false" ht="12.75" hidden="false" customHeight="false" outlineLevel="0" collapsed="false">
      <c r="A308" s="327"/>
      <c r="B308" s="339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  <c r="BN308" s="9"/>
      <c r="BO308" s="9"/>
      <c r="BP308" s="9"/>
      <c r="BQ308" s="9"/>
      <c r="BR308" s="9"/>
      <c r="BS308" s="9"/>
      <c r="BT308" s="9"/>
      <c r="BU308" s="9"/>
      <c r="BV308" s="9"/>
      <c r="BW308" s="9"/>
      <c r="BX308" s="9"/>
      <c r="BY308" s="9"/>
      <c r="BZ308" s="9"/>
      <c r="CA308" s="9"/>
      <c r="CB308" s="9"/>
      <c r="CC308" s="9"/>
      <c r="CD308" s="9"/>
      <c r="CE308" s="9"/>
      <c r="CF308" s="9"/>
      <c r="CG308" s="9"/>
      <c r="CH308" s="9"/>
      <c r="CI308" s="9"/>
      <c r="CJ308" s="9"/>
      <c r="CK308" s="9"/>
      <c r="CL308" s="9"/>
      <c r="CM308" s="9"/>
      <c r="CN308" s="9"/>
      <c r="CO308" s="9"/>
      <c r="CP308" s="9"/>
      <c r="CQ308" s="9"/>
      <c r="CR308" s="9"/>
      <c r="CS308" s="9"/>
      <c r="CT308" s="9"/>
      <c r="CU308" s="9"/>
      <c r="CV308" s="9"/>
      <c r="CW308" s="9"/>
      <c r="CX308" s="9"/>
      <c r="CY308" s="9"/>
      <c r="CZ308" s="9"/>
      <c r="DA308" s="9"/>
      <c r="DB308" s="9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23"/>
    </row>
    <row r="309" customFormat="false" ht="12.75" hidden="false" customHeight="false" outlineLevel="0" collapsed="false">
      <c r="A309" s="327"/>
      <c r="B309" s="339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  <c r="BG309" s="9"/>
      <c r="BH309" s="9"/>
      <c r="BI309" s="9"/>
      <c r="BJ309" s="9"/>
      <c r="BK309" s="9"/>
      <c r="BL309" s="9"/>
      <c r="BM309" s="9"/>
      <c r="BN309" s="9"/>
      <c r="BO309" s="9"/>
      <c r="BP309" s="9"/>
      <c r="BQ309" s="9"/>
      <c r="BR309" s="9"/>
      <c r="BS309" s="9"/>
      <c r="BT309" s="9"/>
      <c r="BU309" s="9"/>
      <c r="BV309" s="9"/>
      <c r="BW309" s="9"/>
      <c r="BX309" s="9"/>
      <c r="BY309" s="9"/>
      <c r="BZ309" s="9"/>
      <c r="CA309" s="9"/>
      <c r="CB309" s="9"/>
      <c r="CC309" s="9"/>
      <c r="CD309" s="9"/>
      <c r="CE309" s="9"/>
      <c r="CF309" s="9"/>
      <c r="CG309" s="9"/>
      <c r="CH309" s="9"/>
      <c r="CI309" s="9"/>
      <c r="CJ309" s="9"/>
      <c r="CK309" s="9"/>
      <c r="CL309" s="9"/>
      <c r="CM309" s="9"/>
      <c r="CN309" s="9"/>
      <c r="CO309" s="9"/>
      <c r="CP309" s="9"/>
      <c r="CQ309" s="9"/>
      <c r="CR309" s="9"/>
      <c r="CS309" s="9"/>
      <c r="CT309" s="9"/>
      <c r="CU309" s="9"/>
      <c r="CV309" s="9"/>
      <c r="CW309" s="9"/>
      <c r="CX309" s="9"/>
      <c r="CY309" s="9"/>
      <c r="CZ309" s="9"/>
      <c r="DA309" s="9"/>
      <c r="DB309" s="9"/>
      <c r="DC309" s="9"/>
      <c r="DD309" s="9"/>
      <c r="DE309" s="9"/>
      <c r="DF309" s="9"/>
      <c r="DG309" s="9"/>
      <c r="DH309" s="9"/>
      <c r="DI309" s="9"/>
      <c r="DJ309" s="9"/>
      <c r="DK309" s="9"/>
      <c r="DL309" s="9"/>
      <c r="DM309" s="9"/>
      <c r="DN309" s="9"/>
      <c r="DO309" s="9"/>
      <c r="DP309" s="9"/>
      <c r="DQ309" s="9"/>
      <c r="DR309" s="9"/>
    </row>
    <row r="310" customFormat="false" ht="12.75" hidden="false" customHeight="false" outlineLevel="0" collapsed="false">
      <c r="A310" s="327"/>
      <c r="B310" s="339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  <c r="CA310" s="9"/>
      <c r="CB310" s="9"/>
      <c r="CC310" s="9"/>
      <c r="CD310" s="9"/>
      <c r="CE310" s="9"/>
      <c r="CF310" s="9"/>
      <c r="CG310" s="9"/>
      <c r="CH310" s="9"/>
      <c r="CI310" s="9"/>
      <c r="CJ310" s="9"/>
      <c r="CK310" s="9"/>
      <c r="CL310" s="9"/>
      <c r="CM310" s="9"/>
      <c r="CN310" s="9"/>
      <c r="CO310" s="9"/>
      <c r="CP310" s="9"/>
      <c r="CQ310" s="9"/>
      <c r="CR310" s="9"/>
      <c r="CS310" s="9"/>
      <c r="CT310" s="9"/>
      <c r="CU310" s="9"/>
      <c r="CV310" s="9"/>
      <c r="CW310" s="9"/>
      <c r="CX310" s="9"/>
      <c r="CY310" s="9"/>
      <c r="CZ310" s="9"/>
      <c r="DA310" s="9"/>
      <c r="DB310" s="9"/>
      <c r="DC310" s="9"/>
      <c r="DD310" s="9"/>
      <c r="DE310" s="9"/>
      <c r="DF310" s="9"/>
      <c r="DG310" s="9"/>
      <c r="DH310" s="9"/>
      <c r="DI310" s="9"/>
      <c r="DJ310" s="9"/>
      <c r="DK310" s="9"/>
      <c r="DL310" s="9"/>
      <c r="DM310" s="9"/>
      <c r="DN310" s="9"/>
      <c r="DO310" s="9"/>
      <c r="DP310" s="9"/>
      <c r="DQ310" s="9"/>
      <c r="DR310" s="9"/>
    </row>
    <row r="311" customFormat="false" ht="12.75" hidden="false" customHeight="false" outlineLevel="0" collapsed="false">
      <c r="A311" s="327"/>
      <c r="B311" s="339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  <c r="BN311" s="9"/>
      <c r="BO311" s="9"/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  <c r="CA311" s="9"/>
      <c r="CB311" s="9"/>
      <c r="CC311" s="9"/>
      <c r="CD311" s="9"/>
      <c r="CE311" s="9"/>
      <c r="CF311" s="9"/>
      <c r="CG311" s="9"/>
      <c r="CH311" s="9"/>
      <c r="CI311" s="9"/>
      <c r="CJ311" s="9"/>
      <c r="CK311" s="9"/>
      <c r="CL311" s="9"/>
      <c r="CM311" s="9"/>
      <c r="CN311" s="9"/>
      <c r="CO311" s="9"/>
      <c r="CP311" s="9"/>
      <c r="CQ311" s="9"/>
      <c r="CR311" s="9"/>
      <c r="CS311" s="9"/>
      <c r="CT311" s="9"/>
      <c r="CU311" s="9"/>
      <c r="CV311" s="9"/>
      <c r="CW311" s="9"/>
      <c r="CX311" s="9"/>
      <c r="CY311" s="9"/>
      <c r="CZ311" s="9"/>
      <c r="DA311" s="9"/>
      <c r="DB311" s="9"/>
      <c r="DC311" s="9"/>
      <c r="DD311" s="9"/>
      <c r="DE311" s="9"/>
      <c r="DF311" s="9"/>
      <c r="DG311" s="9"/>
      <c r="DH311" s="9"/>
      <c r="DI311" s="9"/>
      <c r="DJ311" s="9"/>
      <c r="DK311" s="9"/>
      <c r="DL311" s="9"/>
      <c r="DM311" s="9"/>
      <c r="DN311" s="9"/>
      <c r="DO311" s="9"/>
      <c r="DP311" s="9"/>
      <c r="DQ311" s="9"/>
      <c r="DR311" s="9"/>
    </row>
    <row r="312" customFormat="false" ht="12.75" hidden="false" customHeight="false" outlineLevel="0" collapsed="false">
      <c r="A312" s="327"/>
      <c r="B312" s="339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  <c r="CA312" s="9"/>
      <c r="CB312" s="9"/>
      <c r="CC312" s="9"/>
      <c r="CD312" s="9"/>
      <c r="CE312" s="9"/>
      <c r="CF312" s="9"/>
      <c r="CG312" s="9"/>
      <c r="CH312" s="9"/>
      <c r="CI312" s="9"/>
      <c r="CJ312" s="9"/>
      <c r="CK312" s="9"/>
      <c r="CL312" s="9"/>
      <c r="CM312" s="9"/>
      <c r="CN312" s="9"/>
      <c r="CO312" s="9"/>
      <c r="CP312" s="9"/>
      <c r="CQ312" s="9"/>
      <c r="CR312" s="9"/>
      <c r="CS312" s="9"/>
      <c r="CT312" s="9"/>
      <c r="CU312" s="9"/>
      <c r="CV312" s="9"/>
      <c r="CW312" s="9"/>
      <c r="CX312" s="9"/>
      <c r="CY312" s="9"/>
      <c r="CZ312" s="9"/>
      <c r="DA312" s="9"/>
      <c r="DB312" s="9"/>
      <c r="DC312" s="9"/>
      <c r="DD312" s="9"/>
      <c r="DE312" s="9"/>
      <c r="DF312" s="9"/>
      <c r="DG312" s="9"/>
      <c r="DH312" s="9"/>
      <c r="DI312" s="9"/>
      <c r="DJ312" s="9"/>
      <c r="DK312" s="9"/>
      <c r="DL312" s="9"/>
      <c r="DM312" s="9"/>
      <c r="DN312" s="9"/>
      <c r="DO312" s="9"/>
      <c r="DP312" s="9"/>
      <c r="DQ312" s="9"/>
      <c r="DR312" s="9"/>
    </row>
    <row r="313" customFormat="false" ht="12.75" hidden="false" customHeight="false" outlineLevel="0" collapsed="false">
      <c r="A313" s="327"/>
      <c r="B313" s="339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  <c r="BG313" s="9"/>
      <c r="BH313" s="9"/>
      <c r="BI313" s="9"/>
      <c r="BJ313" s="9"/>
      <c r="BK313" s="9"/>
      <c r="BL313" s="9"/>
      <c r="BM313" s="9"/>
      <c r="BN313" s="9"/>
      <c r="BO313" s="9"/>
      <c r="BP313" s="9"/>
      <c r="BQ313" s="9"/>
      <c r="BR313" s="9"/>
      <c r="BS313" s="9"/>
      <c r="BT313" s="9"/>
      <c r="BU313" s="9"/>
      <c r="BV313" s="9"/>
      <c r="BW313" s="9"/>
      <c r="BX313" s="9"/>
      <c r="BY313" s="9"/>
      <c r="BZ313" s="9"/>
      <c r="CA313" s="9"/>
      <c r="CB313" s="9"/>
      <c r="CC313" s="9"/>
      <c r="CD313" s="9"/>
      <c r="CE313" s="9"/>
      <c r="CF313" s="9"/>
      <c r="CG313" s="9"/>
      <c r="CH313" s="9"/>
      <c r="CI313" s="9"/>
      <c r="CJ313" s="9"/>
      <c r="CK313" s="9"/>
      <c r="CL313" s="9"/>
      <c r="CM313" s="9"/>
      <c r="CN313" s="9"/>
      <c r="CO313" s="9"/>
      <c r="CP313" s="9"/>
      <c r="CQ313" s="9"/>
      <c r="CR313" s="9"/>
      <c r="CS313" s="9"/>
      <c r="CT313" s="9"/>
      <c r="CU313" s="9"/>
      <c r="CV313" s="9"/>
      <c r="CW313" s="9"/>
      <c r="CX313" s="9"/>
      <c r="CY313" s="9"/>
      <c r="CZ313" s="9"/>
      <c r="DA313" s="9"/>
      <c r="DB313" s="9"/>
      <c r="DC313" s="9"/>
      <c r="DD313" s="9"/>
      <c r="DE313" s="9"/>
      <c r="DF313" s="9"/>
      <c r="DG313" s="9"/>
      <c r="DH313" s="9"/>
      <c r="DI313" s="9"/>
      <c r="DJ313" s="9"/>
      <c r="DK313" s="9"/>
      <c r="DL313" s="9"/>
      <c r="DM313" s="9"/>
      <c r="DN313" s="9"/>
      <c r="DO313" s="9"/>
      <c r="DP313" s="9"/>
      <c r="DQ313" s="9"/>
      <c r="DR313" s="9"/>
    </row>
    <row r="314" customFormat="false" ht="12.75" hidden="false" customHeight="false" outlineLevel="0" collapsed="false">
      <c r="A314" s="327"/>
      <c r="B314" s="339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  <c r="BG314" s="9"/>
      <c r="BH314" s="9"/>
      <c r="BI314" s="9"/>
      <c r="BJ314" s="9"/>
      <c r="BK314" s="9"/>
      <c r="BL314" s="9"/>
      <c r="BM314" s="9"/>
      <c r="BN314" s="9"/>
      <c r="BO314" s="9"/>
      <c r="BP314" s="9"/>
      <c r="BQ314" s="9"/>
      <c r="BR314" s="9"/>
      <c r="BS314" s="9"/>
      <c r="BT314" s="9"/>
      <c r="BU314" s="9"/>
      <c r="BV314" s="9"/>
      <c r="BW314" s="9"/>
      <c r="BX314" s="9"/>
      <c r="BY314" s="9"/>
      <c r="BZ314" s="9"/>
      <c r="CA314" s="9"/>
      <c r="CB314" s="9"/>
      <c r="CC314" s="9"/>
      <c r="CD314" s="9"/>
      <c r="CE314" s="9"/>
      <c r="CF314" s="9"/>
      <c r="CG314" s="9"/>
      <c r="CH314" s="9"/>
      <c r="CI314" s="9"/>
      <c r="CJ314" s="9"/>
      <c r="CK314" s="9"/>
      <c r="CL314" s="9"/>
      <c r="CM314" s="9"/>
      <c r="CN314" s="9"/>
      <c r="CO314" s="9"/>
      <c r="CP314" s="9"/>
      <c r="CQ314" s="9"/>
      <c r="CR314" s="9"/>
      <c r="CS314" s="9"/>
      <c r="CT314" s="9"/>
      <c r="CU314" s="9"/>
      <c r="CV314" s="9"/>
      <c r="CW314" s="9"/>
      <c r="CX314" s="9"/>
      <c r="CY314" s="9"/>
      <c r="CZ314" s="9"/>
      <c r="DA314" s="9"/>
      <c r="DB314" s="9"/>
      <c r="DC314" s="9"/>
      <c r="DD314" s="9"/>
      <c r="DE314" s="9"/>
      <c r="DF314" s="9"/>
      <c r="DG314" s="9"/>
      <c r="DH314" s="9"/>
      <c r="DI314" s="9"/>
      <c r="DJ314" s="9"/>
      <c r="DK314" s="9"/>
      <c r="DL314" s="9"/>
      <c r="DM314" s="9"/>
      <c r="DN314" s="9"/>
      <c r="DO314" s="9"/>
      <c r="DP314" s="9"/>
      <c r="DQ314" s="9"/>
      <c r="DR314" s="9"/>
    </row>
    <row r="315" customFormat="false" ht="12.75" hidden="false" customHeight="false" outlineLevel="0" collapsed="false">
      <c r="A315" s="327"/>
      <c r="B315" s="339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  <c r="BG315" s="9"/>
      <c r="BH315" s="9"/>
      <c r="BI315" s="9"/>
      <c r="BJ315" s="9"/>
      <c r="BK315" s="9"/>
      <c r="BL315" s="9"/>
      <c r="BM315" s="9"/>
      <c r="BN315" s="9"/>
      <c r="BO315" s="9"/>
      <c r="BP315" s="9"/>
      <c r="BQ315" s="9"/>
      <c r="BR315" s="9"/>
      <c r="BS315" s="9"/>
      <c r="BT315" s="9"/>
      <c r="BU315" s="9"/>
      <c r="BV315" s="9"/>
      <c r="BW315" s="9"/>
      <c r="BX315" s="9"/>
      <c r="BY315" s="9"/>
      <c r="BZ315" s="9"/>
      <c r="CA315" s="9"/>
      <c r="CB315" s="9"/>
      <c r="CC315" s="9"/>
      <c r="CD315" s="9"/>
      <c r="CE315" s="9"/>
      <c r="CF315" s="9"/>
      <c r="CG315" s="9"/>
      <c r="CH315" s="9"/>
      <c r="CI315" s="9"/>
      <c r="CJ315" s="9"/>
      <c r="CK315" s="9"/>
      <c r="CL315" s="9"/>
      <c r="CM315" s="9"/>
      <c r="CN315" s="9"/>
      <c r="CO315" s="9"/>
      <c r="CP315" s="9"/>
      <c r="CQ315" s="9"/>
      <c r="CR315" s="9"/>
      <c r="CS315" s="9"/>
      <c r="CT315" s="9"/>
      <c r="CU315" s="9"/>
      <c r="CV315" s="9"/>
      <c r="CW315" s="9"/>
      <c r="CX315" s="9"/>
      <c r="CY315" s="9"/>
      <c r="CZ315" s="9"/>
      <c r="DA315" s="9"/>
      <c r="DB315" s="9"/>
      <c r="DC315" s="9"/>
      <c r="DD315" s="9"/>
      <c r="DE315" s="9"/>
      <c r="DF315" s="9"/>
      <c r="DG315" s="9"/>
      <c r="DH315" s="9"/>
      <c r="DI315" s="9"/>
      <c r="DJ315" s="9"/>
      <c r="DK315" s="9"/>
      <c r="DL315" s="9"/>
      <c r="DM315" s="9"/>
      <c r="DN315" s="9"/>
      <c r="DO315" s="9"/>
      <c r="DP315" s="9"/>
      <c r="DQ315" s="9"/>
      <c r="DR315" s="9"/>
    </row>
    <row r="316" customFormat="false" ht="12.75" hidden="false" customHeight="false" outlineLevel="0" collapsed="false">
      <c r="A316" s="327"/>
      <c r="B316" s="339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  <c r="BG316" s="9"/>
      <c r="BH316" s="9"/>
      <c r="BI316" s="9"/>
      <c r="BJ316" s="9"/>
      <c r="BK316" s="9"/>
      <c r="BL316" s="9"/>
      <c r="BM316" s="9"/>
      <c r="BN316" s="9"/>
      <c r="BO316" s="9"/>
      <c r="BP316" s="9"/>
      <c r="BQ316" s="9"/>
      <c r="BR316" s="9"/>
      <c r="BS316" s="9"/>
      <c r="BT316" s="9"/>
      <c r="BU316" s="9"/>
      <c r="BV316" s="9"/>
      <c r="BW316" s="9"/>
      <c r="BX316" s="9"/>
      <c r="BY316" s="9"/>
      <c r="BZ316" s="9"/>
      <c r="CA316" s="9"/>
      <c r="CB316" s="9"/>
      <c r="CC316" s="9"/>
      <c r="CD316" s="9"/>
      <c r="CE316" s="9"/>
      <c r="CF316" s="9"/>
      <c r="CG316" s="9"/>
      <c r="CH316" s="9"/>
      <c r="CI316" s="9"/>
      <c r="CJ316" s="9"/>
      <c r="CK316" s="9"/>
      <c r="CL316" s="9"/>
      <c r="CM316" s="9"/>
      <c r="CN316" s="9"/>
      <c r="CO316" s="9"/>
      <c r="CP316" s="9"/>
      <c r="CQ316" s="9"/>
      <c r="CR316" s="9"/>
      <c r="CS316" s="9"/>
      <c r="CT316" s="9"/>
      <c r="CU316" s="9"/>
      <c r="CV316" s="9"/>
      <c r="CW316" s="9"/>
      <c r="CX316" s="9"/>
      <c r="CY316" s="9"/>
      <c r="CZ316" s="9"/>
      <c r="DA316" s="9"/>
      <c r="DB316" s="9"/>
      <c r="DC316" s="9"/>
      <c r="DD316" s="9"/>
      <c r="DE316" s="9"/>
      <c r="DF316" s="9"/>
      <c r="DG316" s="9"/>
      <c r="DH316" s="9"/>
      <c r="DI316" s="9"/>
      <c r="DJ316" s="9"/>
      <c r="DK316" s="9"/>
      <c r="DL316" s="9"/>
      <c r="DM316" s="9"/>
      <c r="DN316" s="9"/>
      <c r="DO316" s="9"/>
      <c r="DP316" s="9"/>
      <c r="DQ316" s="9"/>
      <c r="DR316" s="9"/>
    </row>
    <row r="317" customFormat="false" ht="12.75" hidden="false" customHeight="false" outlineLevel="0" collapsed="false">
      <c r="A317" s="327"/>
      <c r="B317" s="339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  <c r="BG317" s="9"/>
      <c r="BH317" s="9"/>
      <c r="BI317" s="9"/>
      <c r="BJ317" s="9"/>
      <c r="BK317" s="9"/>
      <c r="BL317" s="9"/>
      <c r="BM317" s="9"/>
      <c r="BN317" s="9"/>
      <c r="BO317" s="9"/>
      <c r="BP317" s="9"/>
      <c r="BQ317" s="9"/>
      <c r="BR317" s="9"/>
      <c r="BS317" s="9"/>
      <c r="BT317" s="9"/>
      <c r="BU317" s="9"/>
      <c r="BV317" s="9"/>
      <c r="BW317" s="9"/>
      <c r="BX317" s="9"/>
      <c r="BY317" s="9"/>
      <c r="BZ317" s="9"/>
      <c r="CA317" s="9"/>
      <c r="CB317" s="9"/>
      <c r="CC317" s="9"/>
      <c r="CD317" s="9"/>
      <c r="CE317" s="9"/>
      <c r="CF317" s="9"/>
      <c r="CG317" s="9"/>
      <c r="CH317" s="9"/>
      <c r="CI317" s="9"/>
      <c r="CJ317" s="9"/>
      <c r="CK317" s="9"/>
      <c r="CL317" s="9"/>
      <c r="CM317" s="9"/>
      <c r="CN317" s="9"/>
      <c r="CO317" s="9"/>
      <c r="CP317" s="9"/>
      <c r="CQ317" s="9"/>
      <c r="CR317" s="9"/>
      <c r="CS317" s="9"/>
      <c r="CT317" s="9"/>
      <c r="CU317" s="9"/>
      <c r="CV317" s="9"/>
      <c r="CW317" s="9"/>
      <c r="CX317" s="9"/>
      <c r="CY317" s="9"/>
      <c r="CZ317" s="9"/>
      <c r="DA317" s="9"/>
      <c r="DB317" s="9"/>
      <c r="DC317" s="9"/>
      <c r="DD317" s="9"/>
      <c r="DE317" s="9"/>
      <c r="DF317" s="9"/>
      <c r="DG317" s="9"/>
      <c r="DH317" s="9"/>
      <c r="DI317" s="9"/>
      <c r="DJ317" s="9"/>
      <c r="DK317" s="9"/>
      <c r="DL317" s="9"/>
      <c r="DM317" s="9"/>
      <c r="DN317" s="9"/>
      <c r="DO317" s="9"/>
      <c r="DP317" s="9"/>
      <c r="DQ317" s="9"/>
      <c r="DR317" s="9"/>
    </row>
    <row r="318" customFormat="false" ht="12.75" hidden="false" customHeight="false" outlineLevel="0" collapsed="false">
      <c r="A318" s="327"/>
      <c r="B318" s="339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  <c r="BK318" s="9"/>
      <c r="BL318" s="9"/>
      <c r="BM318" s="9"/>
      <c r="BN318" s="9"/>
      <c r="BO318" s="9"/>
      <c r="BP318" s="9"/>
      <c r="BQ318" s="9"/>
      <c r="BR318" s="9"/>
      <c r="BS318" s="9"/>
      <c r="BT318" s="9"/>
      <c r="BU318" s="9"/>
      <c r="BV318" s="9"/>
      <c r="BW318" s="9"/>
      <c r="BX318" s="9"/>
      <c r="BY318" s="9"/>
      <c r="BZ318" s="9"/>
      <c r="CA318" s="9"/>
      <c r="CB318" s="9"/>
      <c r="CC318" s="9"/>
      <c r="CD318" s="9"/>
      <c r="CE318" s="9"/>
      <c r="CF318" s="9"/>
      <c r="CG318" s="9"/>
      <c r="CH318" s="9"/>
      <c r="CI318" s="9"/>
      <c r="CJ318" s="9"/>
      <c r="CK318" s="9"/>
      <c r="CL318" s="9"/>
      <c r="CM318" s="9"/>
      <c r="CN318" s="9"/>
      <c r="CO318" s="9"/>
      <c r="CP318" s="9"/>
      <c r="CQ318" s="9"/>
      <c r="CR318" s="9"/>
      <c r="CS318" s="9"/>
      <c r="CT318" s="9"/>
      <c r="CU318" s="9"/>
      <c r="CV318" s="9"/>
      <c r="CW318" s="9"/>
      <c r="CX318" s="9"/>
      <c r="CY318" s="9"/>
      <c r="CZ318" s="9"/>
      <c r="DA318" s="9"/>
      <c r="DB318" s="9"/>
      <c r="DC318" s="9"/>
      <c r="DD318" s="9"/>
      <c r="DE318" s="9"/>
      <c r="DF318" s="9"/>
      <c r="DG318" s="9"/>
      <c r="DH318" s="9"/>
      <c r="DI318" s="9"/>
      <c r="DJ318" s="9"/>
      <c r="DK318" s="9"/>
      <c r="DL318" s="9"/>
      <c r="DM318" s="9"/>
      <c r="DN318" s="9"/>
      <c r="DO318" s="9"/>
      <c r="DP318" s="9"/>
      <c r="DQ318" s="9"/>
      <c r="DR318" s="9"/>
    </row>
    <row r="319" customFormat="false" ht="12.75" hidden="false" customHeight="false" outlineLevel="0" collapsed="false">
      <c r="A319" s="327"/>
      <c r="B319" s="339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  <c r="BK319" s="9"/>
      <c r="BL319" s="9"/>
      <c r="BM319" s="9"/>
      <c r="BN319" s="9"/>
      <c r="BO319" s="9"/>
      <c r="BP319" s="9"/>
      <c r="BQ319" s="9"/>
      <c r="BR319" s="9"/>
      <c r="BS319" s="9"/>
      <c r="BT319" s="9"/>
      <c r="BU319" s="9"/>
      <c r="BV319" s="9"/>
      <c r="BW319" s="9"/>
      <c r="BX319" s="9"/>
      <c r="BY319" s="9"/>
      <c r="BZ319" s="9"/>
      <c r="CA319" s="9"/>
      <c r="CB319" s="9"/>
      <c r="CC319" s="9"/>
      <c r="CD319" s="9"/>
      <c r="CE319" s="9"/>
      <c r="CF319" s="9"/>
      <c r="CG319" s="9"/>
      <c r="CH319" s="9"/>
      <c r="CI319" s="9"/>
      <c r="CJ319" s="9"/>
      <c r="CK319" s="9"/>
      <c r="CL319" s="9"/>
      <c r="CM319" s="9"/>
      <c r="CN319" s="9"/>
      <c r="CO319" s="9"/>
      <c r="CP319" s="9"/>
      <c r="CQ319" s="9"/>
      <c r="CR319" s="9"/>
      <c r="CS319" s="9"/>
      <c r="CT319" s="9"/>
      <c r="CU319" s="9"/>
      <c r="CV319" s="9"/>
      <c r="CW319" s="9"/>
      <c r="CX319" s="9"/>
      <c r="CY319" s="9"/>
      <c r="CZ319" s="9"/>
      <c r="DA319" s="9"/>
      <c r="DB319" s="9"/>
      <c r="DC319" s="9"/>
      <c r="DD319" s="9"/>
      <c r="DE319" s="9"/>
      <c r="DF319" s="9"/>
      <c r="DG319" s="9"/>
      <c r="DH319" s="9"/>
      <c r="DI319" s="9"/>
      <c r="DJ319" s="9"/>
      <c r="DK319" s="9"/>
      <c r="DL319" s="9"/>
      <c r="DM319" s="9"/>
      <c r="DN319" s="9"/>
      <c r="DO319" s="9"/>
      <c r="DP319" s="9"/>
      <c r="DQ319" s="9"/>
      <c r="DR319" s="9"/>
    </row>
    <row r="320" customFormat="false" ht="12.75" hidden="false" customHeight="false" outlineLevel="0" collapsed="false">
      <c r="A320" s="327"/>
      <c r="B320" s="339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  <c r="BG320" s="9"/>
      <c r="BH320" s="9"/>
      <c r="BI320" s="9"/>
      <c r="BJ320" s="9"/>
      <c r="BK320" s="9"/>
      <c r="BL320" s="9"/>
      <c r="BM320" s="9"/>
      <c r="BN320" s="9"/>
      <c r="BO320" s="9"/>
      <c r="BP320" s="9"/>
      <c r="BQ320" s="9"/>
      <c r="BR320" s="9"/>
      <c r="BS320" s="9"/>
      <c r="BT320" s="9"/>
      <c r="BU320" s="9"/>
      <c r="BV320" s="9"/>
      <c r="BW320" s="9"/>
      <c r="BX320" s="9"/>
      <c r="BY320" s="9"/>
      <c r="BZ320" s="9"/>
      <c r="CA320" s="9"/>
      <c r="CB320" s="9"/>
      <c r="CC320" s="9"/>
      <c r="CD320" s="9"/>
      <c r="CE320" s="9"/>
      <c r="CF320" s="9"/>
      <c r="CG320" s="9"/>
      <c r="CH320" s="9"/>
      <c r="CI320" s="9"/>
      <c r="CJ320" s="9"/>
      <c r="CK320" s="9"/>
      <c r="CL320" s="9"/>
      <c r="CM320" s="9"/>
      <c r="CN320" s="9"/>
      <c r="CO320" s="9"/>
      <c r="CP320" s="9"/>
      <c r="CQ320" s="9"/>
      <c r="CR320" s="9"/>
      <c r="CS320" s="9"/>
      <c r="CT320" s="9"/>
      <c r="CU320" s="9"/>
      <c r="CV320" s="9"/>
      <c r="CW320" s="9"/>
      <c r="CX320" s="9"/>
      <c r="CY320" s="9"/>
      <c r="CZ320" s="9"/>
      <c r="DA320" s="9"/>
      <c r="DB320" s="9"/>
      <c r="DC320" s="9"/>
      <c r="DD320" s="9"/>
      <c r="DE320" s="9"/>
      <c r="DF320" s="9"/>
      <c r="DG320" s="9"/>
      <c r="DH320" s="9"/>
      <c r="DI320" s="9"/>
      <c r="DJ320" s="9"/>
      <c r="DK320" s="9"/>
      <c r="DL320" s="9"/>
      <c r="DM320" s="9"/>
      <c r="DN320" s="9"/>
      <c r="DO320" s="9"/>
      <c r="DP320" s="9"/>
      <c r="DQ320" s="9"/>
      <c r="DR320" s="9"/>
    </row>
    <row r="321" customFormat="false" ht="12.75" hidden="false" customHeight="false" outlineLevel="0" collapsed="false">
      <c r="A321" s="327"/>
      <c r="B321" s="339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  <c r="BK321" s="9"/>
      <c r="BL321" s="9"/>
      <c r="BM321" s="9"/>
      <c r="BN321" s="9"/>
      <c r="BO321" s="9"/>
      <c r="BP321" s="9"/>
      <c r="BQ321" s="9"/>
      <c r="BR321" s="9"/>
      <c r="BS321" s="9"/>
      <c r="BT321" s="9"/>
      <c r="BU321" s="9"/>
      <c r="BV321" s="9"/>
      <c r="BW321" s="9"/>
      <c r="BX321" s="9"/>
      <c r="BY321" s="9"/>
      <c r="BZ321" s="9"/>
      <c r="CA321" s="9"/>
      <c r="CB321" s="9"/>
      <c r="CC321" s="9"/>
      <c r="CD321" s="9"/>
      <c r="CE321" s="9"/>
      <c r="CF321" s="9"/>
      <c r="CG321" s="9"/>
      <c r="CH321" s="9"/>
      <c r="CI321" s="9"/>
      <c r="CJ321" s="9"/>
      <c r="CK321" s="9"/>
      <c r="CL321" s="9"/>
      <c r="CM321" s="9"/>
      <c r="CN321" s="9"/>
      <c r="CO321" s="9"/>
      <c r="CP321" s="9"/>
      <c r="CQ321" s="9"/>
      <c r="CR321" s="9"/>
      <c r="CS321" s="9"/>
      <c r="CT321" s="9"/>
      <c r="CU321" s="9"/>
      <c r="CV321" s="9"/>
      <c r="CW321" s="9"/>
      <c r="CX321" s="9"/>
      <c r="CY321" s="9"/>
      <c r="CZ321" s="9"/>
      <c r="DA321" s="9"/>
      <c r="DB321" s="9"/>
      <c r="DC321" s="9"/>
      <c r="DD321" s="9"/>
      <c r="DE321" s="9"/>
      <c r="DF321" s="9"/>
      <c r="DG321" s="9"/>
      <c r="DH321" s="9"/>
      <c r="DI321" s="9"/>
      <c r="DJ321" s="9"/>
      <c r="DK321" s="9"/>
      <c r="DL321" s="9"/>
      <c r="DM321" s="9"/>
      <c r="DN321" s="9"/>
      <c r="DO321" s="9"/>
      <c r="DP321" s="9"/>
      <c r="DQ321" s="9"/>
      <c r="DR321" s="9"/>
    </row>
    <row r="322" customFormat="false" ht="12.75" hidden="false" customHeight="false" outlineLevel="0" collapsed="false">
      <c r="A322" s="327"/>
      <c r="B322" s="339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  <c r="BG322" s="9"/>
      <c r="BH322" s="9"/>
      <c r="BI322" s="9"/>
      <c r="BJ322" s="9"/>
      <c r="BK322" s="9"/>
      <c r="BL322" s="9"/>
      <c r="BM322" s="9"/>
      <c r="BN322" s="9"/>
      <c r="BO322" s="9"/>
      <c r="BP322" s="9"/>
      <c r="BQ322" s="9"/>
      <c r="BR322" s="9"/>
      <c r="BS322" s="9"/>
      <c r="BT322" s="9"/>
      <c r="BU322" s="9"/>
      <c r="BV322" s="9"/>
      <c r="BW322" s="9"/>
      <c r="BX322" s="9"/>
      <c r="BY322" s="9"/>
      <c r="BZ322" s="9"/>
      <c r="CA322" s="9"/>
      <c r="CB322" s="9"/>
      <c r="CC322" s="9"/>
      <c r="CD322" s="9"/>
      <c r="CE322" s="9"/>
      <c r="CF322" s="9"/>
      <c r="CG322" s="9"/>
      <c r="CH322" s="9"/>
      <c r="CI322" s="9"/>
      <c r="CJ322" s="9"/>
      <c r="CK322" s="9"/>
      <c r="CL322" s="9"/>
      <c r="CM322" s="9"/>
      <c r="CN322" s="9"/>
      <c r="CO322" s="9"/>
      <c r="CP322" s="9"/>
      <c r="CQ322" s="9"/>
      <c r="CR322" s="9"/>
      <c r="CS322" s="9"/>
      <c r="CT322" s="9"/>
      <c r="CU322" s="9"/>
      <c r="CV322" s="9"/>
      <c r="CW322" s="9"/>
      <c r="CX322" s="9"/>
      <c r="CY322" s="9"/>
      <c r="CZ322" s="9"/>
      <c r="DA322" s="9"/>
      <c r="DB322" s="9"/>
      <c r="DC322" s="9"/>
      <c r="DD322" s="9"/>
      <c r="DE322" s="9"/>
      <c r="DF322" s="9"/>
      <c r="DG322" s="9"/>
      <c r="DH322" s="9"/>
      <c r="DI322" s="9"/>
      <c r="DJ322" s="9"/>
      <c r="DK322" s="9"/>
      <c r="DL322" s="9"/>
      <c r="DM322" s="9"/>
      <c r="DN322" s="9"/>
      <c r="DO322" s="9"/>
      <c r="DP322" s="9"/>
      <c r="DQ322" s="9"/>
      <c r="DR322" s="9"/>
    </row>
    <row r="323" customFormat="false" ht="12.75" hidden="false" customHeight="false" outlineLevel="0" collapsed="false">
      <c r="A323" s="327"/>
      <c r="B323" s="339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  <c r="BG323" s="9"/>
      <c r="BH323" s="9"/>
      <c r="BI323" s="9"/>
      <c r="BJ323" s="9"/>
      <c r="BK323" s="9"/>
      <c r="BL323" s="9"/>
      <c r="BM323" s="9"/>
      <c r="BN323" s="9"/>
      <c r="BO323" s="9"/>
      <c r="BP323" s="9"/>
      <c r="BQ323" s="9"/>
      <c r="BR323" s="9"/>
      <c r="BS323" s="9"/>
      <c r="BT323" s="9"/>
      <c r="BU323" s="9"/>
      <c r="BV323" s="9"/>
      <c r="BW323" s="9"/>
      <c r="BX323" s="9"/>
      <c r="BY323" s="9"/>
      <c r="BZ323" s="9"/>
      <c r="CA323" s="9"/>
      <c r="CB323" s="9"/>
      <c r="CC323" s="9"/>
      <c r="CD323" s="9"/>
      <c r="CE323" s="9"/>
      <c r="CF323" s="9"/>
      <c r="CG323" s="9"/>
      <c r="CH323" s="9"/>
      <c r="CI323" s="9"/>
      <c r="CJ323" s="9"/>
      <c r="CK323" s="9"/>
      <c r="CL323" s="9"/>
      <c r="CM323" s="9"/>
      <c r="CN323" s="9"/>
      <c r="CO323" s="9"/>
      <c r="CP323" s="9"/>
      <c r="CQ323" s="9"/>
      <c r="CR323" s="9"/>
      <c r="CS323" s="9"/>
      <c r="CT323" s="9"/>
      <c r="CU323" s="9"/>
      <c r="CV323" s="9"/>
      <c r="CW323" s="9"/>
      <c r="CX323" s="9"/>
      <c r="CY323" s="9"/>
      <c r="CZ323" s="9"/>
      <c r="DA323" s="9"/>
      <c r="DB323" s="9"/>
      <c r="DC323" s="9"/>
      <c r="DD323" s="9"/>
      <c r="DE323" s="9"/>
      <c r="DF323" s="9"/>
      <c r="DG323" s="9"/>
      <c r="DH323" s="9"/>
      <c r="DI323" s="9"/>
      <c r="DJ323" s="9"/>
      <c r="DK323" s="9"/>
      <c r="DL323" s="9"/>
      <c r="DM323" s="9"/>
      <c r="DN323" s="9"/>
      <c r="DO323" s="9"/>
      <c r="DP323" s="9"/>
      <c r="DQ323" s="9"/>
      <c r="DR323" s="9"/>
    </row>
    <row r="324" customFormat="false" ht="12.75" hidden="false" customHeight="false" outlineLevel="0" collapsed="false">
      <c r="A324" s="327"/>
      <c r="B324" s="339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  <c r="BG324" s="9"/>
      <c r="BH324" s="9"/>
      <c r="BI324" s="9"/>
      <c r="BJ324" s="9"/>
      <c r="BK324" s="9"/>
      <c r="BL324" s="9"/>
      <c r="BM324" s="9"/>
      <c r="BN324" s="9"/>
      <c r="BO324" s="9"/>
      <c r="BP324" s="9"/>
      <c r="BQ324" s="9"/>
      <c r="BR324" s="9"/>
      <c r="BS324" s="9"/>
      <c r="BT324" s="9"/>
      <c r="BU324" s="9"/>
      <c r="BV324" s="9"/>
      <c r="BW324" s="9"/>
      <c r="BX324" s="9"/>
      <c r="BY324" s="9"/>
      <c r="BZ324" s="9"/>
      <c r="CA324" s="9"/>
      <c r="CB324" s="9"/>
      <c r="CC324" s="9"/>
      <c r="CD324" s="9"/>
      <c r="CE324" s="9"/>
      <c r="CF324" s="9"/>
      <c r="CG324" s="9"/>
      <c r="CH324" s="9"/>
      <c r="CI324" s="9"/>
      <c r="CJ324" s="9"/>
      <c r="CK324" s="9"/>
      <c r="CL324" s="9"/>
      <c r="CM324" s="9"/>
      <c r="CN324" s="9"/>
      <c r="CO324" s="9"/>
      <c r="CP324" s="9"/>
      <c r="CQ324" s="9"/>
      <c r="CR324" s="9"/>
      <c r="CS324" s="9"/>
      <c r="CT324" s="9"/>
      <c r="CU324" s="9"/>
      <c r="CV324" s="9"/>
      <c r="CW324" s="9"/>
      <c r="CX324" s="9"/>
      <c r="CY324" s="9"/>
      <c r="CZ324" s="9"/>
      <c r="DA324" s="9"/>
      <c r="DB324" s="9"/>
      <c r="DC324" s="9"/>
      <c r="DD324" s="9"/>
      <c r="DE324" s="9"/>
      <c r="DF324" s="9"/>
      <c r="DG324" s="9"/>
      <c r="DH324" s="9"/>
      <c r="DI324" s="9"/>
      <c r="DJ324" s="9"/>
      <c r="DK324" s="9"/>
      <c r="DL324" s="9"/>
      <c r="DM324" s="9"/>
      <c r="DN324" s="9"/>
      <c r="DO324" s="9"/>
      <c r="DP324" s="9"/>
      <c r="DQ324" s="9"/>
      <c r="DR324" s="9"/>
    </row>
    <row r="325" customFormat="false" ht="12.75" hidden="false" customHeight="false" outlineLevel="0" collapsed="false">
      <c r="A325" s="327"/>
      <c r="B325" s="339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  <c r="BG325" s="9"/>
      <c r="BH325" s="9"/>
      <c r="BI325" s="9"/>
      <c r="BJ325" s="9"/>
      <c r="BK325" s="9"/>
      <c r="BL325" s="9"/>
      <c r="BM325" s="9"/>
      <c r="BN325" s="9"/>
      <c r="BO325" s="9"/>
      <c r="BP325" s="9"/>
      <c r="BQ325" s="9"/>
      <c r="BR325" s="9"/>
      <c r="BS325" s="9"/>
      <c r="BT325" s="9"/>
      <c r="BU325" s="9"/>
      <c r="BV325" s="9"/>
      <c r="BW325" s="9"/>
      <c r="BX325" s="9"/>
      <c r="BY325" s="9"/>
      <c r="BZ325" s="9"/>
      <c r="CA325" s="9"/>
      <c r="CB325" s="9"/>
      <c r="CC325" s="9"/>
      <c r="CD325" s="9"/>
      <c r="CE325" s="9"/>
      <c r="CF325" s="9"/>
      <c r="CG325" s="9"/>
      <c r="CH325" s="9"/>
      <c r="CI325" s="9"/>
      <c r="CJ325" s="9"/>
      <c r="CK325" s="9"/>
      <c r="CL325" s="9"/>
      <c r="CM325" s="9"/>
      <c r="CN325" s="9"/>
      <c r="CO325" s="9"/>
      <c r="CP325" s="9"/>
      <c r="CQ325" s="9"/>
      <c r="CR325" s="9"/>
      <c r="CS325" s="9"/>
      <c r="CT325" s="9"/>
      <c r="CU325" s="9"/>
      <c r="CV325" s="9"/>
      <c r="CW325" s="9"/>
      <c r="CX325" s="9"/>
      <c r="CY325" s="9"/>
      <c r="CZ325" s="9"/>
      <c r="DA325" s="9"/>
      <c r="DB325" s="9"/>
      <c r="DC325" s="9"/>
      <c r="DD325" s="9"/>
      <c r="DE325" s="9"/>
      <c r="DF325" s="9"/>
      <c r="DG325" s="9"/>
      <c r="DH325" s="9"/>
      <c r="DI325" s="9"/>
      <c r="DJ325" s="9"/>
      <c r="DK325" s="9"/>
      <c r="DL325" s="9"/>
      <c r="DM325" s="9"/>
      <c r="DN325" s="9"/>
      <c r="DO325" s="9"/>
      <c r="DP325" s="9"/>
      <c r="DQ325" s="9"/>
      <c r="DR325" s="9"/>
    </row>
    <row r="326" customFormat="false" ht="12.75" hidden="false" customHeight="false" outlineLevel="0" collapsed="false">
      <c r="A326" s="327"/>
      <c r="B326" s="339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  <c r="BD326" s="9"/>
      <c r="BE326" s="9"/>
      <c r="BF326" s="9"/>
      <c r="BG326" s="9"/>
      <c r="BH326" s="9"/>
      <c r="BI326" s="9"/>
      <c r="BJ326" s="9"/>
      <c r="BK326" s="9"/>
      <c r="BL326" s="9"/>
      <c r="BM326" s="9"/>
      <c r="BN326" s="9"/>
      <c r="BO326" s="9"/>
      <c r="BP326" s="9"/>
      <c r="BQ326" s="9"/>
      <c r="BR326" s="9"/>
      <c r="BS326" s="9"/>
      <c r="BT326" s="9"/>
      <c r="BU326" s="9"/>
      <c r="BV326" s="9"/>
      <c r="BW326" s="9"/>
      <c r="BX326" s="9"/>
      <c r="BY326" s="9"/>
      <c r="BZ326" s="9"/>
      <c r="CA326" s="9"/>
      <c r="CB326" s="9"/>
      <c r="CC326" s="9"/>
      <c r="CD326" s="9"/>
      <c r="CE326" s="9"/>
      <c r="CF326" s="9"/>
      <c r="CG326" s="9"/>
      <c r="CH326" s="9"/>
      <c r="CI326" s="9"/>
      <c r="CJ326" s="9"/>
      <c r="CK326" s="9"/>
      <c r="CL326" s="9"/>
      <c r="CM326" s="9"/>
      <c r="CN326" s="9"/>
      <c r="CO326" s="9"/>
      <c r="CP326" s="9"/>
      <c r="CQ326" s="9"/>
      <c r="CR326" s="9"/>
      <c r="CS326" s="9"/>
      <c r="CT326" s="9"/>
      <c r="CU326" s="9"/>
      <c r="CV326" s="9"/>
      <c r="CW326" s="9"/>
      <c r="CX326" s="9"/>
      <c r="CY326" s="9"/>
      <c r="CZ326" s="9"/>
      <c r="DA326" s="9"/>
      <c r="DB326" s="9"/>
      <c r="DC326" s="9"/>
      <c r="DD326" s="9"/>
      <c r="DE326" s="9"/>
      <c r="DF326" s="9"/>
      <c r="DG326" s="9"/>
      <c r="DH326" s="9"/>
      <c r="DI326" s="9"/>
      <c r="DJ326" s="9"/>
      <c r="DK326" s="9"/>
      <c r="DL326" s="9"/>
      <c r="DM326" s="9"/>
      <c r="DN326" s="9"/>
      <c r="DO326" s="9"/>
      <c r="DP326" s="9"/>
      <c r="DQ326" s="9"/>
      <c r="DR326" s="9"/>
    </row>
    <row r="327" customFormat="false" ht="12.75" hidden="false" customHeight="false" outlineLevel="0" collapsed="false">
      <c r="A327" s="327"/>
      <c r="B327" s="339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  <c r="BG327" s="9"/>
      <c r="BH327" s="9"/>
      <c r="BI327" s="9"/>
      <c r="BJ327" s="9"/>
      <c r="BK327" s="9"/>
      <c r="BL327" s="9"/>
      <c r="BM327" s="9"/>
      <c r="BN327" s="9"/>
      <c r="BO327" s="9"/>
      <c r="BP327" s="9"/>
      <c r="BQ327" s="9"/>
      <c r="BR327" s="9"/>
      <c r="BS327" s="9"/>
      <c r="BT327" s="9"/>
      <c r="BU327" s="9"/>
      <c r="BV327" s="9"/>
      <c r="BW327" s="9"/>
      <c r="BX327" s="9"/>
      <c r="BY327" s="9"/>
      <c r="BZ327" s="9"/>
      <c r="CA327" s="9"/>
      <c r="CB327" s="9"/>
      <c r="CC327" s="9"/>
      <c r="CD327" s="9"/>
      <c r="CE327" s="9"/>
      <c r="CF327" s="9"/>
      <c r="CG327" s="9"/>
      <c r="CH327" s="9"/>
      <c r="CI327" s="9"/>
      <c r="CJ327" s="9"/>
      <c r="CK327" s="9"/>
      <c r="CL327" s="9"/>
      <c r="CM327" s="9"/>
      <c r="CN327" s="9"/>
      <c r="CO327" s="9"/>
      <c r="CP327" s="9"/>
      <c r="CQ327" s="9"/>
      <c r="CR327" s="9"/>
      <c r="CS327" s="9"/>
      <c r="CT327" s="9"/>
      <c r="CU327" s="9"/>
      <c r="CV327" s="9"/>
      <c r="CW327" s="9"/>
      <c r="CX327" s="9"/>
      <c r="CY327" s="9"/>
      <c r="CZ327" s="9"/>
      <c r="DA327" s="9"/>
      <c r="DB327" s="9"/>
      <c r="DC327" s="9"/>
      <c r="DD327" s="9"/>
      <c r="DE327" s="9"/>
      <c r="DF327" s="9"/>
      <c r="DG327" s="9"/>
      <c r="DH327" s="9"/>
      <c r="DI327" s="9"/>
      <c r="DJ327" s="9"/>
      <c r="DK327" s="9"/>
      <c r="DL327" s="9"/>
      <c r="DM327" s="9"/>
      <c r="DN327" s="9"/>
      <c r="DO327" s="9"/>
      <c r="DP327" s="9"/>
      <c r="DQ327" s="9"/>
      <c r="DR327" s="9"/>
    </row>
    <row r="328" customFormat="false" ht="12.75" hidden="false" customHeight="false" outlineLevel="0" collapsed="false">
      <c r="A328" s="327"/>
      <c r="B328" s="339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  <c r="BG328" s="9"/>
      <c r="BH328" s="9"/>
      <c r="BI328" s="9"/>
      <c r="BJ328" s="9"/>
      <c r="BK328" s="9"/>
      <c r="BL328" s="9"/>
      <c r="BM328" s="9"/>
      <c r="BN328" s="9"/>
      <c r="BO328" s="9"/>
      <c r="BP328" s="9"/>
      <c r="BQ328" s="9"/>
      <c r="BR328" s="9"/>
      <c r="BS328" s="9"/>
      <c r="BT328" s="9"/>
      <c r="BU328" s="9"/>
      <c r="BV328" s="9"/>
      <c r="BW328" s="9"/>
      <c r="BX328" s="9"/>
      <c r="BY328" s="9"/>
      <c r="BZ328" s="9"/>
      <c r="CA328" s="9"/>
      <c r="CB328" s="9"/>
      <c r="CC328" s="9"/>
      <c r="CD328" s="9"/>
      <c r="CE328" s="9"/>
      <c r="CF328" s="9"/>
      <c r="CG328" s="9"/>
      <c r="CH328" s="9"/>
      <c r="CI328" s="9"/>
      <c r="CJ328" s="9"/>
      <c r="CK328" s="9"/>
      <c r="CL328" s="9"/>
      <c r="CM328" s="9"/>
      <c r="CN328" s="9"/>
      <c r="CO328" s="9"/>
      <c r="CP328" s="9"/>
      <c r="CQ328" s="9"/>
      <c r="CR328" s="9"/>
      <c r="CS328" s="9"/>
      <c r="CT328" s="9"/>
      <c r="CU328" s="9"/>
      <c r="CV328" s="9"/>
      <c r="CW328" s="9"/>
      <c r="CX328" s="9"/>
      <c r="CY328" s="9"/>
      <c r="CZ328" s="9"/>
      <c r="DA328" s="9"/>
      <c r="DB328" s="9"/>
      <c r="DC328" s="9"/>
      <c r="DD328" s="9"/>
      <c r="DE328" s="9"/>
      <c r="DF328" s="9"/>
      <c r="DG328" s="9"/>
      <c r="DH328" s="9"/>
      <c r="DI328" s="9"/>
      <c r="DJ328" s="9"/>
      <c r="DK328" s="9"/>
      <c r="DL328" s="9"/>
      <c r="DM328" s="9"/>
      <c r="DN328" s="9"/>
      <c r="DO328" s="9"/>
      <c r="DP328" s="9"/>
      <c r="DQ328" s="9"/>
      <c r="DR328" s="9"/>
    </row>
    <row r="329" customFormat="false" ht="12.75" hidden="false" customHeight="false" outlineLevel="0" collapsed="false">
      <c r="A329" s="327"/>
      <c r="B329" s="339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9"/>
      <c r="BJ329" s="9"/>
      <c r="BK329" s="9"/>
      <c r="BL329" s="9"/>
      <c r="BM329" s="9"/>
      <c r="BN329" s="9"/>
      <c r="BO329" s="9"/>
      <c r="BP329" s="9"/>
      <c r="BQ329" s="9"/>
      <c r="BR329" s="9"/>
      <c r="BS329" s="9"/>
      <c r="BT329" s="9"/>
      <c r="BU329" s="9"/>
      <c r="BV329" s="9"/>
      <c r="BW329" s="9"/>
      <c r="BX329" s="9"/>
      <c r="BY329" s="9"/>
      <c r="BZ329" s="9"/>
      <c r="CA329" s="9"/>
      <c r="CB329" s="9"/>
      <c r="CC329" s="9"/>
      <c r="CD329" s="9"/>
      <c r="CE329" s="9"/>
      <c r="CF329" s="9"/>
      <c r="CG329" s="9"/>
      <c r="CH329" s="9"/>
      <c r="CI329" s="9"/>
      <c r="CJ329" s="9"/>
      <c r="CK329" s="9"/>
      <c r="CL329" s="9"/>
      <c r="CM329" s="9"/>
      <c r="CN329" s="9"/>
      <c r="CO329" s="9"/>
      <c r="CP329" s="9"/>
      <c r="CQ329" s="9"/>
      <c r="CR329" s="9"/>
      <c r="CS329" s="9"/>
      <c r="CT329" s="9"/>
      <c r="CU329" s="9"/>
      <c r="CV329" s="9"/>
      <c r="CW329" s="9"/>
      <c r="CX329" s="9"/>
      <c r="CY329" s="9"/>
      <c r="CZ329" s="9"/>
      <c r="DA329" s="9"/>
      <c r="DB329" s="9"/>
      <c r="DC329" s="9"/>
      <c r="DD329" s="9"/>
      <c r="DE329" s="9"/>
      <c r="DF329" s="9"/>
      <c r="DG329" s="9"/>
      <c r="DH329" s="9"/>
      <c r="DI329" s="9"/>
      <c r="DJ329" s="9"/>
      <c r="DK329" s="9"/>
      <c r="DL329" s="9"/>
      <c r="DM329" s="9"/>
      <c r="DN329" s="9"/>
      <c r="DO329" s="9"/>
      <c r="DP329" s="9"/>
      <c r="DQ329" s="9"/>
      <c r="DR329" s="9"/>
    </row>
    <row r="330" customFormat="false" ht="12.75" hidden="false" customHeight="false" outlineLevel="0" collapsed="false">
      <c r="A330" s="327"/>
      <c r="B330" s="339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  <c r="BG330" s="9"/>
      <c r="BH330" s="9"/>
      <c r="BI330" s="9"/>
      <c r="BJ330" s="9"/>
      <c r="BK330" s="9"/>
      <c r="BL330" s="9"/>
      <c r="BM330" s="9"/>
      <c r="BN330" s="9"/>
      <c r="BO330" s="9"/>
      <c r="BP330" s="9"/>
      <c r="BQ330" s="9"/>
      <c r="BR330" s="9"/>
      <c r="BS330" s="9"/>
      <c r="BT330" s="9"/>
      <c r="BU330" s="9"/>
      <c r="BV330" s="9"/>
      <c r="BW330" s="9"/>
      <c r="BX330" s="9"/>
      <c r="BY330" s="9"/>
      <c r="BZ330" s="9"/>
      <c r="CA330" s="9"/>
      <c r="CB330" s="9"/>
      <c r="CC330" s="9"/>
      <c r="CD330" s="9"/>
      <c r="CE330" s="9"/>
      <c r="CF330" s="9"/>
      <c r="CG330" s="9"/>
      <c r="CH330" s="9"/>
      <c r="CI330" s="9"/>
      <c r="CJ330" s="9"/>
      <c r="CK330" s="9"/>
      <c r="CL330" s="9"/>
      <c r="CM330" s="9"/>
      <c r="CN330" s="9"/>
      <c r="CO330" s="9"/>
      <c r="CP330" s="9"/>
      <c r="CQ330" s="9"/>
      <c r="CR330" s="9"/>
      <c r="CS330" s="9"/>
      <c r="CT330" s="9"/>
      <c r="CU330" s="9"/>
      <c r="CV330" s="9"/>
      <c r="CW330" s="9"/>
      <c r="CX330" s="9"/>
      <c r="CY330" s="9"/>
      <c r="CZ330" s="9"/>
      <c r="DA330" s="9"/>
      <c r="DB330" s="9"/>
      <c r="DC330" s="9"/>
      <c r="DD330" s="9"/>
      <c r="DE330" s="9"/>
      <c r="DF330" s="9"/>
      <c r="DG330" s="9"/>
      <c r="DH330" s="9"/>
      <c r="DI330" s="9"/>
      <c r="DJ330" s="9"/>
      <c r="DK330" s="9"/>
      <c r="DL330" s="9"/>
      <c r="DM330" s="9"/>
      <c r="DN330" s="9"/>
      <c r="DO330" s="9"/>
      <c r="DP330" s="9"/>
      <c r="DQ330" s="9"/>
      <c r="DR330" s="9"/>
    </row>
    <row r="331" customFormat="false" ht="12.75" hidden="false" customHeight="false" outlineLevel="0" collapsed="false">
      <c r="A331" s="327"/>
      <c r="B331" s="339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  <c r="BD331" s="9"/>
      <c r="BE331" s="9"/>
      <c r="BF331" s="9"/>
      <c r="BG331" s="9"/>
      <c r="BH331" s="9"/>
      <c r="BI331" s="9"/>
      <c r="BJ331" s="9"/>
      <c r="BK331" s="9"/>
      <c r="BL331" s="9"/>
      <c r="BM331" s="9"/>
      <c r="BN331" s="9"/>
      <c r="BO331" s="9"/>
      <c r="BP331" s="9"/>
      <c r="BQ331" s="9"/>
      <c r="BR331" s="9"/>
      <c r="BS331" s="9"/>
      <c r="BT331" s="9"/>
      <c r="BU331" s="9"/>
      <c r="BV331" s="9"/>
      <c r="BW331" s="9"/>
      <c r="BX331" s="9"/>
      <c r="BY331" s="9"/>
      <c r="BZ331" s="9"/>
      <c r="CA331" s="9"/>
      <c r="CB331" s="9"/>
      <c r="CC331" s="9"/>
      <c r="CD331" s="9"/>
      <c r="CE331" s="9"/>
      <c r="CF331" s="9"/>
      <c r="CG331" s="9"/>
      <c r="CH331" s="9"/>
      <c r="CI331" s="9"/>
      <c r="CJ331" s="9"/>
      <c r="CK331" s="9"/>
      <c r="CL331" s="9"/>
      <c r="CM331" s="9"/>
      <c r="CN331" s="9"/>
      <c r="CO331" s="9"/>
      <c r="CP331" s="9"/>
      <c r="CQ331" s="9"/>
      <c r="CR331" s="9"/>
      <c r="CS331" s="9"/>
      <c r="CT331" s="9"/>
      <c r="CU331" s="9"/>
      <c r="CV331" s="9"/>
      <c r="CW331" s="9"/>
      <c r="CX331" s="9"/>
      <c r="CY331" s="9"/>
      <c r="CZ331" s="9"/>
      <c r="DA331" s="9"/>
      <c r="DB331" s="9"/>
      <c r="DC331" s="9"/>
      <c r="DD331" s="9"/>
      <c r="DE331" s="9"/>
      <c r="DF331" s="9"/>
      <c r="DG331" s="9"/>
      <c r="DH331" s="9"/>
      <c r="DI331" s="9"/>
      <c r="DJ331" s="9"/>
      <c r="DK331" s="9"/>
      <c r="DL331" s="9"/>
      <c r="DM331" s="9"/>
      <c r="DN331" s="9"/>
      <c r="DO331" s="9"/>
      <c r="DP331" s="9"/>
      <c r="DQ331" s="9"/>
      <c r="DR331" s="9"/>
    </row>
    <row r="332" customFormat="false" ht="12.75" hidden="false" customHeight="false" outlineLevel="0" collapsed="false">
      <c r="A332" s="327"/>
      <c r="B332" s="339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  <c r="BG332" s="9"/>
      <c r="BH332" s="9"/>
      <c r="BI332" s="9"/>
      <c r="BJ332" s="9"/>
      <c r="BK332" s="9"/>
      <c r="BL332" s="9"/>
      <c r="BM332" s="9"/>
      <c r="BN332" s="9"/>
      <c r="BO332" s="9"/>
      <c r="BP332" s="9"/>
      <c r="BQ332" s="9"/>
      <c r="BR332" s="9"/>
      <c r="BS332" s="9"/>
      <c r="BT332" s="9"/>
      <c r="BU332" s="9"/>
      <c r="BV332" s="9"/>
      <c r="BW332" s="9"/>
      <c r="BX332" s="9"/>
      <c r="BY332" s="9"/>
      <c r="BZ332" s="9"/>
      <c r="CA332" s="9"/>
      <c r="CB332" s="9"/>
      <c r="CC332" s="9"/>
      <c r="CD332" s="9"/>
      <c r="CE332" s="9"/>
      <c r="CF332" s="9"/>
      <c r="CG332" s="9"/>
      <c r="CH332" s="9"/>
      <c r="CI332" s="9"/>
      <c r="CJ332" s="9"/>
      <c r="CK332" s="9"/>
      <c r="CL332" s="9"/>
      <c r="CM332" s="9"/>
      <c r="CN332" s="9"/>
      <c r="CO332" s="9"/>
      <c r="CP332" s="9"/>
      <c r="CQ332" s="9"/>
      <c r="CR332" s="9"/>
      <c r="CS332" s="9"/>
      <c r="CT332" s="9"/>
      <c r="CU332" s="9"/>
      <c r="CV332" s="9"/>
      <c r="CW332" s="9"/>
      <c r="CX332" s="9"/>
      <c r="CY332" s="9"/>
      <c r="CZ332" s="9"/>
      <c r="DA332" s="9"/>
      <c r="DB332" s="9"/>
      <c r="DC332" s="9"/>
      <c r="DD332" s="9"/>
      <c r="DE332" s="9"/>
      <c r="DF332" s="9"/>
      <c r="DG332" s="9"/>
      <c r="DH332" s="9"/>
      <c r="DI332" s="9"/>
      <c r="DJ332" s="9"/>
      <c r="DK332" s="9"/>
      <c r="DL332" s="9"/>
      <c r="DM332" s="9"/>
      <c r="DN332" s="9"/>
      <c r="DO332" s="9"/>
      <c r="DP332" s="9"/>
      <c r="DQ332" s="9"/>
      <c r="DR332" s="9"/>
    </row>
    <row r="333" customFormat="false" ht="12.75" hidden="false" customHeight="false" outlineLevel="0" collapsed="false">
      <c r="A333" s="327"/>
      <c r="B333" s="339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9"/>
      <c r="BE333" s="9"/>
      <c r="BF333" s="9"/>
      <c r="BG333" s="9"/>
      <c r="BH333" s="9"/>
      <c r="BI333" s="9"/>
      <c r="BJ333" s="9"/>
      <c r="BK333" s="9"/>
      <c r="BL333" s="9"/>
      <c r="BM333" s="9"/>
      <c r="BN333" s="9"/>
      <c r="BO333" s="9"/>
      <c r="BP333" s="9"/>
      <c r="BQ333" s="9"/>
      <c r="BR333" s="9"/>
      <c r="BS333" s="9"/>
      <c r="BT333" s="9"/>
      <c r="BU333" s="9"/>
      <c r="BV333" s="9"/>
      <c r="BW333" s="9"/>
      <c r="BX333" s="9"/>
      <c r="BY333" s="9"/>
      <c r="BZ333" s="9"/>
      <c r="CA333" s="9"/>
      <c r="CB333" s="9"/>
      <c r="CC333" s="9"/>
      <c r="CD333" s="9"/>
      <c r="CE333" s="9"/>
      <c r="CF333" s="9"/>
      <c r="CG333" s="9"/>
      <c r="CH333" s="9"/>
      <c r="CI333" s="9"/>
      <c r="CJ333" s="9"/>
      <c r="CK333" s="9"/>
      <c r="CL333" s="9"/>
      <c r="CM333" s="9"/>
      <c r="CN333" s="9"/>
      <c r="CO333" s="9"/>
      <c r="CP333" s="9"/>
      <c r="CQ333" s="9"/>
      <c r="CR333" s="9"/>
      <c r="CS333" s="9"/>
      <c r="CT333" s="9"/>
      <c r="CU333" s="9"/>
      <c r="CV333" s="9"/>
      <c r="CW333" s="9"/>
      <c r="CX333" s="9"/>
      <c r="CY333" s="9"/>
      <c r="CZ333" s="9"/>
      <c r="DA333" s="9"/>
      <c r="DB333" s="9"/>
      <c r="DC333" s="9"/>
      <c r="DD333" s="9"/>
      <c r="DE333" s="9"/>
      <c r="DF333" s="9"/>
      <c r="DG333" s="9"/>
      <c r="DH333" s="9"/>
      <c r="DI333" s="9"/>
      <c r="DJ333" s="9"/>
      <c r="DK333" s="9"/>
      <c r="DL333" s="9"/>
      <c r="DM333" s="9"/>
      <c r="DN333" s="9"/>
      <c r="DO333" s="9"/>
      <c r="DP333" s="9"/>
      <c r="DQ333" s="9"/>
      <c r="DR333" s="9"/>
    </row>
    <row r="334" customFormat="false" ht="12.75" hidden="false" customHeight="false" outlineLevel="0" collapsed="false">
      <c r="A334" s="327"/>
      <c r="B334" s="339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9"/>
      <c r="BC334" s="9"/>
      <c r="BD334" s="9"/>
      <c r="BE334" s="9"/>
      <c r="BF334" s="9"/>
      <c r="BG334" s="9"/>
      <c r="BH334" s="9"/>
      <c r="BI334" s="9"/>
      <c r="BJ334" s="9"/>
      <c r="BK334" s="9"/>
      <c r="BL334" s="9"/>
      <c r="BM334" s="9"/>
      <c r="BN334" s="9"/>
      <c r="BO334" s="9"/>
      <c r="BP334" s="9"/>
      <c r="BQ334" s="9"/>
      <c r="BR334" s="9"/>
      <c r="BS334" s="9"/>
      <c r="BT334" s="9"/>
      <c r="BU334" s="9"/>
      <c r="BV334" s="9"/>
      <c r="BW334" s="9"/>
      <c r="BX334" s="9"/>
      <c r="BY334" s="9"/>
      <c r="BZ334" s="9"/>
      <c r="CA334" s="9"/>
      <c r="CB334" s="9"/>
      <c r="CC334" s="9"/>
      <c r="CD334" s="9"/>
      <c r="CE334" s="9"/>
      <c r="CF334" s="9"/>
      <c r="CG334" s="9"/>
      <c r="CH334" s="9"/>
      <c r="CI334" s="9"/>
      <c r="CJ334" s="9"/>
      <c r="CK334" s="9"/>
      <c r="CL334" s="9"/>
      <c r="CM334" s="9"/>
      <c r="CN334" s="9"/>
      <c r="CO334" s="9"/>
      <c r="CP334" s="9"/>
      <c r="CQ334" s="9"/>
      <c r="CR334" s="9"/>
      <c r="CS334" s="9"/>
      <c r="CT334" s="9"/>
      <c r="CU334" s="9"/>
      <c r="CV334" s="9"/>
      <c r="CW334" s="9"/>
      <c r="CX334" s="9"/>
      <c r="CY334" s="9"/>
      <c r="CZ334" s="9"/>
      <c r="DA334" s="9"/>
      <c r="DB334" s="9"/>
      <c r="DC334" s="9"/>
      <c r="DD334" s="9"/>
      <c r="DE334" s="9"/>
      <c r="DF334" s="9"/>
      <c r="DG334" s="9"/>
      <c r="DH334" s="9"/>
      <c r="DI334" s="9"/>
      <c r="DJ334" s="9"/>
      <c r="DK334" s="9"/>
      <c r="DL334" s="9"/>
      <c r="DM334" s="9"/>
      <c r="DN334" s="9"/>
      <c r="DO334" s="9"/>
      <c r="DP334" s="9"/>
      <c r="DQ334" s="9"/>
      <c r="DR334" s="9"/>
    </row>
    <row r="335" customFormat="false" ht="12.75" hidden="false" customHeight="false" outlineLevel="0" collapsed="false">
      <c r="A335" s="327"/>
      <c r="B335" s="339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9"/>
      <c r="BC335" s="9"/>
      <c r="BD335" s="9"/>
      <c r="BE335" s="9"/>
      <c r="BF335" s="9"/>
      <c r="BG335" s="9"/>
      <c r="BH335" s="9"/>
      <c r="BI335" s="9"/>
      <c r="BJ335" s="9"/>
      <c r="BK335" s="9"/>
      <c r="BL335" s="9"/>
      <c r="BM335" s="9"/>
      <c r="BN335" s="9"/>
      <c r="BO335" s="9"/>
      <c r="BP335" s="9"/>
      <c r="BQ335" s="9"/>
      <c r="BR335" s="9"/>
      <c r="BS335" s="9"/>
      <c r="BT335" s="9"/>
      <c r="BU335" s="9"/>
      <c r="BV335" s="9"/>
      <c r="BW335" s="9"/>
      <c r="BX335" s="9"/>
      <c r="BY335" s="9"/>
      <c r="BZ335" s="9"/>
      <c r="CA335" s="9"/>
      <c r="CB335" s="9"/>
      <c r="CC335" s="9"/>
      <c r="CD335" s="9"/>
      <c r="CE335" s="9"/>
      <c r="CF335" s="9"/>
      <c r="CG335" s="9"/>
      <c r="CH335" s="9"/>
      <c r="CI335" s="9"/>
      <c r="CJ335" s="9"/>
      <c r="CK335" s="9"/>
      <c r="CL335" s="9"/>
      <c r="CM335" s="9"/>
      <c r="CN335" s="9"/>
      <c r="CO335" s="9"/>
      <c r="CP335" s="9"/>
      <c r="CQ335" s="9"/>
      <c r="CR335" s="9"/>
      <c r="CS335" s="9"/>
      <c r="CT335" s="9"/>
      <c r="CU335" s="9"/>
      <c r="CV335" s="9"/>
      <c r="CW335" s="9"/>
      <c r="CX335" s="9"/>
      <c r="CY335" s="9"/>
      <c r="CZ335" s="9"/>
      <c r="DA335" s="9"/>
      <c r="DB335" s="9"/>
      <c r="DC335" s="9"/>
      <c r="DD335" s="9"/>
      <c r="DE335" s="9"/>
      <c r="DF335" s="9"/>
      <c r="DG335" s="9"/>
      <c r="DH335" s="9"/>
      <c r="DI335" s="9"/>
      <c r="DJ335" s="9"/>
      <c r="DK335" s="9"/>
      <c r="DL335" s="9"/>
      <c r="DM335" s="9"/>
      <c r="DN335" s="9"/>
      <c r="DO335" s="9"/>
      <c r="DP335" s="9"/>
      <c r="DQ335" s="9"/>
      <c r="DR335" s="9"/>
    </row>
    <row r="336" customFormat="false" ht="12.75" hidden="false" customHeight="false" outlineLevel="0" collapsed="false">
      <c r="A336" s="327"/>
      <c r="B336" s="339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9"/>
      <c r="BC336" s="9"/>
      <c r="BD336" s="9"/>
      <c r="BE336" s="9"/>
      <c r="BF336" s="9"/>
      <c r="BG336" s="9"/>
      <c r="BH336" s="9"/>
      <c r="BI336" s="9"/>
      <c r="BJ336" s="9"/>
      <c r="BK336" s="9"/>
      <c r="BL336" s="9"/>
      <c r="BM336" s="9"/>
      <c r="BN336" s="9"/>
      <c r="BO336" s="9"/>
      <c r="BP336" s="9"/>
      <c r="BQ336" s="9"/>
      <c r="BR336" s="9"/>
      <c r="BS336" s="9"/>
      <c r="BT336" s="9"/>
      <c r="BU336" s="9"/>
      <c r="BV336" s="9"/>
      <c r="BW336" s="9"/>
      <c r="BX336" s="9"/>
      <c r="BY336" s="9"/>
      <c r="BZ336" s="9"/>
      <c r="CA336" s="9"/>
      <c r="CB336" s="9"/>
      <c r="CC336" s="9"/>
      <c r="CD336" s="9"/>
      <c r="CE336" s="9"/>
      <c r="CF336" s="9"/>
      <c r="CG336" s="9"/>
      <c r="CH336" s="9"/>
      <c r="CI336" s="9"/>
      <c r="CJ336" s="9"/>
      <c r="CK336" s="9"/>
      <c r="CL336" s="9"/>
      <c r="CM336" s="9"/>
      <c r="CN336" s="9"/>
      <c r="CO336" s="9"/>
      <c r="CP336" s="9"/>
      <c r="CQ336" s="9"/>
      <c r="CR336" s="9"/>
      <c r="CS336" s="9"/>
      <c r="CT336" s="9"/>
      <c r="CU336" s="9"/>
      <c r="CV336" s="9"/>
      <c r="CW336" s="9"/>
      <c r="CX336" s="9"/>
      <c r="CY336" s="9"/>
      <c r="CZ336" s="9"/>
      <c r="DA336" s="9"/>
      <c r="DB336" s="9"/>
      <c r="DC336" s="9"/>
      <c r="DD336" s="9"/>
      <c r="DE336" s="9"/>
      <c r="DF336" s="9"/>
      <c r="DG336" s="9"/>
      <c r="DH336" s="9"/>
      <c r="DI336" s="9"/>
      <c r="DJ336" s="9"/>
      <c r="DK336" s="9"/>
      <c r="DL336" s="9"/>
      <c r="DM336" s="9"/>
      <c r="DN336" s="9"/>
      <c r="DO336" s="9"/>
      <c r="DP336" s="9"/>
      <c r="DQ336" s="9"/>
      <c r="DR336" s="9"/>
    </row>
    <row r="337" customFormat="false" ht="12.75" hidden="false" customHeight="false" outlineLevel="0" collapsed="false">
      <c r="A337" s="327"/>
      <c r="B337" s="339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9"/>
      <c r="BC337" s="9"/>
      <c r="BD337" s="9"/>
      <c r="BE337" s="9"/>
      <c r="BF337" s="9"/>
      <c r="BG337" s="9"/>
      <c r="BH337" s="9"/>
      <c r="BI337" s="9"/>
      <c r="BJ337" s="9"/>
      <c r="BK337" s="9"/>
      <c r="BL337" s="9"/>
      <c r="BM337" s="9"/>
      <c r="BN337" s="9"/>
      <c r="BO337" s="9"/>
      <c r="BP337" s="9"/>
      <c r="BQ337" s="9"/>
      <c r="BR337" s="9"/>
      <c r="BS337" s="9"/>
      <c r="BT337" s="9"/>
      <c r="BU337" s="9"/>
      <c r="BV337" s="9"/>
      <c r="BW337" s="9"/>
      <c r="BX337" s="9"/>
      <c r="BY337" s="9"/>
      <c r="BZ337" s="9"/>
      <c r="CA337" s="9"/>
      <c r="CB337" s="9"/>
      <c r="CC337" s="9"/>
      <c r="CD337" s="9"/>
      <c r="CE337" s="9"/>
      <c r="CF337" s="9"/>
      <c r="CG337" s="9"/>
      <c r="CH337" s="9"/>
      <c r="CI337" s="9"/>
      <c r="CJ337" s="9"/>
      <c r="CK337" s="9"/>
      <c r="CL337" s="9"/>
      <c r="CM337" s="9"/>
      <c r="CN337" s="9"/>
      <c r="CO337" s="9"/>
      <c r="CP337" s="9"/>
      <c r="CQ337" s="9"/>
      <c r="CR337" s="9"/>
      <c r="CS337" s="9"/>
      <c r="CT337" s="9"/>
      <c r="CU337" s="9"/>
      <c r="CV337" s="9"/>
      <c r="CW337" s="9"/>
      <c r="CX337" s="9"/>
      <c r="CY337" s="9"/>
      <c r="CZ337" s="9"/>
      <c r="DA337" s="9"/>
      <c r="DB337" s="9"/>
      <c r="DC337" s="9"/>
      <c r="DD337" s="9"/>
      <c r="DE337" s="9"/>
      <c r="DF337" s="9"/>
      <c r="DG337" s="9"/>
      <c r="DH337" s="9"/>
      <c r="DI337" s="9"/>
      <c r="DJ337" s="9"/>
      <c r="DK337" s="9"/>
      <c r="DL337" s="9"/>
      <c r="DM337" s="9"/>
      <c r="DN337" s="9"/>
      <c r="DO337" s="9"/>
      <c r="DP337" s="9"/>
      <c r="DQ337" s="9"/>
      <c r="DR337" s="9"/>
    </row>
    <row r="338" customFormat="false" ht="12.75" hidden="false" customHeight="false" outlineLevel="0" collapsed="false">
      <c r="A338" s="327"/>
      <c r="B338" s="339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9"/>
      <c r="BC338" s="9"/>
      <c r="BD338" s="9"/>
      <c r="BE338" s="9"/>
      <c r="BF338" s="9"/>
      <c r="BG338" s="9"/>
      <c r="BH338" s="9"/>
      <c r="BI338" s="9"/>
      <c r="BJ338" s="9"/>
      <c r="BK338" s="9"/>
      <c r="BL338" s="9"/>
      <c r="BM338" s="9"/>
      <c r="BN338" s="9"/>
      <c r="BO338" s="9"/>
      <c r="BP338" s="9"/>
      <c r="BQ338" s="9"/>
      <c r="BR338" s="9"/>
      <c r="BS338" s="9"/>
      <c r="BT338" s="9"/>
      <c r="BU338" s="9"/>
      <c r="BV338" s="9"/>
      <c r="BW338" s="9"/>
      <c r="BX338" s="9"/>
      <c r="BY338" s="9"/>
      <c r="BZ338" s="9"/>
      <c r="CA338" s="9"/>
      <c r="CB338" s="9"/>
      <c r="CC338" s="9"/>
      <c r="CD338" s="9"/>
      <c r="CE338" s="9"/>
      <c r="CF338" s="9"/>
      <c r="CG338" s="9"/>
      <c r="CH338" s="9"/>
      <c r="CI338" s="9"/>
      <c r="CJ338" s="9"/>
      <c r="CK338" s="9"/>
      <c r="CL338" s="9"/>
      <c r="CM338" s="9"/>
      <c r="CN338" s="9"/>
      <c r="CO338" s="9"/>
      <c r="CP338" s="9"/>
      <c r="CQ338" s="9"/>
      <c r="CR338" s="9"/>
      <c r="CS338" s="9"/>
      <c r="CT338" s="9"/>
      <c r="CU338" s="9"/>
      <c r="CV338" s="9"/>
      <c r="CW338" s="9"/>
      <c r="CX338" s="9"/>
      <c r="CY338" s="9"/>
      <c r="CZ338" s="9"/>
      <c r="DA338" s="9"/>
      <c r="DB338" s="9"/>
      <c r="DC338" s="9"/>
      <c r="DD338" s="9"/>
      <c r="DE338" s="9"/>
      <c r="DF338" s="9"/>
      <c r="DG338" s="9"/>
      <c r="DH338" s="9"/>
      <c r="DI338" s="9"/>
      <c r="DJ338" s="9"/>
      <c r="DK338" s="9"/>
      <c r="DL338" s="9"/>
      <c r="DM338" s="9"/>
      <c r="DN338" s="9"/>
      <c r="DO338" s="9"/>
      <c r="DP338" s="9"/>
      <c r="DQ338" s="9"/>
      <c r="DR338" s="9"/>
    </row>
    <row r="339" customFormat="false" ht="12.75" hidden="false" customHeight="false" outlineLevel="0" collapsed="false">
      <c r="A339" s="327"/>
      <c r="B339" s="339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9"/>
      <c r="BC339" s="9"/>
      <c r="BD339" s="9"/>
      <c r="BE339" s="9"/>
      <c r="BF339" s="9"/>
      <c r="BG339" s="9"/>
      <c r="BH339" s="9"/>
      <c r="BI339" s="9"/>
      <c r="BJ339" s="9"/>
      <c r="BK339" s="9"/>
      <c r="BL339" s="9"/>
      <c r="BM339" s="9"/>
      <c r="BN339" s="9"/>
      <c r="BO339" s="9"/>
      <c r="BP339" s="9"/>
      <c r="BQ339" s="9"/>
      <c r="BR339" s="9"/>
      <c r="BS339" s="9"/>
      <c r="BT339" s="9"/>
      <c r="BU339" s="9"/>
      <c r="BV339" s="9"/>
      <c r="BW339" s="9"/>
      <c r="BX339" s="9"/>
      <c r="BY339" s="9"/>
      <c r="BZ339" s="9"/>
      <c r="CA339" s="9"/>
      <c r="CB339" s="9"/>
      <c r="CC339" s="9"/>
      <c r="CD339" s="9"/>
      <c r="CE339" s="9"/>
      <c r="CF339" s="9"/>
      <c r="CG339" s="9"/>
      <c r="CH339" s="9"/>
      <c r="CI339" s="9"/>
      <c r="CJ339" s="9"/>
      <c r="CK339" s="9"/>
      <c r="CL339" s="9"/>
      <c r="CM339" s="9"/>
      <c r="CN339" s="9"/>
      <c r="CO339" s="9"/>
      <c r="CP339" s="9"/>
      <c r="CQ339" s="9"/>
      <c r="CR339" s="9"/>
      <c r="CS339" s="9"/>
      <c r="CT339" s="9"/>
      <c r="CU339" s="9"/>
      <c r="CV339" s="9"/>
      <c r="CW339" s="9"/>
      <c r="CX339" s="9"/>
      <c r="CY339" s="9"/>
      <c r="CZ339" s="9"/>
      <c r="DA339" s="9"/>
      <c r="DB339" s="9"/>
      <c r="DC339" s="9"/>
      <c r="DD339" s="9"/>
      <c r="DE339" s="9"/>
      <c r="DF339" s="9"/>
      <c r="DG339" s="9"/>
      <c r="DH339" s="9"/>
      <c r="DI339" s="9"/>
      <c r="DJ339" s="9"/>
      <c r="DK339" s="9"/>
      <c r="DL339" s="9"/>
      <c r="DM339" s="9"/>
      <c r="DN339" s="9"/>
      <c r="DO339" s="9"/>
      <c r="DP339" s="9"/>
      <c r="DQ339" s="9"/>
      <c r="DR339" s="9"/>
    </row>
    <row r="340" customFormat="false" ht="12.75" hidden="false" customHeight="false" outlineLevel="0" collapsed="false">
      <c r="A340" s="327"/>
      <c r="B340" s="339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9"/>
      <c r="BC340" s="9"/>
      <c r="BD340" s="9"/>
      <c r="BE340" s="9"/>
      <c r="BF340" s="9"/>
      <c r="BG340" s="9"/>
      <c r="BH340" s="9"/>
      <c r="BI340" s="9"/>
      <c r="BJ340" s="9"/>
      <c r="BK340" s="9"/>
      <c r="BL340" s="9"/>
      <c r="BM340" s="9"/>
      <c r="BN340" s="9"/>
      <c r="BO340" s="9"/>
      <c r="BP340" s="9"/>
      <c r="BQ340" s="9"/>
      <c r="BR340" s="9"/>
      <c r="BS340" s="9"/>
      <c r="BT340" s="9"/>
      <c r="BU340" s="9"/>
      <c r="BV340" s="9"/>
      <c r="BW340" s="9"/>
      <c r="BX340" s="9"/>
      <c r="BY340" s="9"/>
      <c r="BZ340" s="9"/>
      <c r="CA340" s="9"/>
      <c r="CB340" s="9"/>
      <c r="CC340" s="9"/>
      <c r="CD340" s="9"/>
      <c r="CE340" s="9"/>
      <c r="CF340" s="9"/>
      <c r="CG340" s="9"/>
      <c r="CH340" s="9"/>
      <c r="CI340" s="9"/>
      <c r="CJ340" s="9"/>
      <c r="CK340" s="9"/>
      <c r="CL340" s="9"/>
      <c r="CM340" s="9"/>
      <c r="CN340" s="9"/>
      <c r="CO340" s="9"/>
      <c r="CP340" s="9"/>
      <c r="CQ340" s="9"/>
      <c r="CR340" s="9"/>
      <c r="CS340" s="9"/>
      <c r="CT340" s="9"/>
      <c r="CU340" s="9"/>
      <c r="CV340" s="9"/>
      <c r="CW340" s="9"/>
      <c r="CX340" s="9"/>
      <c r="CY340" s="9"/>
      <c r="CZ340" s="9"/>
      <c r="DA340" s="9"/>
      <c r="DB340" s="9"/>
      <c r="DC340" s="9"/>
      <c r="DD340" s="9"/>
      <c r="DE340" s="9"/>
      <c r="DF340" s="9"/>
      <c r="DG340" s="9"/>
      <c r="DH340" s="9"/>
      <c r="DI340" s="9"/>
      <c r="DJ340" s="9"/>
      <c r="DK340" s="9"/>
      <c r="DL340" s="9"/>
      <c r="DM340" s="9"/>
      <c r="DN340" s="9"/>
      <c r="DO340" s="9"/>
      <c r="DP340" s="9"/>
      <c r="DQ340" s="9"/>
      <c r="DR340" s="9"/>
    </row>
    <row r="341" customFormat="false" ht="12.75" hidden="false" customHeight="false" outlineLevel="0" collapsed="false">
      <c r="A341" s="327"/>
      <c r="B341" s="339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9"/>
      <c r="BC341" s="9"/>
      <c r="BD341" s="9"/>
      <c r="BE341" s="9"/>
      <c r="BF341" s="9"/>
      <c r="BG341" s="9"/>
      <c r="BH341" s="9"/>
      <c r="BI341" s="9"/>
      <c r="BJ341" s="9"/>
      <c r="BK341" s="9"/>
      <c r="BL341" s="9"/>
      <c r="BM341" s="9"/>
      <c r="BN341" s="9"/>
      <c r="BO341" s="9"/>
      <c r="BP341" s="9"/>
      <c r="BQ341" s="9"/>
      <c r="BR341" s="9"/>
      <c r="BS341" s="9"/>
      <c r="BT341" s="9"/>
      <c r="BU341" s="9"/>
      <c r="BV341" s="9"/>
      <c r="BW341" s="9"/>
      <c r="BX341" s="9"/>
      <c r="BY341" s="9"/>
      <c r="BZ341" s="9"/>
      <c r="CA341" s="9"/>
      <c r="CB341" s="9"/>
      <c r="CC341" s="9"/>
      <c r="CD341" s="9"/>
      <c r="CE341" s="9"/>
      <c r="CF341" s="9"/>
      <c r="CG341" s="9"/>
      <c r="CH341" s="9"/>
      <c r="CI341" s="9"/>
      <c r="CJ341" s="9"/>
      <c r="CK341" s="9"/>
      <c r="CL341" s="9"/>
      <c r="CM341" s="9"/>
      <c r="CN341" s="9"/>
      <c r="CO341" s="9"/>
      <c r="CP341" s="9"/>
      <c r="CQ341" s="9"/>
      <c r="CR341" s="9"/>
      <c r="CS341" s="9"/>
      <c r="CT341" s="9"/>
      <c r="CU341" s="9"/>
      <c r="CV341" s="9"/>
      <c r="CW341" s="9"/>
      <c r="CX341" s="9"/>
      <c r="CY341" s="9"/>
      <c r="CZ341" s="9"/>
      <c r="DA341" s="9"/>
      <c r="DB341" s="9"/>
      <c r="DC341" s="9"/>
      <c r="DD341" s="9"/>
      <c r="DE341" s="9"/>
      <c r="DF341" s="9"/>
      <c r="DG341" s="9"/>
      <c r="DH341" s="9"/>
      <c r="DI341" s="9"/>
      <c r="DJ341" s="9"/>
      <c r="DK341" s="9"/>
      <c r="DL341" s="9"/>
      <c r="DM341" s="9"/>
      <c r="DN341" s="9"/>
      <c r="DO341" s="9"/>
      <c r="DP341" s="9"/>
      <c r="DQ341" s="9"/>
      <c r="DR341" s="9"/>
    </row>
    <row r="342" customFormat="false" ht="12.75" hidden="false" customHeight="false" outlineLevel="0" collapsed="false">
      <c r="A342" s="327"/>
      <c r="B342" s="339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9"/>
      <c r="BC342" s="9"/>
      <c r="BD342" s="9"/>
      <c r="BE342" s="9"/>
      <c r="BF342" s="9"/>
      <c r="BG342" s="9"/>
      <c r="BH342" s="9"/>
      <c r="BI342" s="9"/>
      <c r="BJ342" s="9"/>
      <c r="BK342" s="9"/>
      <c r="BL342" s="9"/>
      <c r="BM342" s="9"/>
      <c r="BN342" s="9"/>
      <c r="BO342" s="9"/>
      <c r="BP342" s="9"/>
      <c r="BQ342" s="9"/>
      <c r="BR342" s="9"/>
      <c r="BS342" s="9"/>
      <c r="BT342" s="9"/>
      <c r="BU342" s="9"/>
      <c r="BV342" s="9"/>
      <c r="BW342" s="9"/>
      <c r="BX342" s="9"/>
      <c r="BY342" s="9"/>
      <c r="BZ342" s="9"/>
      <c r="CA342" s="9"/>
      <c r="CB342" s="9"/>
      <c r="CC342" s="9"/>
      <c r="CD342" s="9"/>
      <c r="CE342" s="9"/>
      <c r="CF342" s="9"/>
      <c r="CG342" s="9"/>
      <c r="CH342" s="9"/>
      <c r="CI342" s="9"/>
      <c r="CJ342" s="9"/>
      <c r="CK342" s="9"/>
      <c r="CL342" s="9"/>
      <c r="CM342" s="9"/>
      <c r="CN342" s="9"/>
      <c r="CO342" s="9"/>
      <c r="CP342" s="9"/>
      <c r="CQ342" s="9"/>
      <c r="CR342" s="9"/>
      <c r="CS342" s="9"/>
      <c r="CT342" s="9"/>
      <c r="CU342" s="9"/>
      <c r="CV342" s="9"/>
      <c r="CW342" s="9"/>
      <c r="CX342" s="9"/>
      <c r="CY342" s="9"/>
      <c r="CZ342" s="9"/>
      <c r="DA342" s="9"/>
      <c r="DB342" s="9"/>
      <c r="DC342" s="9"/>
      <c r="DD342" s="9"/>
      <c r="DE342" s="9"/>
      <c r="DF342" s="9"/>
      <c r="DG342" s="9"/>
      <c r="DH342" s="9"/>
      <c r="DI342" s="9"/>
      <c r="DJ342" s="9"/>
      <c r="DK342" s="9"/>
      <c r="DL342" s="9"/>
      <c r="DM342" s="9"/>
      <c r="DN342" s="9"/>
      <c r="DO342" s="9"/>
      <c r="DP342" s="9"/>
      <c r="DQ342" s="9"/>
      <c r="DR342" s="9"/>
    </row>
    <row r="343" customFormat="false" ht="12.75" hidden="false" customHeight="false" outlineLevel="0" collapsed="false">
      <c r="A343" s="327"/>
      <c r="B343" s="339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9"/>
      <c r="BC343" s="9"/>
      <c r="BD343" s="9"/>
      <c r="BE343" s="9"/>
      <c r="BF343" s="9"/>
      <c r="BG343" s="9"/>
      <c r="BH343" s="9"/>
      <c r="BI343" s="9"/>
      <c r="BJ343" s="9"/>
      <c r="BK343" s="9"/>
      <c r="BL343" s="9"/>
      <c r="BM343" s="9"/>
      <c r="BN343" s="9"/>
      <c r="BO343" s="9"/>
      <c r="BP343" s="9"/>
      <c r="BQ343" s="9"/>
      <c r="BR343" s="9"/>
      <c r="BS343" s="9"/>
      <c r="BT343" s="9"/>
      <c r="BU343" s="9"/>
      <c r="BV343" s="9"/>
      <c r="BW343" s="9"/>
      <c r="BX343" s="9"/>
      <c r="BY343" s="9"/>
      <c r="BZ343" s="9"/>
      <c r="CA343" s="9"/>
      <c r="CB343" s="9"/>
      <c r="CC343" s="9"/>
      <c r="CD343" s="9"/>
      <c r="CE343" s="9"/>
      <c r="CF343" s="9"/>
      <c r="CG343" s="9"/>
      <c r="CH343" s="9"/>
      <c r="CI343" s="9"/>
      <c r="CJ343" s="9"/>
      <c r="CK343" s="9"/>
      <c r="CL343" s="9"/>
      <c r="CM343" s="9"/>
      <c r="CN343" s="9"/>
      <c r="CO343" s="9"/>
      <c r="CP343" s="9"/>
      <c r="CQ343" s="9"/>
      <c r="CR343" s="9"/>
      <c r="CS343" s="9"/>
      <c r="CT343" s="9"/>
      <c r="CU343" s="9"/>
      <c r="CV343" s="9"/>
      <c r="CW343" s="9"/>
      <c r="CX343" s="9"/>
      <c r="CY343" s="9"/>
      <c r="CZ343" s="9"/>
      <c r="DA343" s="9"/>
      <c r="DB343" s="9"/>
      <c r="DC343" s="9"/>
      <c r="DD343" s="9"/>
      <c r="DE343" s="9"/>
      <c r="DF343" s="9"/>
      <c r="DG343" s="9"/>
      <c r="DH343" s="9"/>
      <c r="DI343" s="9"/>
      <c r="DJ343" s="9"/>
      <c r="DK343" s="9"/>
      <c r="DL343" s="9"/>
      <c r="DM343" s="9"/>
      <c r="DN343" s="9"/>
      <c r="DO343" s="9"/>
      <c r="DP343" s="9"/>
      <c r="DQ343" s="9"/>
      <c r="DR343" s="9"/>
    </row>
    <row r="344" customFormat="false" ht="12.75" hidden="false" customHeight="false" outlineLevel="0" collapsed="false">
      <c r="A344" s="327"/>
      <c r="B344" s="339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9"/>
      <c r="BC344" s="9"/>
      <c r="BD344" s="9"/>
      <c r="BE344" s="9"/>
      <c r="BF344" s="9"/>
      <c r="BG344" s="9"/>
      <c r="BH344" s="9"/>
      <c r="BI344" s="9"/>
      <c r="BJ344" s="9"/>
      <c r="BK344" s="9"/>
      <c r="BL344" s="9"/>
      <c r="BM344" s="9"/>
      <c r="BN344" s="9"/>
      <c r="BO344" s="9"/>
      <c r="BP344" s="9"/>
      <c r="BQ344" s="9"/>
      <c r="BR344" s="9"/>
      <c r="BS344" s="9"/>
      <c r="BT344" s="9"/>
      <c r="BU344" s="9"/>
      <c r="BV344" s="9"/>
      <c r="BW344" s="9"/>
      <c r="BX344" s="9"/>
      <c r="BY344" s="9"/>
      <c r="BZ344" s="9"/>
      <c r="CA344" s="9"/>
      <c r="CB344" s="9"/>
      <c r="CC344" s="9"/>
      <c r="CD344" s="9"/>
      <c r="CE344" s="9"/>
      <c r="CF344" s="9"/>
      <c r="CG344" s="9"/>
      <c r="CH344" s="9"/>
      <c r="CI344" s="9"/>
      <c r="CJ344" s="9"/>
      <c r="CK344" s="9"/>
      <c r="CL344" s="9"/>
      <c r="CM344" s="9"/>
      <c r="CN344" s="9"/>
      <c r="CO344" s="9"/>
      <c r="CP344" s="9"/>
      <c r="CQ344" s="9"/>
      <c r="CR344" s="9"/>
      <c r="CS344" s="9"/>
      <c r="CT344" s="9"/>
      <c r="CU344" s="9"/>
      <c r="CV344" s="9"/>
      <c r="CW344" s="9"/>
      <c r="CX344" s="9"/>
      <c r="CY344" s="9"/>
      <c r="CZ344" s="9"/>
      <c r="DA344" s="9"/>
      <c r="DB344" s="9"/>
      <c r="DC344" s="9"/>
      <c r="DD344" s="9"/>
      <c r="DE344" s="9"/>
      <c r="DF344" s="9"/>
      <c r="DG344" s="9"/>
      <c r="DH344" s="9"/>
      <c r="DI344" s="9"/>
      <c r="DJ344" s="9"/>
      <c r="DK344" s="9"/>
      <c r="DL344" s="9"/>
      <c r="DM344" s="9"/>
      <c r="DN344" s="9"/>
      <c r="DO344" s="9"/>
      <c r="DP344" s="9"/>
      <c r="DQ344" s="9"/>
      <c r="DR344" s="9"/>
    </row>
    <row r="345" customFormat="false" ht="12.75" hidden="false" customHeight="false" outlineLevel="0" collapsed="false">
      <c r="A345" s="327"/>
      <c r="B345" s="339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9"/>
      <c r="BC345" s="9"/>
      <c r="BD345" s="9"/>
      <c r="BE345" s="9"/>
      <c r="BF345" s="9"/>
      <c r="BG345" s="9"/>
      <c r="BH345" s="9"/>
      <c r="BI345" s="9"/>
      <c r="BJ345" s="9"/>
      <c r="BK345" s="9"/>
      <c r="BL345" s="9"/>
      <c r="BM345" s="9"/>
      <c r="BN345" s="9"/>
      <c r="BO345" s="9"/>
      <c r="BP345" s="9"/>
      <c r="BQ345" s="9"/>
      <c r="BR345" s="9"/>
      <c r="BS345" s="9"/>
      <c r="BT345" s="9"/>
      <c r="BU345" s="9"/>
      <c r="BV345" s="9"/>
      <c r="BW345" s="9"/>
      <c r="BX345" s="9"/>
      <c r="BY345" s="9"/>
      <c r="BZ345" s="9"/>
      <c r="CA345" s="9"/>
      <c r="CB345" s="9"/>
      <c r="CC345" s="9"/>
      <c r="CD345" s="9"/>
      <c r="CE345" s="9"/>
      <c r="CF345" s="9"/>
      <c r="CG345" s="9"/>
      <c r="CH345" s="9"/>
      <c r="CI345" s="9"/>
      <c r="CJ345" s="9"/>
      <c r="CK345" s="9"/>
      <c r="CL345" s="9"/>
      <c r="CM345" s="9"/>
      <c r="CN345" s="9"/>
      <c r="CO345" s="9"/>
      <c r="CP345" s="9"/>
      <c r="CQ345" s="9"/>
      <c r="CR345" s="9"/>
      <c r="CS345" s="9"/>
      <c r="CT345" s="9"/>
      <c r="CU345" s="9"/>
      <c r="CV345" s="9"/>
      <c r="CW345" s="9"/>
      <c r="CX345" s="9"/>
      <c r="CY345" s="9"/>
      <c r="CZ345" s="9"/>
      <c r="DA345" s="9"/>
      <c r="DB345" s="9"/>
      <c r="DC345" s="9"/>
      <c r="DD345" s="9"/>
      <c r="DE345" s="9"/>
      <c r="DF345" s="9"/>
      <c r="DG345" s="9"/>
      <c r="DH345" s="9"/>
      <c r="DI345" s="9"/>
      <c r="DJ345" s="9"/>
      <c r="DK345" s="9"/>
      <c r="DL345" s="9"/>
      <c r="DM345" s="9"/>
      <c r="DN345" s="9"/>
      <c r="DO345" s="9"/>
      <c r="DP345" s="9"/>
      <c r="DQ345" s="9"/>
      <c r="DR345" s="9"/>
    </row>
    <row r="346" customFormat="false" ht="12.75" hidden="false" customHeight="false" outlineLevel="0" collapsed="false">
      <c r="A346" s="327"/>
      <c r="B346" s="339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9"/>
      <c r="BC346" s="9"/>
      <c r="BD346" s="9"/>
      <c r="BE346" s="9"/>
      <c r="BF346" s="9"/>
      <c r="BG346" s="9"/>
      <c r="BH346" s="9"/>
      <c r="BI346" s="9"/>
      <c r="BJ346" s="9"/>
      <c r="BK346" s="9"/>
      <c r="BL346" s="9"/>
      <c r="BM346" s="9"/>
      <c r="BN346" s="9"/>
      <c r="BO346" s="9"/>
      <c r="BP346" s="9"/>
      <c r="BQ346" s="9"/>
      <c r="BR346" s="9"/>
      <c r="BS346" s="9"/>
      <c r="BT346" s="9"/>
      <c r="BU346" s="9"/>
      <c r="BV346" s="9"/>
      <c r="BW346" s="9"/>
      <c r="BX346" s="9"/>
      <c r="BY346" s="9"/>
      <c r="BZ346" s="9"/>
      <c r="CA346" s="9"/>
      <c r="CB346" s="9"/>
      <c r="CC346" s="9"/>
      <c r="CD346" s="9"/>
      <c r="CE346" s="9"/>
      <c r="CF346" s="9"/>
      <c r="CG346" s="9"/>
      <c r="CH346" s="9"/>
      <c r="CI346" s="9"/>
      <c r="CJ346" s="9"/>
      <c r="CK346" s="9"/>
      <c r="CL346" s="9"/>
      <c r="CM346" s="9"/>
      <c r="CN346" s="9"/>
      <c r="CO346" s="9"/>
      <c r="CP346" s="9"/>
      <c r="CQ346" s="9"/>
      <c r="CR346" s="9"/>
      <c r="CS346" s="9"/>
      <c r="CT346" s="9"/>
      <c r="CU346" s="9"/>
      <c r="CV346" s="9"/>
      <c r="CW346" s="9"/>
      <c r="CX346" s="9"/>
      <c r="CY346" s="9"/>
      <c r="CZ346" s="9"/>
      <c r="DA346" s="9"/>
      <c r="DB346" s="9"/>
      <c r="DC346" s="9"/>
      <c r="DD346" s="9"/>
      <c r="DE346" s="9"/>
      <c r="DF346" s="9"/>
      <c r="DG346" s="9"/>
      <c r="DH346" s="9"/>
      <c r="DI346" s="9"/>
      <c r="DJ346" s="9"/>
      <c r="DK346" s="9"/>
      <c r="DL346" s="9"/>
      <c r="DM346" s="9"/>
      <c r="DN346" s="9"/>
      <c r="DO346" s="9"/>
      <c r="DP346" s="9"/>
      <c r="DQ346" s="9"/>
      <c r="DR346" s="9"/>
    </row>
    <row r="347" customFormat="false" ht="12.75" hidden="false" customHeight="false" outlineLevel="0" collapsed="false">
      <c r="A347" s="327"/>
      <c r="B347" s="339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9"/>
      <c r="BC347" s="9"/>
      <c r="BD347" s="9"/>
      <c r="BE347" s="9"/>
      <c r="BF347" s="9"/>
      <c r="BG347" s="9"/>
      <c r="BH347" s="9"/>
      <c r="BI347" s="9"/>
      <c r="BJ347" s="9"/>
      <c r="BK347" s="9"/>
      <c r="BL347" s="9"/>
      <c r="BM347" s="9"/>
      <c r="BN347" s="9"/>
      <c r="BO347" s="9"/>
      <c r="BP347" s="9"/>
      <c r="BQ347" s="9"/>
      <c r="BR347" s="9"/>
      <c r="BS347" s="9"/>
      <c r="BT347" s="9"/>
      <c r="BU347" s="9"/>
      <c r="BV347" s="9"/>
      <c r="BW347" s="9"/>
      <c r="BX347" s="9"/>
      <c r="BY347" s="9"/>
      <c r="BZ347" s="9"/>
      <c r="CA347" s="9"/>
      <c r="CB347" s="9"/>
      <c r="CC347" s="9"/>
      <c r="CD347" s="9"/>
      <c r="CE347" s="9"/>
      <c r="CF347" s="9"/>
      <c r="CG347" s="9"/>
      <c r="CH347" s="9"/>
      <c r="CI347" s="9"/>
      <c r="CJ347" s="9"/>
      <c r="CK347" s="9"/>
      <c r="CL347" s="9"/>
      <c r="CM347" s="9"/>
      <c r="CN347" s="9"/>
      <c r="CO347" s="9"/>
      <c r="CP347" s="9"/>
      <c r="CQ347" s="9"/>
      <c r="CR347" s="9"/>
      <c r="CS347" s="9"/>
      <c r="CT347" s="9"/>
      <c r="CU347" s="9"/>
      <c r="CV347" s="9"/>
      <c r="CW347" s="9"/>
      <c r="CX347" s="9"/>
      <c r="CY347" s="9"/>
      <c r="CZ347" s="9"/>
      <c r="DA347" s="9"/>
      <c r="DB347" s="9"/>
      <c r="DC347" s="9"/>
      <c r="DD347" s="9"/>
      <c r="DE347" s="9"/>
      <c r="DF347" s="9"/>
      <c r="DG347" s="9"/>
      <c r="DH347" s="9"/>
      <c r="DI347" s="9"/>
      <c r="DJ347" s="9"/>
      <c r="DK347" s="9"/>
      <c r="DL347" s="9"/>
      <c r="DM347" s="9"/>
      <c r="DN347" s="9"/>
      <c r="DO347" s="9"/>
      <c r="DP347" s="9"/>
      <c r="DQ347" s="9"/>
      <c r="DR347" s="9"/>
    </row>
    <row r="348" customFormat="false" ht="12.75" hidden="false" customHeight="false" outlineLevel="0" collapsed="false">
      <c r="A348" s="327"/>
      <c r="B348" s="339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9"/>
      <c r="BC348" s="9"/>
      <c r="BD348" s="9"/>
      <c r="BE348" s="9"/>
      <c r="BF348" s="9"/>
      <c r="BG348" s="9"/>
      <c r="BH348" s="9"/>
      <c r="BI348" s="9"/>
      <c r="BJ348" s="9"/>
      <c r="BK348" s="9"/>
      <c r="BL348" s="9"/>
      <c r="BM348" s="9"/>
      <c r="BN348" s="9"/>
      <c r="BO348" s="9"/>
      <c r="BP348" s="9"/>
      <c r="BQ348" s="9"/>
      <c r="BR348" s="9"/>
      <c r="BS348" s="9"/>
      <c r="BT348" s="9"/>
      <c r="BU348" s="9"/>
      <c r="BV348" s="9"/>
      <c r="BW348" s="9"/>
      <c r="BX348" s="9"/>
      <c r="BY348" s="9"/>
      <c r="BZ348" s="9"/>
      <c r="CA348" s="9"/>
      <c r="CB348" s="9"/>
      <c r="CC348" s="9"/>
      <c r="CD348" s="9"/>
      <c r="CE348" s="9"/>
      <c r="CF348" s="9"/>
      <c r="CG348" s="9"/>
      <c r="CH348" s="9"/>
      <c r="CI348" s="9"/>
      <c r="CJ348" s="9"/>
      <c r="CK348" s="9"/>
      <c r="CL348" s="9"/>
      <c r="CM348" s="9"/>
      <c r="CN348" s="9"/>
      <c r="CO348" s="9"/>
      <c r="CP348" s="9"/>
      <c r="CQ348" s="9"/>
      <c r="CR348" s="9"/>
      <c r="CS348" s="9"/>
      <c r="CT348" s="9"/>
      <c r="CU348" s="9"/>
      <c r="CV348" s="9"/>
      <c r="CW348" s="9"/>
      <c r="CX348" s="9"/>
      <c r="CY348" s="9"/>
      <c r="CZ348" s="9"/>
      <c r="DA348" s="9"/>
      <c r="DB348" s="9"/>
      <c r="DC348" s="9"/>
      <c r="DD348" s="9"/>
      <c r="DE348" s="9"/>
      <c r="DF348" s="9"/>
      <c r="DG348" s="9"/>
      <c r="DH348" s="9"/>
      <c r="DI348" s="9"/>
      <c r="DJ348" s="9"/>
      <c r="DK348" s="9"/>
      <c r="DL348" s="9"/>
      <c r="DM348" s="9"/>
      <c r="DN348" s="9"/>
      <c r="DO348" s="9"/>
      <c r="DP348" s="9"/>
      <c r="DQ348" s="9"/>
      <c r="DR348" s="9"/>
    </row>
    <row r="349" customFormat="false" ht="12.75" hidden="false" customHeight="false" outlineLevel="0" collapsed="false">
      <c r="A349" s="327"/>
      <c r="B349" s="339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9"/>
      <c r="BC349" s="9"/>
      <c r="BD349" s="9"/>
      <c r="BE349" s="9"/>
      <c r="BF349" s="9"/>
      <c r="BG349" s="9"/>
      <c r="BH349" s="9"/>
      <c r="BI349" s="9"/>
      <c r="BJ349" s="9"/>
      <c r="BK349" s="9"/>
      <c r="BL349" s="9"/>
      <c r="BM349" s="9"/>
      <c r="BN349" s="9"/>
      <c r="BO349" s="9"/>
      <c r="BP349" s="9"/>
      <c r="BQ349" s="9"/>
      <c r="BR349" s="9"/>
      <c r="BS349" s="9"/>
      <c r="BT349" s="9"/>
      <c r="BU349" s="9"/>
      <c r="BV349" s="9"/>
      <c r="BW349" s="9"/>
      <c r="BX349" s="9"/>
      <c r="BY349" s="9"/>
      <c r="BZ349" s="9"/>
      <c r="CA349" s="9"/>
      <c r="CB349" s="9"/>
      <c r="CC349" s="9"/>
      <c r="CD349" s="9"/>
      <c r="CE349" s="9"/>
      <c r="CF349" s="9"/>
      <c r="CG349" s="9"/>
      <c r="CH349" s="9"/>
      <c r="CI349" s="9"/>
      <c r="CJ349" s="9"/>
      <c r="CK349" s="9"/>
      <c r="CL349" s="9"/>
      <c r="CM349" s="9"/>
      <c r="CN349" s="9"/>
      <c r="CO349" s="9"/>
      <c r="CP349" s="9"/>
      <c r="CQ349" s="9"/>
      <c r="CR349" s="9"/>
      <c r="CS349" s="9"/>
      <c r="CT349" s="9"/>
      <c r="CU349" s="9"/>
      <c r="CV349" s="9"/>
      <c r="CW349" s="9"/>
      <c r="CX349" s="9"/>
      <c r="CY349" s="9"/>
      <c r="CZ349" s="9"/>
      <c r="DA349" s="9"/>
      <c r="DB349" s="9"/>
      <c r="DC349" s="9"/>
      <c r="DD349" s="9"/>
      <c r="DE349" s="9"/>
      <c r="DF349" s="9"/>
      <c r="DG349" s="9"/>
      <c r="DH349" s="9"/>
      <c r="DI349" s="9"/>
      <c r="DJ349" s="9"/>
      <c r="DK349" s="9"/>
      <c r="DL349" s="9"/>
      <c r="DM349" s="9"/>
      <c r="DN349" s="9"/>
      <c r="DO349" s="9"/>
      <c r="DP349" s="9"/>
      <c r="DQ349" s="9"/>
      <c r="DR349" s="9"/>
    </row>
    <row r="350" customFormat="false" ht="12.75" hidden="false" customHeight="false" outlineLevel="0" collapsed="false">
      <c r="A350" s="327"/>
      <c r="B350" s="339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9"/>
      <c r="BC350" s="9"/>
      <c r="BD350" s="9"/>
      <c r="BE350" s="9"/>
      <c r="BF350" s="9"/>
      <c r="BG350" s="9"/>
      <c r="BH350" s="9"/>
      <c r="BI350" s="9"/>
      <c r="BJ350" s="9"/>
      <c r="BK350" s="9"/>
      <c r="BL350" s="9"/>
      <c r="BM350" s="9"/>
      <c r="BN350" s="9"/>
      <c r="BO350" s="9"/>
      <c r="BP350" s="9"/>
      <c r="BQ350" s="9"/>
      <c r="BR350" s="9"/>
      <c r="BS350" s="9"/>
      <c r="BT350" s="9"/>
      <c r="BU350" s="9"/>
      <c r="BV350" s="9"/>
      <c r="BW350" s="9"/>
      <c r="BX350" s="9"/>
      <c r="BY350" s="9"/>
      <c r="BZ350" s="9"/>
      <c r="CA350" s="9"/>
      <c r="CB350" s="9"/>
      <c r="CC350" s="9"/>
      <c r="CD350" s="9"/>
      <c r="CE350" s="9"/>
      <c r="CF350" s="9"/>
      <c r="CG350" s="9"/>
      <c r="CH350" s="9"/>
      <c r="CI350" s="9"/>
      <c r="CJ350" s="9"/>
      <c r="CK350" s="9"/>
      <c r="CL350" s="9"/>
      <c r="CM350" s="9"/>
      <c r="CN350" s="9"/>
      <c r="CO350" s="9"/>
      <c r="CP350" s="9"/>
      <c r="CQ350" s="9"/>
      <c r="CR350" s="9"/>
      <c r="CS350" s="9"/>
      <c r="CT350" s="9"/>
      <c r="CU350" s="9"/>
      <c r="CV350" s="9"/>
      <c r="CW350" s="9"/>
      <c r="CX350" s="9"/>
      <c r="CY350" s="9"/>
      <c r="CZ350" s="9"/>
      <c r="DA350" s="9"/>
      <c r="DB350" s="9"/>
      <c r="DC350" s="9"/>
      <c r="DD350" s="9"/>
      <c r="DE350" s="9"/>
      <c r="DF350" s="9"/>
      <c r="DG350" s="9"/>
      <c r="DH350" s="9"/>
      <c r="DI350" s="9"/>
      <c r="DJ350" s="9"/>
      <c r="DK350" s="9"/>
      <c r="DL350" s="9"/>
      <c r="DM350" s="9"/>
      <c r="DN350" s="9"/>
      <c r="DO350" s="9"/>
      <c r="DP350" s="9"/>
      <c r="DQ350" s="9"/>
      <c r="DR350" s="9"/>
    </row>
    <row r="351" customFormat="false" ht="12.75" hidden="false" customHeight="false" outlineLevel="0" collapsed="false">
      <c r="A351" s="327"/>
      <c r="B351" s="339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9"/>
      <c r="BC351" s="9"/>
      <c r="BD351" s="9"/>
      <c r="BE351" s="9"/>
      <c r="BF351" s="9"/>
      <c r="BG351" s="9"/>
      <c r="BH351" s="9"/>
      <c r="BI351" s="9"/>
      <c r="BJ351" s="9"/>
      <c r="BK351" s="9"/>
      <c r="BL351" s="9"/>
      <c r="BM351" s="9"/>
      <c r="BN351" s="9"/>
      <c r="BO351" s="9"/>
      <c r="BP351" s="9"/>
      <c r="BQ351" s="9"/>
      <c r="BR351" s="9"/>
      <c r="BS351" s="9"/>
      <c r="BT351" s="9"/>
      <c r="BU351" s="9"/>
      <c r="BV351" s="9"/>
      <c r="BW351" s="9"/>
      <c r="BX351" s="9"/>
      <c r="BY351" s="9"/>
      <c r="BZ351" s="9"/>
      <c r="CA351" s="9"/>
      <c r="CB351" s="9"/>
      <c r="CC351" s="9"/>
      <c r="CD351" s="9"/>
      <c r="CE351" s="9"/>
      <c r="CF351" s="9"/>
      <c r="CG351" s="9"/>
      <c r="CH351" s="9"/>
      <c r="CI351" s="9"/>
      <c r="CJ351" s="9"/>
      <c r="CK351" s="9"/>
      <c r="CL351" s="9"/>
      <c r="CM351" s="9"/>
      <c r="CN351" s="9"/>
      <c r="CO351" s="9"/>
      <c r="CP351" s="9"/>
      <c r="CQ351" s="9"/>
      <c r="CR351" s="9"/>
      <c r="CS351" s="9"/>
      <c r="CT351" s="9"/>
      <c r="CU351" s="9"/>
      <c r="CV351" s="9"/>
      <c r="CW351" s="9"/>
      <c r="CX351" s="9"/>
      <c r="CY351" s="9"/>
      <c r="CZ351" s="9"/>
      <c r="DA351" s="9"/>
      <c r="DB351" s="9"/>
      <c r="DC351" s="9"/>
      <c r="DD351" s="9"/>
      <c r="DE351" s="9"/>
      <c r="DF351" s="9"/>
      <c r="DG351" s="9"/>
      <c r="DH351" s="9"/>
      <c r="DI351" s="9"/>
      <c r="DJ351" s="9"/>
      <c r="DK351" s="9"/>
      <c r="DL351" s="9"/>
      <c r="DM351" s="9"/>
      <c r="DN351" s="9"/>
      <c r="DO351" s="9"/>
      <c r="DP351" s="9"/>
      <c r="DQ351" s="9"/>
      <c r="DR351" s="9"/>
    </row>
    <row r="352" customFormat="false" ht="12.75" hidden="false" customHeight="false" outlineLevel="0" collapsed="false">
      <c r="A352" s="327"/>
      <c r="B352" s="339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9"/>
      <c r="BC352" s="9"/>
      <c r="BD352" s="9"/>
      <c r="BE352" s="9"/>
      <c r="BF352" s="9"/>
      <c r="BG352" s="9"/>
      <c r="BH352" s="9"/>
      <c r="BI352" s="9"/>
      <c r="BJ352" s="9"/>
      <c r="BK352" s="9"/>
      <c r="BL352" s="9"/>
      <c r="BM352" s="9"/>
      <c r="BN352" s="9"/>
      <c r="BO352" s="9"/>
      <c r="BP352" s="9"/>
      <c r="BQ352" s="9"/>
      <c r="BR352" s="9"/>
      <c r="BS352" s="9"/>
      <c r="BT352" s="9"/>
      <c r="BU352" s="9"/>
      <c r="BV352" s="9"/>
      <c r="BW352" s="9"/>
      <c r="BX352" s="9"/>
      <c r="BY352" s="9"/>
      <c r="BZ352" s="9"/>
      <c r="CA352" s="9"/>
      <c r="CB352" s="9"/>
      <c r="CC352" s="9"/>
      <c r="CD352" s="9"/>
      <c r="CE352" s="9"/>
      <c r="CF352" s="9"/>
      <c r="CG352" s="9"/>
      <c r="CH352" s="9"/>
      <c r="CI352" s="9"/>
      <c r="CJ352" s="9"/>
      <c r="CK352" s="9"/>
      <c r="CL352" s="9"/>
      <c r="CM352" s="9"/>
      <c r="CN352" s="9"/>
      <c r="CO352" s="9"/>
      <c r="CP352" s="9"/>
      <c r="CQ352" s="9"/>
      <c r="CR352" s="9"/>
      <c r="CS352" s="9"/>
      <c r="CT352" s="9"/>
      <c r="CU352" s="9"/>
      <c r="CV352" s="9"/>
      <c r="CW352" s="9"/>
      <c r="CX352" s="9"/>
      <c r="CY352" s="9"/>
      <c r="CZ352" s="9"/>
      <c r="DA352" s="9"/>
      <c r="DB352" s="9"/>
      <c r="DC352" s="9"/>
      <c r="DD352" s="9"/>
      <c r="DE352" s="9"/>
      <c r="DF352" s="9"/>
      <c r="DG352" s="9"/>
      <c r="DH352" s="9"/>
      <c r="DI352" s="9"/>
      <c r="DJ352" s="9"/>
      <c r="DK352" s="9"/>
      <c r="DL352" s="9"/>
      <c r="DM352" s="9"/>
      <c r="DN352" s="9"/>
      <c r="DO352" s="9"/>
      <c r="DP352" s="9"/>
      <c r="DQ352" s="9"/>
      <c r="DR352" s="9"/>
    </row>
    <row r="353" customFormat="false" ht="12.75" hidden="false" customHeight="false" outlineLevel="0" collapsed="false">
      <c r="A353" s="327"/>
      <c r="B353" s="339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9"/>
      <c r="BC353" s="9"/>
      <c r="BD353" s="9"/>
      <c r="BE353" s="9"/>
      <c r="BF353" s="9"/>
      <c r="BG353" s="9"/>
      <c r="BH353" s="9"/>
      <c r="BI353" s="9"/>
      <c r="BJ353" s="9"/>
      <c r="BK353" s="9"/>
      <c r="BL353" s="9"/>
      <c r="BM353" s="9"/>
      <c r="BN353" s="9"/>
      <c r="BO353" s="9"/>
      <c r="BP353" s="9"/>
      <c r="BQ353" s="9"/>
      <c r="BR353" s="9"/>
      <c r="BS353" s="9"/>
      <c r="BT353" s="9"/>
      <c r="BU353" s="9"/>
      <c r="BV353" s="9"/>
      <c r="BW353" s="9"/>
      <c r="BX353" s="9"/>
      <c r="BY353" s="9"/>
      <c r="BZ353" s="9"/>
      <c r="CA353" s="9"/>
      <c r="CB353" s="9"/>
      <c r="CC353" s="9"/>
      <c r="CD353" s="9"/>
      <c r="CE353" s="9"/>
      <c r="CF353" s="9"/>
      <c r="CG353" s="9"/>
      <c r="CH353" s="9"/>
      <c r="CI353" s="9"/>
      <c r="CJ353" s="9"/>
      <c r="CK353" s="9"/>
      <c r="CL353" s="9"/>
      <c r="CM353" s="9"/>
      <c r="CN353" s="9"/>
      <c r="CO353" s="9"/>
      <c r="CP353" s="9"/>
      <c r="CQ353" s="9"/>
      <c r="CR353" s="9"/>
      <c r="CS353" s="9"/>
      <c r="CT353" s="9"/>
      <c r="CU353" s="9"/>
      <c r="CV353" s="9"/>
      <c r="CW353" s="9"/>
      <c r="CX353" s="9"/>
      <c r="CY353" s="9"/>
      <c r="CZ353" s="9"/>
      <c r="DA353" s="9"/>
      <c r="DB353" s="9"/>
      <c r="DC353" s="9"/>
      <c r="DD353" s="9"/>
      <c r="DE353" s="9"/>
      <c r="DF353" s="9"/>
      <c r="DG353" s="9"/>
      <c r="DH353" s="9"/>
      <c r="DI353" s="9"/>
      <c r="DJ353" s="9"/>
      <c r="DK353" s="9"/>
      <c r="DL353" s="9"/>
      <c r="DM353" s="9"/>
      <c r="DN353" s="9"/>
      <c r="DO353" s="9"/>
      <c r="DP353" s="9"/>
      <c r="DQ353" s="9"/>
      <c r="DR353" s="9"/>
    </row>
    <row r="354" customFormat="false" ht="12.75" hidden="false" customHeight="false" outlineLevel="0" collapsed="false">
      <c r="A354" s="327"/>
      <c r="B354" s="339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9"/>
      <c r="BC354" s="9"/>
      <c r="BD354" s="9"/>
      <c r="BE354" s="9"/>
      <c r="BF354" s="9"/>
      <c r="BG354" s="9"/>
      <c r="BH354" s="9"/>
      <c r="BI354" s="9"/>
      <c r="BJ354" s="9"/>
      <c r="BK354" s="9"/>
      <c r="BL354" s="9"/>
      <c r="BM354" s="9"/>
      <c r="BN354" s="9"/>
      <c r="BO354" s="9"/>
      <c r="BP354" s="9"/>
      <c r="BQ354" s="9"/>
      <c r="BR354" s="9"/>
      <c r="BS354" s="9"/>
      <c r="BT354" s="9"/>
      <c r="BU354" s="9"/>
      <c r="BV354" s="9"/>
      <c r="BW354" s="9"/>
      <c r="BX354" s="9"/>
      <c r="BY354" s="9"/>
      <c r="BZ354" s="9"/>
      <c r="CA354" s="9"/>
      <c r="CB354" s="9"/>
      <c r="CC354" s="9"/>
      <c r="CD354" s="9"/>
      <c r="CE354" s="9"/>
      <c r="CF354" s="9"/>
      <c r="CG354" s="9"/>
      <c r="CH354" s="9"/>
      <c r="CI354" s="9"/>
      <c r="CJ354" s="9"/>
      <c r="CK354" s="9"/>
      <c r="CL354" s="9"/>
      <c r="CM354" s="9"/>
      <c r="CN354" s="9"/>
      <c r="CO354" s="9"/>
      <c r="CP354" s="9"/>
      <c r="CQ354" s="9"/>
      <c r="CR354" s="9"/>
      <c r="CS354" s="9"/>
      <c r="CT354" s="9"/>
      <c r="CU354" s="9"/>
      <c r="CV354" s="9"/>
      <c r="CW354" s="9"/>
      <c r="CX354" s="9"/>
      <c r="CY354" s="9"/>
      <c r="CZ354" s="9"/>
      <c r="DA354" s="9"/>
      <c r="DB354" s="9"/>
      <c r="DC354" s="9"/>
      <c r="DD354" s="9"/>
      <c r="DE354" s="9"/>
      <c r="DF354" s="9"/>
      <c r="DG354" s="9"/>
      <c r="DH354" s="9"/>
      <c r="DI354" s="9"/>
      <c r="DJ354" s="9"/>
      <c r="DK354" s="9"/>
      <c r="DL354" s="9"/>
      <c r="DM354" s="9"/>
      <c r="DN354" s="9"/>
      <c r="DO354" s="9"/>
      <c r="DP354" s="9"/>
      <c r="DQ354" s="9"/>
      <c r="DR354" s="9"/>
    </row>
    <row r="355" customFormat="false" ht="12.75" hidden="false" customHeight="false" outlineLevel="0" collapsed="false">
      <c r="A355" s="327"/>
      <c r="B355" s="339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9"/>
      <c r="BC355" s="9"/>
      <c r="BD355" s="9"/>
      <c r="BE355" s="9"/>
      <c r="BF355" s="9"/>
      <c r="BG355" s="9"/>
      <c r="BH355" s="9"/>
      <c r="BI355" s="9"/>
      <c r="BJ355" s="9"/>
      <c r="BK355" s="9"/>
      <c r="BL355" s="9"/>
      <c r="BM355" s="9"/>
      <c r="BN355" s="9"/>
      <c r="BO355" s="9"/>
      <c r="BP355" s="9"/>
      <c r="BQ355" s="9"/>
      <c r="BR355" s="9"/>
      <c r="BS355" s="9"/>
      <c r="BT355" s="9"/>
      <c r="BU355" s="9"/>
      <c r="BV355" s="9"/>
      <c r="BW355" s="9"/>
      <c r="BX355" s="9"/>
      <c r="BY355" s="9"/>
      <c r="BZ355" s="9"/>
      <c r="CA355" s="9"/>
      <c r="CB355" s="9"/>
      <c r="CC355" s="9"/>
      <c r="CD355" s="9"/>
      <c r="CE355" s="9"/>
      <c r="CF355" s="9"/>
      <c r="CG355" s="9"/>
      <c r="CH355" s="9"/>
      <c r="CI355" s="9"/>
      <c r="CJ355" s="9"/>
      <c r="CK355" s="9"/>
      <c r="CL355" s="9"/>
      <c r="CM355" s="9"/>
      <c r="CN355" s="9"/>
      <c r="CO355" s="9"/>
      <c r="CP355" s="9"/>
      <c r="CQ355" s="9"/>
      <c r="CR355" s="9"/>
      <c r="CS355" s="9"/>
      <c r="CT355" s="9"/>
      <c r="CU355" s="9"/>
      <c r="CV355" s="9"/>
      <c r="CW355" s="9"/>
      <c r="CX355" s="9"/>
      <c r="CY355" s="9"/>
      <c r="CZ355" s="9"/>
      <c r="DA355" s="9"/>
      <c r="DB355" s="9"/>
      <c r="DC355" s="9"/>
      <c r="DD355" s="9"/>
      <c r="DE355" s="9"/>
      <c r="DF355" s="9"/>
      <c r="DG355" s="9"/>
      <c r="DH355" s="9"/>
      <c r="DI355" s="9"/>
      <c r="DJ355" s="9"/>
      <c r="DK355" s="9"/>
      <c r="DL355" s="9"/>
      <c r="DM355" s="9"/>
      <c r="DN355" s="9"/>
      <c r="DO355" s="9"/>
      <c r="DP355" s="9"/>
      <c r="DQ355" s="9"/>
      <c r="DR355" s="9"/>
    </row>
    <row r="356" customFormat="false" ht="12.75" hidden="false" customHeight="false" outlineLevel="0" collapsed="false">
      <c r="A356" s="327"/>
      <c r="B356" s="339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9"/>
      <c r="BC356" s="9"/>
      <c r="BD356" s="9"/>
      <c r="BE356" s="9"/>
      <c r="BF356" s="9"/>
      <c r="BG356" s="9"/>
      <c r="BH356" s="9"/>
      <c r="BI356" s="9"/>
      <c r="BJ356" s="9"/>
      <c r="BK356" s="9"/>
      <c r="BL356" s="9"/>
      <c r="BM356" s="9"/>
      <c r="BN356" s="9"/>
      <c r="BO356" s="9"/>
      <c r="BP356" s="9"/>
      <c r="BQ356" s="9"/>
      <c r="BR356" s="9"/>
      <c r="BS356" s="9"/>
      <c r="BT356" s="9"/>
      <c r="BU356" s="9"/>
      <c r="BV356" s="9"/>
      <c r="BW356" s="9"/>
      <c r="BX356" s="9"/>
      <c r="BY356" s="9"/>
      <c r="BZ356" s="9"/>
      <c r="CA356" s="9"/>
      <c r="CB356" s="9"/>
      <c r="CC356" s="9"/>
      <c r="CD356" s="9"/>
      <c r="CE356" s="9"/>
      <c r="CF356" s="9"/>
      <c r="CG356" s="9"/>
      <c r="CH356" s="9"/>
      <c r="CI356" s="9"/>
      <c r="CJ356" s="9"/>
      <c r="CK356" s="9"/>
      <c r="CL356" s="9"/>
      <c r="CM356" s="9"/>
      <c r="CN356" s="9"/>
      <c r="CO356" s="9"/>
      <c r="CP356" s="9"/>
      <c r="CQ356" s="9"/>
      <c r="CR356" s="9"/>
      <c r="CS356" s="9"/>
      <c r="CT356" s="9"/>
      <c r="CU356" s="9"/>
      <c r="CV356" s="9"/>
      <c r="CW356" s="9"/>
      <c r="CX356" s="9"/>
      <c r="CY356" s="9"/>
      <c r="CZ356" s="9"/>
      <c r="DA356" s="9"/>
      <c r="DB356" s="9"/>
      <c r="DC356" s="9"/>
      <c r="DD356" s="9"/>
      <c r="DE356" s="9"/>
      <c r="DF356" s="9"/>
      <c r="DG356" s="9"/>
      <c r="DH356" s="9"/>
      <c r="DI356" s="9"/>
      <c r="DJ356" s="9"/>
      <c r="DK356" s="9"/>
      <c r="DL356" s="9"/>
      <c r="DM356" s="9"/>
      <c r="DN356" s="9"/>
      <c r="DO356" s="9"/>
      <c r="DP356" s="9"/>
      <c r="DQ356" s="9"/>
      <c r="DR356" s="9"/>
    </row>
    <row r="357" customFormat="false" ht="12.75" hidden="false" customHeight="false" outlineLevel="0" collapsed="false">
      <c r="A357" s="327"/>
      <c r="B357" s="339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9"/>
      <c r="BC357" s="9"/>
      <c r="BD357" s="9"/>
      <c r="BE357" s="9"/>
      <c r="BF357" s="9"/>
      <c r="BG357" s="9"/>
      <c r="BH357" s="9"/>
      <c r="BI357" s="9"/>
      <c r="BJ357" s="9"/>
      <c r="BK357" s="9"/>
      <c r="BL357" s="9"/>
      <c r="BM357" s="9"/>
      <c r="BN357" s="9"/>
      <c r="BO357" s="9"/>
      <c r="BP357" s="9"/>
      <c r="BQ357" s="9"/>
      <c r="BR357" s="9"/>
      <c r="BS357" s="9"/>
      <c r="BT357" s="9"/>
      <c r="BU357" s="9"/>
      <c r="BV357" s="9"/>
      <c r="BW357" s="9"/>
      <c r="BX357" s="9"/>
      <c r="BY357" s="9"/>
      <c r="BZ357" s="9"/>
      <c r="CA357" s="9"/>
      <c r="CB357" s="9"/>
      <c r="CC357" s="9"/>
      <c r="CD357" s="9"/>
      <c r="CE357" s="9"/>
      <c r="CF357" s="9"/>
      <c r="CG357" s="9"/>
      <c r="CH357" s="9"/>
      <c r="CI357" s="9"/>
      <c r="CJ357" s="9"/>
      <c r="CK357" s="9"/>
      <c r="CL357" s="9"/>
      <c r="CM357" s="9"/>
      <c r="CN357" s="9"/>
      <c r="CO357" s="9"/>
      <c r="CP357" s="9"/>
      <c r="CQ357" s="9"/>
      <c r="CR357" s="9"/>
      <c r="CS357" s="9"/>
      <c r="CT357" s="9"/>
      <c r="CU357" s="9"/>
      <c r="CV357" s="9"/>
      <c r="CW357" s="9"/>
      <c r="CX357" s="9"/>
      <c r="CY357" s="9"/>
      <c r="CZ357" s="9"/>
      <c r="DA357" s="9"/>
      <c r="DB357" s="9"/>
      <c r="DC357" s="9"/>
      <c r="DD357" s="9"/>
      <c r="DE357" s="9"/>
      <c r="DF357" s="9"/>
      <c r="DG357" s="9"/>
      <c r="DH357" s="9"/>
      <c r="DI357" s="9"/>
      <c r="DJ357" s="9"/>
      <c r="DK357" s="9"/>
      <c r="DL357" s="9"/>
      <c r="DM357" s="9"/>
      <c r="DN357" s="9"/>
      <c r="DO357" s="9"/>
      <c r="DP357" s="9"/>
      <c r="DQ357" s="9"/>
      <c r="DR357" s="9"/>
    </row>
    <row r="358" customFormat="false" ht="12.75" hidden="false" customHeight="false" outlineLevel="0" collapsed="false">
      <c r="A358" s="327"/>
      <c r="B358" s="339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  <c r="BG358" s="9"/>
      <c r="BH358" s="9"/>
      <c r="BI358" s="9"/>
      <c r="BJ358" s="9"/>
      <c r="BK358" s="9"/>
      <c r="BL358" s="9"/>
      <c r="BM358" s="9"/>
      <c r="BN358" s="9"/>
      <c r="BO358" s="9"/>
      <c r="BP358" s="9"/>
      <c r="BQ358" s="9"/>
      <c r="BR358" s="9"/>
      <c r="BS358" s="9"/>
      <c r="BT358" s="9"/>
      <c r="BU358" s="9"/>
      <c r="BV358" s="9"/>
      <c r="BW358" s="9"/>
      <c r="BX358" s="9"/>
      <c r="BY358" s="9"/>
      <c r="BZ358" s="9"/>
      <c r="CA358" s="9"/>
      <c r="CB358" s="9"/>
      <c r="CC358" s="9"/>
      <c r="CD358" s="9"/>
      <c r="CE358" s="9"/>
      <c r="CF358" s="9"/>
      <c r="CG358" s="9"/>
      <c r="CH358" s="9"/>
      <c r="CI358" s="9"/>
      <c r="CJ358" s="9"/>
      <c r="CK358" s="9"/>
      <c r="CL358" s="9"/>
      <c r="CM358" s="9"/>
      <c r="CN358" s="9"/>
      <c r="CO358" s="9"/>
      <c r="CP358" s="9"/>
      <c r="CQ358" s="9"/>
      <c r="CR358" s="9"/>
      <c r="CS358" s="9"/>
      <c r="CT358" s="9"/>
      <c r="CU358" s="9"/>
      <c r="CV358" s="9"/>
      <c r="CW358" s="9"/>
      <c r="CX358" s="9"/>
      <c r="CY358" s="9"/>
      <c r="CZ358" s="9"/>
      <c r="DA358" s="9"/>
      <c r="DB358" s="9"/>
      <c r="DC358" s="9"/>
      <c r="DD358" s="9"/>
      <c r="DE358" s="9"/>
      <c r="DF358" s="9"/>
      <c r="DG358" s="9"/>
      <c r="DH358" s="9"/>
      <c r="DI358" s="9"/>
      <c r="DJ358" s="9"/>
      <c r="DK358" s="9"/>
      <c r="DL358" s="9"/>
      <c r="DM358" s="9"/>
      <c r="DN358" s="9"/>
      <c r="DO358" s="9"/>
      <c r="DP358" s="9"/>
      <c r="DQ358" s="9"/>
      <c r="DR358" s="9"/>
    </row>
    <row r="359" customFormat="false" ht="12.75" hidden="false" customHeight="false" outlineLevel="0" collapsed="false">
      <c r="A359" s="327"/>
      <c r="B359" s="339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  <c r="BD359" s="9"/>
      <c r="BE359" s="9"/>
      <c r="BF359" s="9"/>
      <c r="BG359" s="9"/>
      <c r="BH359" s="9"/>
      <c r="BI359" s="9"/>
      <c r="BJ359" s="9"/>
      <c r="BK359" s="9"/>
      <c r="BL359" s="9"/>
      <c r="BM359" s="9"/>
      <c r="BN359" s="9"/>
      <c r="BO359" s="9"/>
      <c r="BP359" s="9"/>
      <c r="BQ359" s="9"/>
      <c r="BR359" s="9"/>
      <c r="BS359" s="9"/>
      <c r="BT359" s="9"/>
      <c r="BU359" s="9"/>
      <c r="BV359" s="9"/>
      <c r="BW359" s="9"/>
      <c r="BX359" s="9"/>
      <c r="BY359" s="9"/>
      <c r="BZ359" s="9"/>
      <c r="CA359" s="9"/>
      <c r="CB359" s="9"/>
      <c r="CC359" s="9"/>
      <c r="CD359" s="9"/>
      <c r="CE359" s="9"/>
      <c r="CF359" s="9"/>
      <c r="CG359" s="9"/>
      <c r="CH359" s="9"/>
      <c r="CI359" s="9"/>
      <c r="CJ359" s="9"/>
      <c r="CK359" s="9"/>
      <c r="CL359" s="9"/>
      <c r="CM359" s="9"/>
      <c r="CN359" s="9"/>
      <c r="CO359" s="9"/>
      <c r="CP359" s="9"/>
      <c r="CQ359" s="9"/>
      <c r="CR359" s="9"/>
      <c r="CS359" s="9"/>
      <c r="CT359" s="9"/>
      <c r="CU359" s="9"/>
      <c r="CV359" s="9"/>
      <c r="CW359" s="9"/>
      <c r="CX359" s="9"/>
      <c r="CY359" s="9"/>
      <c r="CZ359" s="9"/>
      <c r="DA359" s="9"/>
      <c r="DB359" s="9"/>
      <c r="DC359" s="9"/>
      <c r="DD359" s="9"/>
      <c r="DE359" s="9"/>
      <c r="DF359" s="9"/>
      <c r="DG359" s="9"/>
      <c r="DH359" s="9"/>
      <c r="DI359" s="9"/>
      <c r="DJ359" s="9"/>
      <c r="DK359" s="9"/>
      <c r="DL359" s="9"/>
      <c r="DM359" s="9"/>
      <c r="DN359" s="9"/>
      <c r="DO359" s="9"/>
      <c r="DP359" s="9"/>
      <c r="DQ359" s="9"/>
      <c r="DR359" s="9"/>
    </row>
    <row r="360" customFormat="false" ht="12.75" hidden="false" customHeight="false" outlineLevel="0" collapsed="false">
      <c r="A360" s="327"/>
      <c r="B360" s="339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  <c r="BD360" s="9"/>
      <c r="BE360" s="9"/>
      <c r="BF360" s="9"/>
      <c r="BG360" s="9"/>
      <c r="BH360" s="9"/>
      <c r="BI360" s="9"/>
      <c r="BJ360" s="9"/>
      <c r="BK360" s="9"/>
      <c r="BL360" s="9"/>
      <c r="BM360" s="9"/>
      <c r="BN360" s="9"/>
      <c r="BO360" s="9"/>
      <c r="BP360" s="9"/>
      <c r="BQ360" s="9"/>
      <c r="BR360" s="9"/>
      <c r="BS360" s="9"/>
      <c r="BT360" s="9"/>
      <c r="BU360" s="9"/>
      <c r="BV360" s="9"/>
      <c r="BW360" s="9"/>
      <c r="BX360" s="9"/>
      <c r="BY360" s="9"/>
      <c r="BZ360" s="9"/>
      <c r="CA360" s="9"/>
      <c r="CB360" s="9"/>
      <c r="CC360" s="9"/>
      <c r="CD360" s="9"/>
      <c r="CE360" s="9"/>
      <c r="CF360" s="9"/>
      <c r="CG360" s="9"/>
      <c r="CH360" s="9"/>
      <c r="CI360" s="9"/>
      <c r="CJ360" s="9"/>
      <c r="CK360" s="9"/>
      <c r="CL360" s="9"/>
      <c r="CM360" s="9"/>
      <c r="CN360" s="9"/>
      <c r="CO360" s="9"/>
      <c r="CP360" s="9"/>
      <c r="CQ360" s="9"/>
      <c r="CR360" s="9"/>
      <c r="CS360" s="9"/>
      <c r="CT360" s="9"/>
      <c r="CU360" s="9"/>
      <c r="CV360" s="9"/>
      <c r="CW360" s="9"/>
      <c r="CX360" s="9"/>
      <c r="CY360" s="9"/>
      <c r="CZ360" s="9"/>
      <c r="DA360" s="9"/>
      <c r="DB360" s="9"/>
      <c r="DC360" s="9"/>
      <c r="DD360" s="9"/>
      <c r="DE360" s="9"/>
      <c r="DF360" s="9"/>
      <c r="DG360" s="9"/>
      <c r="DH360" s="9"/>
      <c r="DI360" s="9"/>
      <c r="DJ360" s="9"/>
      <c r="DK360" s="9"/>
      <c r="DL360" s="9"/>
      <c r="DM360" s="9"/>
      <c r="DN360" s="9"/>
      <c r="DO360" s="9"/>
      <c r="DP360" s="9"/>
      <c r="DQ360" s="9"/>
      <c r="DR360" s="9"/>
    </row>
    <row r="361" customFormat="false" ht="12.75" hidden="false" customHeight="false" outlineLevel="0" collapsed="false">
      <c r="A361" s="327"/>
      <c r="B361" s="339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9"/>
      <c r="BC361" s="9"/>
      <c r="BD361" s="9"/>
      <c r="BE361" s="9"/>
      <c r="BF361" s="9"/>
      <c r="BG361" s="9"/>
      <c r="BH361" s="9"/>
      <c r="BI361" s="9"/>
      <c r="BJ361" s="9"/>
      <c r="BK361" s="9"/>
      <c r="BL361" s="9"/>
      <c r="BM361" s="9"/>
      <c r="BN361" s="9"/>
      <c r="BO361" s="9"/>
      <c r="BP361" s="9"/>
      <c r="BQ361" s="9"/>
      <c r="BR361" s="9"/>
      <c r="BS361" s="9"/>
      <c r="BT361" s="9"/>
      <c r="BU361" s="9"/>
      <c r="BV361" s="9"/>
      <c r="BW361" s="9"/>
      <c r="BX361" s="9"/>
      <c r="BY361" s="9"/>
      <c r="BZ361" s="9"/>
      <c r="CA361" s="9"/>
      <c r="CB361" s="9"/>
      <c r="CC361" s="9"/>
      <c r="CD361" s="9"/>
      <c r="CE361" s="9"/>
      <c r="CF361" s="9"/>
      <c r="CG361" s="9"/>
      <c r="CH361" s="9"/>
      <c r="CI361" s="9"/>
      <c r="CJ361" s="9"/>
      <c r="CK361" s="9"/>
      <c r="CL361" s="9"/>
      <c r="CM361" s="9"/>
      <c r="CN361" s="9"/>
      <c r="CO361" s="9"/>
      <c r="CP361" s="9"/>
      <c r="CQ361" s="9"/>
      <c r="CR361" s="9"/>
      <c r="CS361" s="9"/>
      <c r="CT361" s="9"/>
      <c r="CU361" s="9"/>
      <c r="CV361" s="9"/>
      <c r="CW361" s="9"/>
      <c r="CX361" s="9"/>
      <c r="CY361" s="9"/>
      <c r="CZ361" s="9"/>
      <c r="DA361" s="9"/>
      <c r="DB361" s="9"/>
      <c r="DC361" s="9"/>
      <c r="DD361" s="9"/>
      <c r="DE361" s="9"/>
      <c r="DF361" s="9"/>
      <c r="DG361" s="9"/>
      <c r="DH361" s="9"/>
      <c r="DI361" s="9"/>
      <c r="DJ361" s="9"/>
      <c r="DK361" s="9"/>
      <c r="DL361" s="9"/>
      <c r="DM361" s="9"/>
      <c r="DN361" s="9"/>
      <c r="DO361" s="9"/>
      <c r="DP361" s="9"/>
      <c r="DQ361" s="9"/>
      <c r="DR361" s="9"/>
    </row>
    <row r="362" customFormat="false" ht="12.75" hidden="false" customHeight="false" outlineLevel="0" collapsed="false">
      <c r="A362" s="327"/>
      <c r="B362" s="339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9"/>
      <c r="BC362" s="9"/>
      <c r="BD362" s="9"/>
      <c r="BE362" s="9"/>
      <c r="BF362" s="9"/>
      <c r="BG362" s="9"/>
      <c r="BH362" s="9"/>
      <c r="BI362" s="9"/>
      <c r="BJ362" s="9"/>
      <c r="BK362" s="9"/>
      <c r="BL362" s="9"/>
      <c r="BM362" s="9"/>
      <c r="BN362" s="9"/>
      <c r="BO362" s="9"/>
      <c r="BP362" s="9"/>
      <c r="BQ362" s="9"/>
      <c r="BR362" s="9"/>
      <c r="BS362" s="9"/>
      <c r="BT362" s="9"/>
      <c r="BU362" s="9"/>
      <c r="BV362" s="9"/>
      <c r="BW362" s="9"/>
      <c r="BX362" s="9"/>
      <c r="BY362" s="9"/>
      <c r="BZ362" s="9"/>
      <c r="CA362" s="9"/>
      <c r="CB362" s="9"/>
      <c r="CC362" s="9"/>
      <c r="CD362" s="9"/>
      <c r="CE362" s="9"/>
      <c r="CF362" s="9"/>
      <c r="CG362" s="9"/>
      <c r="CH362" s="9"/>
      <c r="CI362" s="9"/>
      <c r="CJ362" s="9"/>
      <c r="CK362" s="9"/>
      <c r="CL362" s="9"/>
      <c r="CM362" s="9"/>
      <c r="CN362" s="9"/>
      <c r="CO362" s="9"/>
      <c r="CP362" s="9"/>
      <c r="CQ362" s="9"/>
      <c r="CR362" s="9"/>
      <c r="CS362" s="9"/>
      <c r="CT362" s="9"/>
      <c r="CU362" s="9"/>
      <c r="CV362" s="9"/>
      <c r="CW362" s="9"/>
      <c r="CX362" s="9"/>
      <c r="CY362" s="9"/>
      <c r="CZ362" s="9"/>
      <c r="DA362" s="9"/>
      <c r="DB362" s="9"/>
      <c r="DC362" s="9"/>
      <c r="DD362" s="9"/>
      <c r="DE362" s="9"/>
      <c r="DF362" s="9"/>
      <c r="DG362" s="9"/>
      <c r="DH362" s="9"/>
      <c r="DI362" s="9"/>
      <c r="DJ362" s="9"/>
      <c r="DK362" s="9"/>
      <c r="DL362" s="9"/>
      <c r="DM362" s="9"/>
      <c r="DN362" s="9"/>
      <c r="DO362" s="9"/>
      <c r="DP362" s="9"/>
      <c r="DQ362" s="9"/>
      <c r="DR362" s="9"/>
    </row>
    <row r="363" customFormat="false" ht="12.75" hidden="false" customHeight="false" outlineLevel="0" collapsed="false">
      <c r="A363" s="327"/>
      <c r="B363" s="339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9"/>
      <c r="BC363" s="9"/>
      <c r="BD363" s="9"/>
      <c r="BE363" s="9"/>
      <c r="BF363" s="9"/>
      <c r="BG363" s="9"/>
      <c r="BH363" s="9"/>
      <c r="BI363" s="9"/>
      <c r="BJ363" s="9"/>
      <c r="BK363" s="9"/>
      <c r="BL363" s="9"/>
      <c r="BM363" s="9"/>
      <c r="BN363" s="9"/>
      <c r="BO363" s="9"/>
      <c r="BP363" s="9"/>
      <c r="BQ363" s="9"/>
      <c r="BR363" s="9"/>
      <c r="BS363" s="9"/>
      <c r="BT363" s="9"/>
      <c r="BU363" s="9"/>
      <c r="BV363" s="9"/>
      <c r="BW363" s="9"/>
      <c r="BX363" s="9"/>
      <c r="BY363" s="9"/>
      <c r="BZ363" s="9"/>
      <c r="CA363" s="9"/>
      <c r="CB363" s="9"/>
      <c r="CC363" s="9"/>
      <c r="CD363" s="9"/>
      <c r="CE363" s="9"/>
      <c r="CF363" s="9"/>
      <c r="CG363" s="9"/>
      <c r="CH363" s="9"/>
      <c r="CI363" s="9"/>
      <c r="CJ363" s="9"/>
      <c r="CK363" s="9"/>
      <c r="CL363" s="9"/>
      <c r="CM363" s="9"/>
      <c r="CN363" s="9"/>
      <c r="CO363" s="9"/>
      <c r="CP363" s="9"/>
      <c r="CQ363" s="9"/>
      <c r="CR363" s="9"/>
      <c r="CS363" s="9"/>
      <c r="CT363" s="9"/>
      <c r="CU363" s="9"/>
      <c r="CV363" s="9"/>
      <c r="CW363" s="9"/>
      <c r="CX363" s="9"/>
      <c r="CY363" s="9"/>
      <c r="CZ363" s="9"/>
      <c r="DA363" s="9"/>
      <c r="DB363" s="9"/>
      <c r="DC363" s="9"/>
      <c r="DD363" s="9"/>
      <c r="DE363" s="9"/>
      <c r="DF363" s="9"/>
      <c r="DG363" s="9"/>
      <c r="DH363" s="9"/>
      <c r="DI363" s="9"/>
      <c r="DJ363" s="9"/>
      <c r="DK363" s="9"/>
      <c r="DL363" s="9"/>
      <c r="DM363" s="9"/>
      <c r="DN363" s="9"/>
      <c r="DO363" s="9"/>
      <c r="DP363" s="9"/>
      <c r="DQ363" s="9"/>
      <c r="DR363" s="9"/>
    </row>
    <row r="364" customFormat="false" ht="12.75" hidden="false" customHeight="false" outlineLevel="0" collapsed="false">
      <c r="A364" s="327"/>
      <c r="B364" s="339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9"/>
      <c r="BC364" s="9"/>
      <c r="BD364" s="9"/>
      <c r="BE364" s="9"/>
      <c r="BF364" s="9"/>
      <c r="BG364" s="9"/>
      <c r="BH364" s="9"/>
      <c r="BI364" s="9"/>
      <c r="BJ364" s="9"/>
      <c r="BK364" s="9"/>
      <c r="BL364" s="9"/>
      <c r="BM364" s="9"/>
      <c r="BN364" s="9"/>
      <c r="BO364" s="9"/>
      <c r="BP364" s="9"/>
      <c r="BQ364" s="9"/>
      <c r="BR364" s="9"/>
      <c r="BS364" s="9"/>
      <c r="BT364" s="9"/>
      <c r="BU364" s="9"/>
      <c r="BV364" s="9"/>
      <c r="BW364" s="9"/>
      <c r="BX364" s="9"/>
      <c r="BY364" s="9"/>
      <c r="BZ364" s="9"/>
      <c r="CA364" s="9"/>
      <c r="CB364" s="9"/>
      <c r="CC364" s="9"/>
      <c r="CD364" s="9"/>
      <c r="CE364" s="9"/>
      <c r="CF364" s="9"/>
      <c r="CG364" s="9"/>
      <c r="CH364" s="9"/>
      <c r="CI364" s="9"/>
      <c r="CJ364" s="9"/>
      <c r="CK364" s="9"/>
      <c r="CL364" s="9"/>
      <c r="CM364" s="9"/>
      <c r="CN364" s="9"/>
      <c r="CO364" s="9"/>
      <c r="CP364" s="9"/>
      <c r="CQ364" s="9"/>
      <c r="CR364" s="9"/>
      <c r="CS364" s="9"/>
      <c r="CT364" s="9"/>
      <c r="CU364" s="9"/>
      <c r="CV364" s="9"/>
      <c r="CW364" s="9"/>
      <c r="CX364" s="9"/>
      <c r="CY364" s="9"/>
      <c r="CZ364" s="9"/>
      <c r="DA364" s="9"/>
      <c r="DB364" s="9"/>
      <c r="DC364" s="9"/>
      <c r="DD364" s="9"/>
      <c r="DE364" s="9"/>
      <c r="DF364" s="9"/>
      <c r="DG364" s="9"/>
      <c r="DH364" s="9"/>
      <c r="DI364" s="9"/>
      <c r="DJ364" s="9"/>
      <c r="DK364" s="9"/>
      <c r="DL364" s="9"/>
      <c r="DM364" s="9"/>
      <c r="DN364" s="9"/>
      <c r="DO364" s="9"/>
      <c r="DP364" s="9"/>
      <c r="DQ364" s="9"/>
      <c r="DR364" s="9"/>
    </row>
    <row r="365" customFormat="false" ht="12.75" hidden="false" customHeight="false" outlineLevel="0" collapsed="false">
      <c r="A365" s="327"/>
      <c r="B365" s="339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9"/>
      <c r="BC365" s="9"/>
      <c r="BD365" s="9"/>
      <c r="BE365" s="9"/>
      <c r="BF365" s="9"/>
      <c r="BG365" s="9"/>
      <c r="BH365" s="9"/>
      <c r="BI365" s="9"/>
      <c r="BJ365" s="9"/>
      <c r="BK365" s="9"/>
      <c r="BL365" s="9"/>
      <c r="BM365" s="9"/>
      <c r="BN365" s="9"/>
      <c r="BO365" s="9"/>
      <c r="BP365" s="9"/>
      <c r="BQ365" s="9"/>
      <c r="BR365" s="9"/>
      <c r="BS365" s="9"/>
      <c r="BT365" s="9"/>
      <c r="BU365" s="9"/>
      <c r="BV365" s="9"/>
      <c r="BW365" s="9"/>
      <c r="BX365" s="9"/>
      <c r="BY365" s="9"/>
      <c r="BZ365" s="9"/>
      <c r="CA365" s="9"/>
      <c r="CB365" s="9"/>
      <c r="CC365" s="9"/>
      <c r="CD365" s="9"/>
      <c r="CE365" s="9"/>
      <c r="CF365" s="9"/>
      <c r="CG365" s="9"/>
      <c r="CH365" s="9"/>
      <c r="CI365" s="9"/>
      <c r="CJ365" s="9"/>
      <c r="CK365" s="9"/>
      <c r="CL365" s="9"/>
      <c r="CM365" s="9"/>
      <c r="CN365" s="9"/>
      <c r="CO365" s="9"/>
      <c r="CP365" s="9"/>
      <c r="CQ365" s="9"/>
      <c r="CR365" s="9"/>
      <c r="CS365" s="9"/>
      <c r="CT365" s="9"/>
      <c r="CU365" s="9"/>
      <c r="CV365" s="9"/>
      <c r="CW365" s="9"/>
      <c r="CX365" s="9"/>
      <c r="CY365" s="9"/>
      <c r="CZ365" s="9"/>
      <c r="DA365" s="9"/>
      <c r="DB365" s="9"/>
      <c r="DC365" s="9"/>
      <c r="DD365" s="9"/>
      <c r="DE365" s="9"/>
      <c r="DF365" s="9"/>
      <c r="DG365" s="9"/>
      <c r="DH365" s="9"/>
      <c r="DI365" s="9"/>
      <c r="DJ365" s="9"/>
      <c r="DK365" s="9"/>
      <c r="DL365" s="9"/>
      <c r="DM365" s="9"/>
      <c r="DN365" s="9"/>
      <c r="DO365" s="9"/>
      <c r="DP365" s="9"/>
      <c r="DQ365" s="9"/>
      <c r="DR365" s="9"/>
    </row>
    <row r="366" customFormat="false" ht="12.75" hidden="false" customHeight="false" outlineLevel="0" collapsed="false">
      <c r="A366" s="327"/>
      <c r="B366" s="339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9"/>
      <c r="BC366" s="9"/>
      <c r="BD366" s="9"/>
      <c r="BE366" s="9"/>
      <c r="BF366" s="9"/>
      <c r="BG366" s="9"/>
      <c r="BH366" s="9"/>
      <c r="BI366" s="9"/>
      <c r="BJ366" s="9"/>
      <c r="BK366" s="9"/>
      <c r="BL366" s="9"/>
      <c r="BM366" s="9"/>
      <c r="BN366" s="9"/>
      <c r="BO366" s="9"/>
      <c r="BP366" s="9"/>
      <c r="BQ366" s="9"/>
      <c r="BR366" s="9"/>
      <c r="BS366" s="9"/>
      <c r="BT366" s="9"/>
      <c r="BU366" s="9"/>
      <c r="BV366" s="9"/>
      <c r="BW366" s="9"/>
      <c r="BX366" s="9"/>
      <c r="BY366" s="9"/>
      <c r="BZ366" s="9"/>
      <c r="CA366" s="9"/>
      <c r="CB366" s="9"/>
      <c r="CC366" s="9"/>
      <c r="CD366" s="9"/>
      <c r="CE366" s="9"/>
      <c r="CF366" s="9"/>
      <c r="CG366" s="9"/>
      <c r="CH366" s="9"/>
      <c r="CI366" s="9"/>
      <c r="CJ366" s="9"/>
      <c r="CK366" s="9"/>
      <c r="CL366" s="9"/>
      <c r="CM366" s="9"/>
      <c r="CN366" s="9"/>
      <c r="CO366" s="9"/>
      <c r="CP366" s="9"/>
      <c r="CQ366" s="9"/>
      <c r="CR366" s="9"/>
      <c r="CS366" s="9"/>
      <c r="CT366" s="9"/>
      <c r="CU366" s="9"/>
      <c r="CV366" s="9"/>
      <c r="CW366" s="9"/>
      <c r="CX366" s="9"/>
      <c r="CY366" s="9"/>
      <c r="CZ366" s="9"/>
      <c r="DA366" s="9"/>
      <c r="DB366" s="9"/>
      <c r="DC366" s="9"/>
      <c r="DD366" s="9"/>
      <c r="DE366" s="9"/>
      <c r="DF366" s="9"/>
      <c r="DG366" s="9"/>
      <c r="DH366" s="9"/>
      <c r="DI366" s="9"/>
      <c r="DJ366" s="9"/>
      <c r="DK366" s="9"/>
      <c r="DL366" s="9"/>
      <c r="DM366" s="9"/>
      <c r="DN366" s="9"/>
      <c r="DO366" s="9"/>
      <c r="DP366" s="9"/>
      <c r="DQ366" s="9"/>
      <c r="DR366" s="9"/>
    </row>
    <row r="367" customFormat="false" ht="12.75" hidden="false" customHeight="false" outlineLevel="0" collapsed="false">
      <c r="A367" s="327"/>
      <c r="B367" s="339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9"/>
      <c r="BC367" s="9"/>
      <c r="BD367" s="9"/>
      <c r="BE367" s="9"/>
      <c r="BF367" s="9"/>
      <c r="BG367" s="9"/>
      <c r="BH367" s="9"/>
      <c r="BI367" s="9"/>
      <c r="BJ367" s="9"/>
      <c r="BK367" s="9"/>
      <c r="BL367" s="9"/>
      <c r="BM367" s="9"/>
      <c r="BN367" s="9"/>
      <c r="BO367" s="9"/>
      <c r="BP367" s="9"/>
      <c r="BQ367" s="9"/>
      <c r="BR367" s="9"/>
      <c r="BS367" s="9"/>
      <c r="BT367" s="9"/>
      <c r="BU367" s="9"/>
      <c r="BV367" s="9"/>
      <c r="BW367" s="9"/>
      <c r="BX367" s="9"/>
      <c r="BY367" s="9"/>
      <c r="BZ367" s="9"/>
      <c r="CA367" s="9"/>
      <c r="CB367" s="9"/>
      <c r="CC367" s="9"/>
      <c r="CD367" s="9"/>
      <c r="CE367" s="9"/>
      <c r="CF367" s="9"/>
      <c r="CG367" s="9"/>
      <c r="CH367" s="9"/>
      <c r="CI367" s="9"/>
      <c r="CJ367" s="9"/>
      <c r="CK367" s="9"/>
      <c r="CL367" s="9"/>
      <c r="CM367" s="9"/>
      <c r="CN367" s="9"/>
      <c r="CO367" s="9"/>
      <c r="CP367" s="9"/>
      <c r="CQ367" s="9"/>
      <c r="CR367" s="9"/>
      <c r="CS367" s="9"/>
      <c r="CT367" s="9"/>
      <c r="CU367" s="9"/>
      <c r="CV367" s="9"/>
      <c r="CW367" s="9"/>
      <c r="CX367" s="9"/>
      <c r="CY367" s="9"/>
      <c r="CZ367" s="9"/>
      <c r="DA367" s="9"/>
      <c r="DB367" s="9"/>
      <c r="DC367" s="9"/>
      <c r="DD367" s="9"/>
      <c r="DE367" s="9"/>
      <c r="DF367" s="9"/>
      <c r="DG367" s="9"/>
      <c r="DH367" s="9"/>
      <c r="DI367" s="9"/>
      <c r="DJ367" s="9"/>
      <c r="DK367" s="9"/>
      <c r="DL367" s="9"/>
      <c r="DM367" s="9"/>
      <c r="DN367" s="9"/>
      <c r="DO367" s="9"/>
      <c r="DP367" s="9"/>
      <c r="DQ367" s="9"/>
      <c r="DR367" s="9"/>
    </row>
    <row r="368" customFormat="false" ht="12.75" hidden="false" customHeight="false" outlineLevel="0" collapsed="false">
      <c r="A368" s="327"/>
      <c r="B368" s="339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  <c r="BG368" s="9"/>
      <c r="BH368" s="9"/>
      <c r="BI368" s="9"/>
      <c r="BJ368" s="9"/>
      <c r="BK368" s="9"/>
      <c r="BL368" s="9"/>
      <c r="BM368" s="9"/>
      <c r="BN368" s="9"/>
      <c r="BO368" s="9"/>
      <c r="BP368" s="9"/>
      <c r="BQ368" s="9"/>
      <c r="BR368" s="9"/>
      <c r="BS368" s="9"/>
      <c r="BT368" s="9"/>
      <c r="BU368" s="9"/>
      <c r="BV368" s="9"/>
      <c r="BW368" s="9"/>
      <c r="BX368" s="9"/>
      <c r="BY368" s="9"/>
      <c r="BZ368" s="9"/>
      <c r="CA368" s="9"/>
      <c r="CB368" s="9"/>
      <c r="CC368" s="9"/>
      <c r="CD368" s="9"/>
      <c r="CE368" s="9"/>
      <c r="CF368" s="9"/>
      <c r="CG368" s="9"/>
      <c r="CH368" s="9"/>
      <c r="CI368" s="9"/>
      <c r="CJ368" s="9"/>
      <c r="CK368" s="9"/>
      <c r="CL368" s="9"/>
      <c r="CM368" s="9"/>
      <c r="CN368" s="9"/>
      <c r="CO368" s="9"/>
      <c r="CP368" s="9"/>
      <c r="CQ368" s="9"/>
      <c r="CR368" s="9"/>
      <c r="CS368" s="9"/>
      <c r="CT368" s="9"/>
      <c r="CU368" s="9"/>
      <c r="CV368" s="9"/>
      <c r="CW368" s="9"/>
      <c r="CX368" s="9"/>
      <c r="CY368" s="9"/>
      <c r="CZ368" s="9"/>
      <c r="DA368" s="9"/>
      <c r="DB368" s="9"/>
      <c r="DC368" s="9"/>
      <c r="DD368" s="9"/>
      <c r="DE368" s="9"/>
      <c r="DF368" s="9"/>
      <c r="DG368" s="9"/>
      <c r="DH368" s="9"/>
      <c r="DI368" s="9"/>
      <c r="DJ368" s="9"/>
      <c r="DK368" s="9"/>
      <c r="DL368" s="9"/>
      <c r="DM368" s="9"/>
      <c r="DN368" s="9"/>
      <c r="DO368" s="9"/>
      <c r="DP368" s="9"/>
      <c r="DQ368" s="9"/>
      <c r="DR368" s="9"/>
    </row>
    <row r="369" customFormat="false" ht="12.75" hidden="false" customHeight="false" outlineLevel="0" collapsed="false">
      <c r="A369" s="327"/>
      <c r="B369" s="339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  <c r="BK369" s="9"/>
      <c r="BL369" s="9"/>
      <c r="BM369" s="9"/>
      <c r="BN369" s="9"/>
      <c r="BO369" s="9"/>
      <c r="BP369" s="9"/>
      <c r="BQ369" s="9"/>
      <c r="BR369" s="9"/>
      <c r="BS369" s="9"/>
      <c r="BT369" s="9"/>
      <c r="BU369" s="9"/>
      <c r="BV369" s="9"/>
      <c r="BW369" s="9"/>
      <c r="BX369" s="9"/>
      <c r="BY369" s="9"/>
      <c r="BZ369" s="9"/>
      <c r="CA369" s="9"/>
      <c r="CB369" s="9"/>
      <c r="CC369" s="9"/>
      <c r="CD369" s="9"/>
      <c r="CE369" s="9"/>
      <c r="CF369" s="9"/>
      <c r="CG369" s="9"/>
      <c r="CH369" s="9"/>
      <c r="CI369" s="9"/>
      <c r="CJ369" s="9"/>
      <c r="CK369" s="9"/>
      <c r="CL369" s="9"/>
      <c r="CM369" s="9"/>
      <c r="CN369" s="9"/>
      <c r="CO369" s="9"/>
      <c r="CP369" s="9"/>
      <c r="CQ369" s="9"/>
      <c r="CR369" s="9"/>
      <c r="CS369" s="9"/>
      <c r="CT369" s="9"/>
      <c r="CU369" s="9"/>
      <c r="CV369" s="9"/>
      <c r="CW369" s="9"/>
      <c r="CX369" s="9"/>
      <c r="CY369" s="9"/>
      <c r="CZ369" s="9"/>
      <c r="DA369" s="9"/>
      <c r="DB369" s="9"/>
      <c r="DC369" s="9"/>
      <c r="DD369" s="9"/>
      <c r="DE369" s="9"/>
      <c r="DF369" s="9"/>
      <c r="DG369" s="9"/>
      <c r="DH369" s="9"/>
      <c r="DI369" s="9"/>
      <c r="DJ369" s="9"/>
      <c r="DK369" s="9"/>
      <c r="DL369" s="9"/>
      <c r="DM369" s="9"/>
      <c r="DN369" s="9"/>
      <c r="DO369" s="9"/>
      <c r="DP369" s="9"/>
      <c r="DQ369" s="9"/>
      <c r="DR369" s="9"/>
    </row>
    <row r="370" customFormat="false" ht="12.75" hidden="false" customHeight="false" outlineLevel="0" collapsed="false">
      <c r="A370" s="327"/>
      <c r="B370" s="339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  <c r="BK370" s="9"/>
      <c r="BL370" s="9"/>
      <c r="BM370" s="9"/>
      <c r="BN370" s="9"/>
      <c r="BO370" s="9"/>
      <c r="BP370" s="9"/>
      <c r="BQ370" s="9"/>
      <c r="BR370" s="9"/>
      <c r="BS370" s="9"/>
      <c r="BT370" s="9"/>
      <c r="BU370" s="9"/>
      <c r="BV370" s="9"/>
      <c r="BW370" s="9"/>
      <c r="BX370" s="9"/>
      <c r="BY370" s="9"/>
      <c r="BZ370" s="9"/>
      <c r="CA370" s="9"/>
      <c r="CB370" s="9"/>
      <c r="CC370" s="9"/>
      <c r="CD370" s="9"/>
      <c r="CE370" s="9"/>
      <c r="CF370" s="9"/>
      <c r="CG370" s="9"/>
      <c r="CH370" s="9"/>
      <c r="CI370" s="9"/>
      <c r="CJ370" s="9"/>
      <c r="CK370" s="9"/>
      <c r="CL370" s="9"/>
      <c r="CM370" s="9"/>
      <c r="CN370" s="9"/>
      <c r="CO370" s="9"/>
      <c r="CP370" s="9"/>
      <c r="CQ370" s="9"/>
      <c r="CR370" s="9"/>
      <c r="CS370" s="9"/>
      <c r="CT370" s="9"/>
      <c r="CU370" s="9"/>
      <c r="CV370" s="9"/>
      <c r="CW370" s="9"/>
      <c r="CX370" s="9"/>
      <c r="CY370" s="9"/>
      <c r="CZ370" s="9"/>
      <c r="DA370" s="9"/>
      <c r="DB370" s="9"/>
      <c r="DC370" s="9"/>
      <c r="DD370" s="9"/>
      <c r="DE370" s="9"/>
      <c r="DF370" s="9"/>
      <c r="DG370" s="9"/>
      <c r="DH370" s="9"/>
      <c r="DI370" s="9"/>
      <c r="DJ370" s="9"/>
      <c r="DK370" s="9"/>
      <c r="DL370" s="9"/>
      <c r="DM370" s="9"/>
      <c r="DN370" s="9"/>
      <c r="DO370" s="9"/>
      <c r="DP370" s="9"/>
      <c r="DQ370" s="9"/>
      <c r="DR370" s="9"/>
    </row>
    <row r="371" customFormat="false" ht="12.75" hidden="false" customHeight="false" outlineLevel="0" collapsed="false">
      <c r="A371" s="327"/>
      <c r="B371" s="339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  <c r="BG371" s="9"/>
      <c r="BH371" s="9"/>
      <c r="BI371" s="9"/>
      <c r="BJ371" s="9"/>
      <c r="BK371" s="9"/>
      <c r="BL371" s="9"/>
      <c r="BM371" s="9"/>
      <c r="BN371" s="9"/>
      <c r="BO371" s="9"/>
      <c r="BP371" s="9"/>
      <c r="BQ371" s="9"/>
      <c r="BR371" s="9"/>
      <c r="BS371" s="9"/>
      <c r="BT371" s="9"/>
      <c r="BU371" s="9"/>
      <c r="BV371" s="9"/>
      <c r="BW371" s="9"/>
      <c r="BX371" s="9"/>
      <c r="BY371" s="9"/>
      <c r="BZ371" s="9"/>
      <c r="CA371" s="9"/>
      <c r="CB371" s="9"/>
      <c r="CC371" s="9"/>
      <c r="CD371" s="9"/>
      <c r="CE371" s="9"/>
      <c r="CF371" s="9"/>
      <c r="CG371" s="9"/>
      <c r="CH371" s="9"/>
      <c r="CI371" s="9"/>
      <c r="CJ371" s="9"/>
      <c r="CK371" s="9"/>
      <c r="CL371" s="9"/>
      <c r="CM371" s="9"/>
      <c r="CN371" s="9"/>
      <c r="CO371" s="9"/>
      <c r="CP371" s="9"/>
      <c r="CQ371" s="9"/>
      <c r="CR371" s="9"/>
      <c r="CS371" s="9"/>
      <c r="CT371" s="9"/>
      <c r="CU371" s="9"/>
      <c r="CV371" s="9"/>
      <c r="CW371" s="9"/>
      <c r="CX371" s="9"/>
      <c r="CY371" s="9"/>
      <c r="CZ371" s="9"/>
      <c r="DA371" s="9"/>
      <c r="DB371" s="9"/>
      <c r="DC371" s="9"/>
      <c r="DD371" s="9"/>
      <c r="DE371" s="9"/>
      <c r="DF371" s="9"/>
      <c r="DG371" s="9"/>
      <c r="DH371" s="9"/>
      <c r="DI371" s="9"/>
      <c r="DJ371" s="9"/>
      <c r="DK371" s="9"/>
      <c r="DL371" s="9"/>
      <c r="DM371" s="9"/>
      <c r="DN371" s="9"/>
      <c r="DO371" s="9"/>
      <c r="DP371" s="9"/>
      <c r="DQ371" s="9"/>
      <c r="DR371" s="9"/>
    </row>
    <row r="372" customFormat="false" ht="12.75" hidden="false" customHeight="false" outlineLevel="0" collapsed="false">
      <c r="A372" s="327"/>
      <c r="B372" s="339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  <c r="BG372" s="9"/>
      <c r="BH372" s="9"/>
      <c r="BI372" s="9"/>
      <c r="BJ372" s="9"/>
      <c r="BK372" s="9"/>
      <c r="BL372" s="9"/>
      <c r="BM372" s="9"/>
      <c r="BN372" s="9"/>
      <c r="BO372" s="9"/>
      <c r="BP372" s="9"/>
      <c r="BQ372" s="9"/>
      <c r="BR372" s="9"/>
      <c r="BS372" s="9"/>
      <c r="BT372" s="9"/>
      <c r="BU372" s="9"/>
      <c r="BV372" s="9"/>
      <c r="BW372" s="9"/>
      <c r="BX372" s="9"/>
      <c r="BY372" s="9"/>
      <c r="BZ372" s="9"/>
      <c r="CA372" s="9"/>
      <c r="CB372" s="9"/>
      <c r="CC372" s="9"/>
      <c r="CD372" s="9"/>
      <c r="CE372" s="9"/>
      <c r="CF372" s="9"/>
      <c r="CG372" s="9"/>
      <c r="CH372" s="9"/>
      <c r="CI372" s="9"/>
      <c r="CJ372" s="9"/>
      <c r="CK372" s="9"/>
      <c r="CL372" s="9"/>
      <c r="CM372" s="9"/>
      <c r="CN372" s="9"/>
      <c r="CO372" s="9"/>
      <c r="CP372" s="9"/>
      <c r="CQ372" s="9"/>
      <c r="CR372" s="9"/>
      <c r="CS372" s="9"/>
      <c r="CT372" s="9"/>
      <c r="CU372" s="9"/>
      <c r="CV372" s="9"/>
      <c r="CW372" s="9"/>
      <c r="CX372" s="9"/>
      <c r="CY372" s="9"/>
      <c r="CZ372" s="9"/>
      <c r="DA372" s="9"/>
      <c r="DB372" s="9"/>
      <c r="DC372" s="9"/>
      <c r="DD372" s="9"/>
      <c r="DE372" s="9"/>
      <c r="DF372" s="9"/>
      <c r="DG372" s="9"/>
      <c r="DH372" s="9"/>
      <c r="DI372" s="9"/>
      <c r="DJ372" s="9"/>
      <c r="DK372" s="9"/>
      <c r="DL372" s="9"/>
      <c r="DM372" s="9"/>
      <c r="DN372" s="9"/>
      <c r="DO372" s="9"/>
      <c r="DP372" s="9"/>
      <c r="DQ372" s="9"/>
      <c r="DR372" s="9"/>
    </row>
    <row r="373" customFormat="false" ht="12.75" hidden="false" customHeight="false" outlineLevel="0" collapsed="false">
      <c r="A373" s="327"/>
      <c r="B373" s="339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  <c r="BD373" s="9"/>
      <c r="BE373" s="9"/>
      <c r="BF373" s="9"/>
      <c r="BG373" s="9"/>
      <c r="BH373" s="9"/>
      <c r="BI373" s="9"/>
      <c r="BJ373" s="9"/>
      <c r="BK373" s="9"/>
      <c r="BL373" s="9"/>
      <c r="BM373" s="9"/>
      <c r="BN373" s="9"/>
      <c r="BO373" s="9"/>
      <c r="BP373" s="9"/>
      <c r="BQ373" s="9"/>
      <c r="BR373" s="9"/>
      <c r="BS373" s="9"/>
      <c r="BT373" s="9"/>
      <c r="BU373" s="9"/>
      <c r="BV373" s="9"/>
      <c r="BW373" s="9"/>
      <c r="BX373" s="9"/>
      <c r="BY373" s="9"/>
      <c r="BZ373" s="9"/>
      <c r="CA373" s="9"/>
      <c r="CB373" s="9"/>
      <c r="CC373" s="9"/>
      <c r="CD373" s="9"/>
      <c r="CE373" s="9"/>
      <c r="CF373" s="9"/>
      <c r="CG373" s="9"/>
      <c r="CH373" s="9"/>
      <c r="CI373" s="9"/>
      <c r="CJ373" s="9"/>
      <c r="CK373" s="9"/>
      <c r="CL373" s="9"/>
      <c r="CM373" s="9"/>
      <c r="CN373" s="9"/>
      <c r="CO373" s="9"/>
      <c r="CP373" s="9"/>
      <c r="CQ373" s="9"/>
      <c r="CR373" s="9"/>
      <c r="CS373" s="9"/>
      <c r="CT373" s="9"/>
      <c r="CU373" s="9"/>
      <c r="CV373" s="9"/>
      <c r="CW373" s="9"/>
      <c r="CX373" s="9"/>
      <c r="CY373" s="9"/>
      <c r="CZ373" s="9"/>
      <c r="DA373" s="9"/>
      <c r="DB373" s="9"/>
      <c r="DC373" s="9"/>
      <c r="DD373" s="9"/>
      <c r="DE373" s="9"/>
      <c r="DF373" s="9"/>
      <c r="DG373" s="9"/>
      <c r="DH373" s="9"/>
      <c r="DI373" s="9"/>
      <c r="DJ373" s="9"/>
      <c r="DK373" s="9"/>
      <c r="DL373" s="9"/>
      <c r="DM373" s="9"/>
      <c r="DN373" s="9"/>
      <c r="DO373" s="9"/>
      <c r="DP373" s="9"/>
      <c r="DQ373" s="9"/>
      <c r="DR373" s="9"/>
    </row>
    <row r="374" customFormat="false" ht="12.75" hidden="false" customHeight="false" outlineLevel="0" collapsed="false">
      <c r="A374" s="327"/>
      <c r="B374" s="339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  <c r="BG374" s="9"/>
      <c r="BH374" s="9"/>
      <c r="BI374" s="9"/>
      <c r="BJ374" s="9"/>
      <c r="BK374" s="9"/>
      <c r="BL374" s="9"/>
      <c r="BM374" s="9"/>
      <c r="BN374" s="9"/>
      <c r="BO374" s="9"/>
      <c r="BP374" s="9"/>
      <c r="BQ374" s="9"/>
      <c r="BR374" s="9"/>
      <c r="BS374" s="9"/>
      <c r="BT374" s="9"/>
      <c r="BU374" s="9"/>
      <c r="BV374" s="9"/>
      <c r="BW374" s="9"/>
      <c r="BX374" s="9"/>
      <c r="BY374" s="9"/>
      <c r="BZ374" s="9"/>
      <c r="CA374" s="9"/>
      <c r="CB374" s="9"/>
      <c r="CC374" s="9"/>
      <c r="CD374" s="9"/>
      <c r="CE374" s="9"/>
      <c r="CF374" s="9"/>
      <c r="CG374" s="9"/>
      <c r="CH374" s="9"/>
      <c r="CI374" s="9"/>
      <c r="CJ374" s="9"/>
      <c r="CK374" s="9"/>
      <c r="CL374" s="9"/>
      <c r="CM374" s="9"/>
      <c r="CN374" s="9"/>
      <c r="CO374" s="9"/>
      <c r="CP374" s="9"/>
      <c r="CQ374" s="9"/>
      <c r="CR374" s="9"/>
      <c r="CS374" s="9"/>
      <c r="CT374" s="9"/>
      <c r="CU374" s="9"/>
      <c r="CV374" s="9"/>
      <c r="CW374" s="9"/>
      <c r="CX374" s="9"/>
      <c r="CY374" s="9"/>
      <c r="CZ374" s="9"/>
      <c r="DA374" s="9"/>
      <c r="DB374" s="9"/>
      <c r="DC374" s="9"/>
      <c r="DD374" s="9"/>
      <c r="DE374" s="9"/>
      <c r="DF374" s="9"/>
      <c r="DG374" s="9"/>
      <c r="DH374" s="9"/>
      <c r="DI374" s="9"/>
      <c r="DJ374" s="9"/>
      <c r="DK374" s="9"/>
      <c r="DL374" s="9"/>
      <c r="DM374" s="9"/>
      <c r="DN374" s="9"/>
      <c r="DO374" s="9"/>
      <c r="DP374" s="9"/>
      <c r="DQ374" s="9"/>
      <c r="DR374" s="9"/>
    </row>
    <row r="375" customFormat="false" ht="12.75" hidden="false" customHeight="false" outlineLevel="0" collapsed="false">
      <c r="A375" s="327"/>
      <c r="B375" s="339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  <c r="BG375" s="9"/>
      <c r="BH375" s="9"/>
      <c r="BI375" s="9"/>
      <c r="BJ375" s="9"/>
      <c r="BK375" s="9"/>
      <c r="BL375" s="9"/>
      <c r="BM375" s="9"/>
      <c r="BN375" s="9"/>
      <c r="BO375" s="9"/>
      <c r="BP375" s="9"/>
      <c r="BQ375" s="9"/>
      <c r="BR375" s="9"/>
      <c r="BS375" s="9"/>
      <c r="BT375" s="9"/>
      <c r="BU375" s="9"/>
      <c r="BV375" s="9"/>
      <c r="BW375" s="9"/>
      <c r="BX375" s="9"/>
      <c r="BY375" s="9"/>
      <c r="BZ375" s="9"/>
      <c r="CA375" s="9"/>
      <c r="CB375" s="9"/>
      <c r="CC375" s="9"/>
      <c r="CD375" s="9"/>
      <c r="CE375" s="9"/>
      <c r="CF375" s="9"/>
      <c r="CG375" s="9"/>
      <c r="CH375" s="9"/>
      <c r="CI375" s="9"/>
      <c r="CJ375" s="9"/>
      <c r="CK375" s="9"/>
      <c r="CL375" s="9"/>
      <c r="CM375" s="9"/>
      <c r="CN375" s="9"/>
      <c r="CO375" s="9"/>
      <c r="CP375" s="9"/>
      <c r="CQ375" s="9"/>
      <c r="CR375" s="9"/>
      <c r="CS375" s="9"/>
      <c r="CT375" s="9"/>
      <c r="CU375" s="9"/>
      <c r="CV375" s="9"/>
      <c r="CW375" s="9"/>
      <c r="CX375" s="9"/>
      <c r="CY375" s="9"/>
      <c r="CZ375" s="9"/>
      <c r="DA375" s="9"/>
      <c r="DB375" s="9"/>
      <c r="DC375" s="9"/>
      <c r="DD375" s="9"/>
      <c r="DE375" s="9"/>
      <c r="DF375" s="9"/>
      <c r="DG375" s="9"/>
      <c r="DH375" s="9"/>
      <c r="DI375" s="9"/>
      <c r="DJ375" s="9"/>
      <c r="DK375" s="9"/>
      <c r="DL375" s="9"/>
      <c r="DM375" s="9"/>
      <c r="DN375" s="9"/>
      <c r="DO375" s="9"/>
      <c r="DP375" s="9"/>
      <c r="DQ375" s="9"/>
      <c r="DR375" s="9"/>
    </row>
    <row r="376" customFormat="false" ht="12.75" hidden="false" customHeight="false" outlineLevel="0" collapsed="false">
      <c r="A376" s="327"/>
      <c r="B376" s="339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  <c r="BG376" s="9"/>
      <c r="BH376" s="9"/>
      <c r="BI376" s="9"/>
      <c r="BJ376" s="9"/>
      <c r="BK376" s="9"/>
      <c r="BL376" s="9"/>
      <c r="BM376" s="9"/>
      <c r="BN376" s="9"/>
      <c r="BO376" s="9"/>
      <c r="BP376" s="9"/>
      <c r="BQ376" s="9"/>
      <c r="BR376" s="9"/>
      <c r="BS376" s="9"/>
      <c r="BT376" s="9"/>
      <c r="BU376" s="9"/>
      <c r="BV376" s="9"/>
      <c r="BW376" s="9"/>
      <c r="BX376" s="9"/>
      <c r="BY376" s="9"/>
      <c r="BZ376" s="9"/>
      <c r="CA376" s="9"/>
      <c r="CB376" s="9"/>
      <c r="CC376" s="9"/>
      <c r="CD376" s="9"/>
      <c r="CE376" s="9"/>
      <c r="CF376" s="9"/>
      <c r="CG376" s="9"/>
      <c r="CH376" s="9"/>
      <c r="CI376" s="9"/>
      <c r="CJ376" s="9"/>
      <c r="CK376" s="9"/>
      <c r="CL376" s="9"/>
      <c r="CM376" s="9"/>
      <c r="CN376" s="9"/>
      <c r="CO376" s="9"/>
      <c r="CP376" s="9"/>
      <c r="CQ376" s="9"/>
      <c r="CR376" s="9"/>
      <c r="CS376" s="9"/>
      <c r="CT376" s="9"/>
      <c r="CU376" s="9"/>
      <c r="CV376" s="9"/>
      <c r="CW376" s="9"/>
      <c r="CX376" s="9"/>
      <c r="CY376" s="9"/>
      <c r="CZ376" s="9"/>
      <c r="DA376" s="9"/>
      <c r="DB376" s="9"/>
      <c r="DC376" s="9"/>
      <c r="DD376" s="9"/>
      <c r="DE376" s="9"/>
      <c r="DF376" s="9"/>
      <c r="DG376" s="9"/>
      <c r="DH376" s="9"/>
      <c r="DI376" s="9"/>
      <c r="DJ376" s="9"/>
      <c r="DK376" s="9"/>
      <c r="DL376" s="9"/>
      <c r="DM376" s="9"/>
      <c r="DN376" s="9"/>
      <c r="DO376" s="9"/>
      <c r="DP376" s="9"/>
      <c r="DQ376" s="9"/>
      <c r="DR376" s="9"/>
    </row>
    <row r="377" customFormat="false" ht="12.75" hidden="false" customHeight="false" outlineLevel="0" collapsed="false">
      <c r="A377" s="327"/>
      <c r="B377" s="339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  <c r="BG377" s="9"/>
      <c r="BH377" s="9"/>
      <c r="BI377" s="9"/>
      <c r="BJ377" s="9"/>
      <c r="BK377" s="9"/>
      <c r="BL377" s="9"/>
      <c r="BM377" s="9"/>
      <c r="BN377" s="9"/>
      <c r="BO377" s="9"/>
      <c r="BP377" s="9"/>
      <c r="BQ377" s="9"/>
      <c r="BR377" s="9"/>
      <c r="BS377" s="9"/>
      <c r="BT377" s="9"/>
      <c r="BU377" s="9"/>
      <c r="BV377" s="9"/>
      <c r="BW377" s="9"/>
      <c r="BX377" s="9"/>
      <c r="BY377" s="9"/>
      <c r="BZ377" s="9"/>
      <c r="CA377" s="9"/>
      <c r="CB377" s="9"/>
      <c r="CC377" s="9"/>
      <c r="CD377" s="9"/>
      <c r="CE377" s="9"/>
      <c r="CF377" s="9"/>
      <c r="CG377" s="9"/>
      <c r="CH377" s="9"/>
      <c r="CI377" s="9"/>
      <c r="CJ377" s="9"/>
      <c r="CK377" s="9"/>
      <c r="CL377" s="9"/>
      <c r="CM377" s="9"/>
      <c r="CN377" s="9"/>
      <c r="CO377" s="9"/>
      <c r="CP377" s="9"/>
      <c r="CQ377" s="9"/>
      <c r="CR377" s="9"/>
      <c r="CS377" s="9"/>
      <c r="CT377" s="9"/>
      <c r="CU377" s="9"/>
      <c r="CV377" s="9"/>
      <c r="CW377" s="9"/>
      <c r="CX377" s="9"/>
      <c r="CY377" s="9"/>
      <c r="CZ377" s="9"/>
      <c r="DA377" s="9"/>
      <c r="DB377" s="9"/>
      <c r="DC377" s="9"/>
      <c r="DD377" s="9"/>
      <c r="DE377" s="9"/>
      <c r="DF377" s="9"/>
      <c r="DG377" s="9"/>
      <c r="DH377" s="9"/>
      <c r="DI377" s="9"/>
      <c r="DJ377" s="9"/>
      <c r="DK377" s="9"/>
      <c r="DL377" s="9"/>
      <c r="DM377" s="9"/>
      <c r="DN377" s="9"/>
      <c r="DO377" s="9"/>
      <c r="DP377" s="9"/>
      <c r="DQ377" s="9"/>
      <c r="DR377" s="9"/>
    </row>
    <row r="378" customFormat="false" ht="12.75" hidden="false" customHeight="false" outlineLevel="0" collapsed="false">
      <c r="A378" s="327"/>
      <c r="B378" s="339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  <c r="BG378" s="9"/>
      <c r="BH378" s="9"/>
      <c r="BI378" s="9"/>
      <c r="BJ378" s="9"/>
      <c r="BK378" s="9"/>
      <c r="BL378" s="9"/>
      <c r="BM378" s="9"/>
      <c r="BN378" s="9"/>
      <c r="BO378" s="9"/>
      <c r="BP378" s="9"/>
      <c r="BQ378" s="9"/>
      <c r="BR378" s="9"/>
      <c r="BS378" s="9"/>
      <c r="BT378" s="9"/>
      <c r="BU378" s="9"/>
      <c r="BV378" s="9"/>
      <c r="BW378" s="9"/>
      <c r="BX378" s="9"/>
      <c r="BY378" s="9"/>
      <c r="BZ378" s="9"/>
      <c r="CA378" s="9"/>
      <c r="CB378" s="9"/>
      <c r="CC378" s="9"/>
      <c r="CD378" s="9"/>
      <c r="CE378" s="9"/>
      <c r="CF378" s="9"/>
      <c r="CG378" s="9"/>
      <c r="CH378" s="9"/>
      <c r="CI378" s="9"/>
      <c r="CJ378" s="9"/>
      <c r="CK378" s="9"/>
      <c r="CL378" s="9"/>
      <c r="CM378" s="9"/>
      <c r="CN378" s="9"/>
      <c r="CO378" s="9"/>
      <c r="CP378" s="9"/>
      <c r="CQ378" s="9"/>
      <c r="CR378" s="9"/>
      <c r="CS378" s="9"/>
      <c r="CT378" s="9"/>
      <c r="CU378" s="9"/>
      <c r="CV378" s="9"/>
      <c r="CW378" s="9"/>
      <c r="CX378" s="9"/>
      <c r="CY378" s="9"/>
      <c r="CZ378" s="9"/>
      <c r="DA378" s="9"/>
      <c r="DB378" s="9"/>
      <c r="DC378" s="9"/>
      <c r="DD378" s="9"/>
      <c r="DE378" s="9"/>
      <c r="DF378" s="9"/>
      <c r="DG378" s="9"/>
      <c r="DH378" s="9"/>
      <c r="DI378" s="9"/>
      <c r="DJ378" s="9"/>
      <c r="DK378" s="9"/>
      <c r="DL378" s="9"/>
      <c r="DM378" s="9"/>
      <c r="DN378" s="9"/>
      <c r="DO378" s="9"/>
      <c r="DP378" s="9"/>
      <c r="DQ378" s="9"/>
      <c r="DR378" s="9"/>
    </row>
    <row r="379" customFormat="false" ht="12.75" hidden="false" customHeight="false" outlineLevel="0" collapsed="false">
      <c r="A379" s="327"/>
      <c r="B379" s="339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  <c r="BG379" s="9"/>
      <c r="BH379" s="9"/>
      <c r="BI379" s="9"/>
      <c r="BJ379" s="9"/>
      <c r="BK379" s="9"/>
      <c r="BL379" s="9"/>
      <c r="BM379" s="9"/>
      <c r="BN379" s="9"/>
      <c r="BO379" s="9"/>
      <c r="BP379" s="9"/>
      <c r="BQ379" s="9"/>
      <c r="BR379" s="9"/>
      <c r="BS379" s="9"/>
      <c r="BT379" s="9"/>
      <c r="BU379" s="9"/>
      <c r="BV379" s="9"/>
      <c r="BW379" s="9"/>
      <c r="BX379" s="9"/>
      <c r="BY379" s="9"/>
      <c r="BZ379" s="9"/>
      <c r="CA379" s="9"/>
      <c r="CB379" s="9"/>
      <c r="CC379" s="9"/>
      <c r="CD379" s="9"/>
      <c r="CE379" s="9"/>
      <c r="CF379" s="9"/>
      <c r="CG379" s="9"/>
      <c r="CH379" s="9"/>
      <c r="CI379" s="9"/>
      <c r="CJ379" s="9"/>
      <c r="CK379" s="9"/>
      <c r="CL379" s="9"/>
      <c r="CM379" s="9"/>
      <c r="CN379" s="9"/>
      <c r="CO379" s="9"/>
      <c r="CP379" s="9"/>
      <c r="CQ379" s="9"/>
      <c r="CR379" s="9"/>
      <c r="CS379" s="9"/>
      <c r="CT379" s="9"/>
      <c r="CU379" s="9"/>
      <c r="CV379" s="9"/>
      <c r="CW379" s="9"/>
      <c r="CX379" s="9"/>
      <c r="CY379" s="9"/>
      <c r="CZ379" s="9"/>
      <c r="DA379" s="9"/>
      <c r="DB379" s="9"/>
      <c r="DC379" s="9"/>
      <c r="DD379" s="9"/>
      <c r="DE379" s="9"/>
      <c r="DF379" s="9"/>
      <c r="DG379" s="9"/>
      <c r="DH379" s="9"/>
      <c r="DI379" s="9"/>
      <c r="DJ379" s="9"/>
      <c r="DK379" s="9"/>
      <c r="DL379" s="9"/>
      <c r="DM379" s="9"/>
      <c r="DN379" s="9"/>
      <c r="DO379" s="9"/>
      <c r="DP379" s="9"/>
      <c r="DQ379" s="9"/>
      <c r="DR379" s="9"/>
    </row>
    <row r="380" customFormat="false" ht="12.75" hidden="false" customHeight="false" outlineLevel="0" collapsed="false">
      <c r="A380" s="327"/>
      <c r="B380" s="339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  <c r="BG380" s="9"/>
      <c r="BH380" s="9"/>
      <c r="BI380" s="9"/>
      <c r="BJ380" s="9"/>
      <c r="BK380" s="9"/>
      <c r="BL380" s="9"/>
      <c r="BM380" s="9"/>
      <c r="BN380" s="9"/>
      <c r="BO380" s="9"/>
      <c r="BP380" s="9"/>
      <c r="BQ380" s="9"/>
      <c r="BR380" s="9"/>
      <c r="BS380" s="9"/>
      <c r="BT380" s="9"/>
      <c r="BU380" s="9"/>
      <c r="BV380" s="9"/>
      <c r="BW380" s="9"/>
      <c r="BX380" s="9"/>
      <c r="BY380" s="9"/>
      <c r="BZ380" s="9"/>
      <c r="CA380" s="9"/>
      <c r="CB380" s="9"/>
      <c r="CC380" s="9"/>
      <c r="CD380" s="9"/>
      <c r="CE380" s="9"/>
      <c r="CF380" s="9"/>
      <c r="CG380" s="9"/>
      <c r="CH380" s="9"/>
      <c r="CI380" s="9"/>
      <c r="CJ380" s="9"/>
      <c r="CK380" s="9"/>
      <c r="CL380" s="9"/>
      <c r="CM380" s="9"/>
      <c r="CN380" s="9"/>
      <c r="CO380" s="9"/>
      <c r="CP380" s="9"/>
      <c r="CQ380" s="9"/>
      <c r="CR380" s="9"/>
      <c r="CS380" s="9"/>
      <c r="CT380" s="9"/>
      <c r="CU380" s="9"/>
      <c r="CV380" s="9"/>
      <c r="CW380" s="9"/>
      <c r="CX380" s="9"/>
      <c r="CY380" s="9"/>
      <c r="CZ380" s="9"/>
      <c r="DA380" s="9"/>
      <c r="DB380" s="9"/>
      <c r="DC380" s="9"/>
      <c r="DD380" s="9"/>
      <c r="DE380" s="9"/>
      <c r="DF380" s="9"/>
      <c r="DG380" s="9"/>
      <c r="DH380" s="9"/>
      <c r="DI380" s="9"/>
      <c r="DJ380" s="9"/>
      <c r="DK380" s="9"/>
      <c r="DL380" s="9"/>
      <c r="DM380" s="9"/>
      <c r="DN380" s="9"/>
      <c r="DO380" s="9"/>
      <c r="DP380" s="9"/>
      <c r="DQ380" s="9"/>
      <c r="DR380" s="9"/>
    </row>
    <row r="381" customFormat="false" ht="12.75" hidden="false" customHeight="false" outlineLevel="0" collapsed="false">
      <c r="A381" s="327"/>
      <c r="B381" s="339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  <c r="BD381" s="9"/>
      <c r="BE381" s="9"/>
      <c r="BF381" s="9"/>
      <c r="BG381" s="9"/>
      <c r="BH381" s="9"/>
      <c r="BI381" s="9"/>
      <c r="BJ381" s="9"/>
      <c r="BK381" s="9"/>
      <c r="BL381" s="9"/>
      <c r="BM381" s="9"/>
      <c r="BN381" s="9"/>
      <c r="BO381" s="9"/>
      <c r="BP381" s="9"/>
      <c r="BQ381" s="9"/>
      <c r="BR381" s="9"/>
      <c r="BS381" s="9"/>
      <c r="BT381" s="9"/>
      <c r="BU381" s="9"/>
      <c r="BV381" s="9"/>
      <c r="BW381" s="9"/>
      <c r="BX381" s="9"/>
      <c r="BY381" s="9"/>
      <c r="BZ381" s="9"/>
      <c r="CA381" s="9"/>
      <c r="CB381" s="9"/>
      <c r="CC381" s="9"/>
      <c r="CD381" s="9"/>
      <c r="CE381" s="9"/>
      <c r="CF381" s="9"/>
      <c r="CG381" s="9"/>
      <c r="CH381" s="9"/>
      <c r="CI381" s="9"/>
      <c r="CJ381" s="9"/>
      <c r="CK381" s="9"/>
      <c r="CL381" s="9"/>
      <c r="CM381" s="9"/>
      <c r="CN381" s="9"/>
      <c r="CO381" s="9"/>
      <c r="CP381" s="9"/>
      <c r="CQ381" s="9"/>
      <c r="CR381" s="9"/>
      <c r="CS381" s="9"/>
      <c r="CT381" s="9"/>
      <c r="CU381" s="9"/>
      <c r="CV381" s="9"/>
      <c r="CW381" s="9"/>
      <c r="CX381" s="9"/>
      <c r="CY381" s="9"/>
      <c r="CZ381" s="9"/>
      <c r="DA381" s="9"/>
      <c r="DB381" s="9"/>
      <c r="DC381" s="9"/>
      <c r="DD381" s="9"/>
      <c r="DE381" s="9"/>
      <c r="DF381" s="9"/>
      <c r="DG381" s="9"/>
      <c r="DH381" s="9"/>
      <c r="DI381" s="9"/>
      <c r="DJ381" s="9"/>
      <c r="DK381" s="9"/>
      <c r="DL381" s="9"/>
      <c r="DM381" s="9"/>
      <c r="DN381" s="9"/>
      <c r="DO381" s="9"/>
      <c r="DP381" s="9"/>
      <c r="DQ381" s="9"/>
      <c r="DR381" s="9"/>
    </row>
    <row r="382" customFormat="false" ht="12.75" hidden="false" customHeight="false" outlineLevel="0" collapsed="false">
      <c r="A382" s="327"/>
      <c r="B382" s="339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  <c r="BD382" s="9"/>
      <c r="BE382" s="9"/>
      <c r="BF382" s="9"/>
      <c r="BG382" s="9"/>
      <c r="BH382" s="9"/>
      <c r="BI382" s="9"/>
      <c r="BJ382" s="9"/>
      <c r="BK382" s="9"/>
      <c r="BL382" s="9"/>
      <c r="BM382" s="9"/>
      <c r="BN382" s="9"/>
      <c r="BO382" s="9"/>
      <c r="BP382" s="9"/>
      <c r="BQ382" s="9"/>
      <c r="BR382" s="9"/>
      <c r="BS382" s="9"/>
      <c r="BT382" s="9"/>
      <c r="BU382" s="9"/>
      <c r="BV382" s="9"/>
      <c r="BW382" s="9"/>
      <c r="BX382" s="9"/>
      <c r="BY382" s="9"/>
      <c r="BZ382" s="9"/>
      <c r="CA382" s="9"/>
      <c r="CB382" s="9"/>
      <c r="CC382" s="9"/>
      <c r="CD382" s="9"/>
      <c r="CE382" s="9"/>
      <c r="CF382" s="9"/>
      <c r="CG382" s="9"/>
      <c r="CH382" s="9"/>
      <c r="CI382" s="9"/>
      <c r="CJ382" s="9"/>
      <c r="CK382" s="9"/>
      <c r="CL382" s="9"/>
      <c r="CM382" s="9"/>
      <c r="CN382" s="9"/>
      <c r="CO382" s="9"/>
      <c r="CP382" s="9"/>
      <c r="CQ382" s="9"/>
      <c r="CR382" s="9"/>
      <c r="CS382" s="9"/>
      <c r="CT382" s="9"/>
      <c r="CU382" s="9"/>
      <c r="CV382" s="9"/>
      <c r="CW382" s="9"/>
      <c r="CX382" s="9"/>
      <c r="CY382" s="9"/>
      <c r="CZ382" s="9"/>
      <c r="DA382" s="9"/>
      <c r="DB382" s="9"/>
      <c r="DC382" s="9"/>
      <c r="DD382" s="9"/>
      <c r="DE382" s="9"/>
      <c r="DF382" s="9"/>
      <c r="DG382" s="9"/>
      <c r="DH382" s="9"/>
      <c r="DI382" s="9"/>
      <c r="DJ382" s="9"/>
      <c r="DK382" s="9"/>
      <c r="DL382" s="9"/>
      <c r="DM382" s="9"/>
      <c r="DN382" s="9"/>
      <c r="DO382" s="9"/>
      <c r="DP382" s="9"/>
      <c r="DQ382" s="9"/>
      <c r="DR382" s="9"/>
    </row>
    <row r="383" customFormat="false" ht="12.75" hidden="false" customHeight="false" outlineLevel="0" collapsed="false">
      <c r="A383" s="327"/>
      <c r="B383" s="339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  <c r="BD383" s="9"/>
      <c r="BE383" s="9"/>
      <c r="BF383" s="9"/>
      <c r="BG383" s="9"/>
      <c r="BH383" s="9"/>
      <c r="BI383" s="9"/>
      <c r="BJ383" s="9"/>
      <c r="BK383" s="9"/>
      <c r="BL383" s="9"/>
      <c r="BM383" s="9"/>
      <c r="BN383" s="9"/>
      <c r="BO383" s="9"/>
      <c r="BP383" s="9"/>
      <c r="BQ383" s="9"/>
      <c r="BR383" s="9"/>
      <c r="BS383" s="9"/>
      <c r="BT383" s="9"/>
      <c r="BU383" s="9"/>
      <c r="BV383" s="9"/>
      <c r="BW383" s="9"/>
      <c r="BX383" s="9"/>
      <c r="BY383" s="9"/>
      <c r="BZ383" s="9"/>
      <c r="CA383" s="9"/>
      <c r="CB383" s="9"/>
      <c r="CC383" s="9"/>
      <c r="CD383" s="9"/>
      <c r="CE383" s="9"/>
      <c r="CF383" s="9"/>
      <c r="CG383" s="9"/>
      <c r="CH383" s="9"/>
      <c r="CI383" s="9"/>
      <c r="CJ383" s="9"/>
      <c r="CK383" s="9"/>
      <c r="CL383" s="9"/>
      <c r="CM383" s="9"/>
      <c r="CN383" s="9"/>
      <c r="CO383" s="9"/>
      <c r="CP383" s="9"/>
      <c r="CQ383" s="9"/>
      <c r="CR383" s="9"/>
      <c r="CS383" s="9"/>
      <c r="CT383" s="9"/>
      <c r="CU383" s="9"/>
      <c r="CV383" s="9"/>
      <c r="CW383" s="9"/>
      <c r="CX383" s="9"/>
      <c r="CY383" s="9"/>
      <c r="CZ383" s="9"/>
      <c r="DA383" s="9"/>
      <c r="DB383" s="9"/>
      <c r="DC383" s="9"/>
      <c r="DD383" s="9"/>
      <c r="DE383" s="9"/>
      <c r="DF383" s="9"/>
      <c r="DG383" s="9"/>
      <c r="DH383" s="9"/>
      <c r="DI383" s="9"/>
      <c r="DJ383" s="9"/>
      <c r="DK383" s="9"/>
      <c r="DL383" s="9"/>
      <c r="DM383" s="9"/>
      <c r="DN383" s="9"/>
      <c r="DO383" s="9"/>
      <c r="DP383" s="9"/>
      <c r="DQ383" s="9"/>
      <c r="DR383" s="9"/>
    </row>
    <row r="384" customFormat="false" ht="12.75" hidden="false" customHeight="false" outlineLevel="0" collapsed="false">
      <c r="A384" s="327"/>
      <c r="B384" s="339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  <c r="BD384" s="9"/>
      <c r="BE384" s="9"/>
      <c r="BF384" s="9"/>
      <c r="BG384" s="9"/>
      <c r="BH384" s="9"/>
      <c r="BI384" s="9"/>
      <c r="BJ384" s="9"/>
      <c r="BK384" s="9"/>
      <c r="BL384" s="9"/>
      <c r="BM384" s="9"/>
      <c r="BN384" s="9"/>
      <c r="BO384" s="9"/>
      <c r="BP384" s="9"/>
      <c r="BQ384" s="9"/>
      <c r="BR384" s="9"/>
      <c r="BS384" s="9"/>
      <c r="BT384" s="9"/>
      <c r="BU384" s="9"/>
      <c r="BV384" s="9"/>
      <c r="BW384" s="9"/>
      <c r="BX384" s="9"/>
      <c r="BY384" s="9"/>
      <c r="BZ384" s="9"/>
      <c r="CA384" s="9"/>
      <c r="CB384" s="9"/>
      <c r="CC384" s="9"/>
      <c r="CD384" s="9"/>
      <c r="CE384" s="9"/>
      <c r="CF384" s="9"/>
      <c r="CG384" s="9"/>
      <c r="CH384" s="9"/>
      <c r="CI384" s="9"/>
      <c r="CJ384" s="9"/>
      <c r="CK384" s="9"/>
      <c r="CL384" s="9"/>
      <c r="CM384" s="9"/>
      <c r="CN384" s="9"/>
      <c r="CO384" s="9"/>
      <c r="CP384" s="9"/>
      <c r="CQ384" s="9"/>
      <c r="CR384" s="9"/>
      <c r="CS384" s="9"/>
      <c r="CT384" s="9"/>
      <c r="CU384" s="9"/>
      <c r="CV384" s="9"/>
      <c r="CW384" s="9"/>
      <c r="CX384" s="9"/>
      <c r="CY384" s="9"/>
      <c r="CZ384" s="9"/>
      <c r="DA384" s="9"/>
      <c r="DB384" s="9"/>
      <c r="DC384" s="9"/>
      <c r="DD384" s="9"/>
      <c r="DE384" s="9"/>
      <c r="DF384" s="9"/>
      <c r="DG384" s="9"/>
      <c r="DH384" s="9"/>
      <c r="DI384" s="9"/>
      <c r="DJ384" s="9"/>
      <c r="DK384" s="9"/>
      <c r="DL384" s="9"/>
      <c r="DM384" s="9"/>
      <c r="DN384" s="9"/>
      <c r="DO384" s="9"/>
      <c r="DP384" s="9"/>
      <c r="DQ384" s="9"/>
      <c r="DR384" s="9"/>
    </row>
    <row r="385" customFormat="false" ht="12.75" hidden="false" customHeight="false" outlineLevel="0" collapsed="false">
      <c r="A385" s="327"/>
      <c r="B385" s="339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  <c r="BG385" s="9"/>
      <c r="BH385" s="9"/>
      <c r="BI385" s="9"/>
      <c r="BJ385" s="9"/>
      <c r="BK385" s="9"/>
      <c r="BL385" s="9"/>
      <c r="BM385" s="9"/>
      <c r="BN385" s="9"/>
      <c r="BO385" s="9"/>
      <c r="BP385" s="9"/>
      <c r="BQ385" s="9"/>
      <c r="BR385" s="9"/>
      <c r="BS385" s="9"/>
      <c r="BT385" s="9"/>
      <c r="BU385" s="9"/>
      <c r="BV385" s="9"/>
      <c r="BW385" s="9"/>
      <c r="BX385" s="9"/>
      <c r="BY385" s="9"/>
      <c r="BZ385" s="9"/>
      <c r="CA385" s="9"/>
      <c r="CB385" s="9"/>
      <c r="CC385" s="9"/>
      <c r="CD385" s="9"/>
      <c r="CE385" s="9"/>
      <c r="CF385" s="9"/>
      <c r="CG385" s="9"/>
      <c r="CH385" s="9"/>
      <c r="CI385" s="9"/>
      <c r="CJ385" s="9"/>
      <c r="CK385" s="9"/>
      <c r="CL385" s="9"/>
      <c r="CM385" s="9"/>
      <c r="CN385" s="9"/>
      <c r="CO385" s="9"/>
      <c r="CP385" s="9"/>
      <c r="CQ385" s="9"/>
      <c r="CR385" s="9"/>
      <c r="CS385" s="9"/>
      <c r="CT385" s="9"/>
      <c r="CU385" s="9"/>
      <c r="CV385" s="9"/>
      <c r="CW385" s="9"/>
      <c r="CX385" s="9"/>
      <c r="CY385" s="9"/>
      <c r="CZ385" s="9"/>
      <c r="DA385" s="9"/>
      <c r="DB385" s="9"/>
      <c r="DC385" s="9"/>
      <c r="DD385" s="9"/>
      <c r="DE385" s="9"/>
      <c r="DF385" s="9"/>
      <c r="DG385" s="9"/>
      <c r="DH385" s="9"/>
      <c r="DI385" s="9"/>
      <c r="DJ385" s="9"/>
      <c r="DK385" s="9"/>
      <c r="DL385" s="9"/>
      <c r="DM385" s="9"/>
      <c r="DN385" s="9"/>
      <c r="DO385" s="9"/>
      <c r="DP385" s="9"/>
      <c r="DQ385" s="9"/>
      <c r="DR385" s="9"/>
    </row>
    <row r="386" customFormat="false" ht="12.75" hidden="false" customHeight="false" outlineLevel="0" collapsed="false">
      <c r="A386" s="327"/>
      <c r="B386" s="339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  <c r="BG386" s="9"/>
      <c r="BH386" s="9"/>
      <c r="BI386" s="9"/>
      <c r="BJ386" s="9"/>
      <c r="BK386" s="9"/>
      <c r="BL386" s="9"/>
      <c r="BM386" s="9"/>
      <c r="BN386" s="9"/>
      <c r="BO386" s="9"/>
      <c r="BP386" s="9"/>
      <c r="BQ386" s="9"/>
      <c r="BR386" s="9"/>
      <c r="BS386" s="9"/>
      <c r="BT386" s="9"/>
      <c r="BU386" s="9"/>
      <c r="BV386" s="9"/>
      <c r="BW386" s="9"/>
      <c r="BX386" s="9"/>
      <c r="BY386" s="9"/>
      <c r="BZ386" s="9"/>
      <c r="CA386" s="9"/>
      <c r="CB386" s="9"/>
      <c r="CC386" s="9"/>
      <c r="CD386" s="9"/>
      <c r="CE386" s="9"/>
      <c r="CF386" s="9"/>
      <c r="CG386" s="9"/>
      <c r="CH386" s="9"/>
      <c r="CI386" s="9"/>
      <c r="CJ386" s="9"/>
      <c r="CK386" s="9"/>
      <c r="CL386" s="9"/>
      <c r="CM386" s="9"/>
      <c r="CN386" s="9"/>
      <c r="CO386" s="9"/>
      <c r="CP386" s="9"/>
      <c r="CQ386" s="9"/>
      <c r="CR386" s="9"/>
      <c r="CS386" s="9"/>
      <c r="CT386" s="9"/>
      <c r="CU386" s="9"/>
      <c r="CV386" s="9"/>
      <c r="CW386" s="9"/>
      <c r="CX386" s="9"/>
      <c r="CY386" s="9"/>
      <c r="CZ386" s="9"/>
      <c r="DA386" s="9"/>
      <c r="DB386" s="9"/>
      <c r="DC386" s="9"/>
      <c r="DD386" s="9"/>
      <c r="DE386" s="9"/>
      <c r="DF386" s="9"/>
      <c r="DG386" s="9"/>
      <c r="DH386" s="9"/>
      <c r="DI386" s="9"/>
      <c r="DJ386" s="9"/>
      <c r="DK386" s="9"/>
      <c r="DL386" s="9"/>
      <c r="DM386" s="9"/>
      <c r="DN386" s="9"/>
      <c r="DO386" s="9"/>
      <c r="DP386" s="9"/>
      <c r="DQ386" s="9"/>
      <c r="DR386" s="9"/>
    </row>
    <row r="387" customFormat="false" ht="12.75" hidden="false" customHeight="false" outlineLevel="0" collapsed="false">
      <c r="A387" s="327"/>
      <c r="B387" s="339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  <c r="BD387" s="9"/>
      <c r="BE387" s="9"/>
      <c r="BF387" s="9"/>
      <c r="BG387" s="9"/>
      <c r="BH387" s="9"/>
      <c r="BI387" s="9"/>
      <c r="BJ387" s="9"/>
      <c r="BK387" s="9"/>
      <c r="BL387" s="9"/>
      <c r="BM387" s="9"/>
      <c r="BN387" s="9"/>
      <c r="BO387" s="9"/>
      <c r="BP387" s="9"/>
      <c r="BQ387" s="9"/>
      <c r="BR387" s="9"/>
      <c r="BS387" s="9"/>
      <c r="BT387" s="9"/>
      <c r="BU387" s="9"/>
      <c r="BV387" s="9"/>
      <c r="BW387" s="9"/>
      <c r="BX387" s="9"/>
      <c r="BY387" s="9"/>
      <c r="BZ387" s="9"/>
      <c r="CA387" s="9"/>
      <c r="CB387" s="9"/>
      <c r="CC387" s="9"/>
      <c r="CD387" s="9"/>
      <c r="CE387" s="9"/>
      <c r="CF387" s="9"/>
      <c r="CG387" s="9"/>
      <c r="CH387" s="9"/>
      <c r="CI387" s="9"/>
      <c r="CJ387" s="9"/>
      <c r="CK387" s="9"/>
      <c r="CL387" s="9"/>
      <c r="CM387" s="9"/>
      <c r="CN387" s="9"/>
      <c r="CO387" s="9"/>
      <c r="CP387" s="9"/>
      <c r="CQ387" s="9"/>
      <c r="CR387" s="9"/>
      <c r="CS387" s="9"/>
      <c r="CT387" s="9"/>
      <c r="CU387" s="9"/>
      <c r="CV387" s="9"/>
      <c r="CW387" s="9"/>
      <c r="CX387" s="9"/>
      <c r="CY387" s="9"/>
      <c r="CZ387" s="9"/>
      <c r="DA387" s="9"/>
      <c r="DB387" s="9"/>
      <c r="DC387" s="9"/>
      <c r="DD387" s="9"/>
      <c r="DE387" s="9"/>
      <c r="DF387" s="9"/>
      <c r="DG387" s="9"/>
      <c r="DH387" s="9"/>
      <c r="DI387" s="9"/>
      <c r="DJ387" s="9"/>
      <c r="DK387" s="9"/>
      <c r="DL387" s="9"/>
      <c r="DM387" s="9"/>
      <c r="DN387" s="9"/>
      <c r="DO387" s="9"/>
      <c r="DP387" s="9"/>
      <c r="DQ387" s="9"/>
      <c r="DR387" s="9"/>
    </row>
    <row r="388" customFormat="false" ht="12.75" hidden="false" customHeight="false" outlineLevel="0" collapsed="false">
      <c r="A388" s="327"/>
      <c r="B388" s="339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  <c r="BD388" s="9"/>
      <c r="BE388" s="9"/>
      <c r="BF388" s="9"/>
      <c r="BG388" s="9"/>
      <c r="BH388" s="9"/>
      <c r="BI388" s="9"/>
      <c r="BJ388" s="9"/>
      <c r="BK388" s="9"/>
      <c r="BL388" s="9"/>
      <c r="BM388" s="9"/>
      <c r="BN388" s="9"/>
      <c r="BO388" s="9"/>
      <c r="BP388" s="9"/>
      <c r="BQ388" s="9"/>
      <c r="BR388" s="9"/>
      <c r="BS388" s="9"/>
      <c r="BT388" s="9"/>
      <c r="BU388" s="9"/>
      <c r="BV388" s="9"/>
      <c r="BW388" s="9"/>
      <c r="BX388" s="9"/>
      <c r="BY388" s="9"/>
      <c r="BZ388" s="9"/>
      <c r="CA388" s="9"/>
      <c r="CB388" s="9"/>
      <c r="CC388" s="9"/>
      <c r="CD388" s="9"/>
      <c r="CE388" s="9"/>
      <c r="CF388" s="9"/>
      <c r="CG388" s="9"/>
      <c r="CH388" s="9"/>
      <c r="CI388" s="9"/>
      <c r="CJ388" s="9"/>
      <c r="CK388" s="9"/>
      <c r="CL388" s="9"/>
      <c r="CM388" s="9"/>
      <c r="CN388" s="9"/>
      <c r="CO388" s="9"/>
      <c r="CP388" s="9"/>
      <c r="CQ388" s="9"/>
      <c r="CR388" s="9"/>
      <c r="CS388" s="9"/>
      <c r="CT388" s="9"/>
      <c r="CU388" s="9"/>
      <c r="CV388" s="9"/>
      <c r="CW388" s="9"/>
      <c r="CX388" s="9"/>
      <c r="CY388" s="9"/>
      <c r="CZ388" s="9"/>
      <c r="DA388" s="9"/>
      <c r="DB388" s="9"/>
      <c r="DC388" s="9"/>
      <c r="DD388" s="9"/>
      <c r="DE388" s="9"/>
      <c r="DF388" s="9"/>
      <c r="DG388" s="9"/>
      <c r="DH388" s="9"/>
      <c r="DI388" s="9"/>
      <c r="DJ388" s="9"/>
      <c r="DK388" s="9"/>
      <c r="DL388" s="9"/>
      <c r="DM388" s="9"/>
      <c r="DN388" s="9"/>
      <c r="DO388" s="9"/>
      <c r="DP388" s="9"/>
      <c r="DQ388" s="9"/>
      <c r="DR388" s="9"/>
    </row>
    <row r="389" customFormat="false" ht="12.75" hidden="false" customHeight="false" outlineLevel="0" collapsed="false">
      <c r="A389" s="327"/>
      <c r="B389" s="339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  <c r="BD389" s="9"/>
      <c r="BE389" s="9"/>
      <c r="BF389" s="9"/>
      <c r="BG389" s="9"/>
      <c r="BH389" s="9"/>
      <c r="BI389" s="9"/>
      <c r="BJ389" s="9"/>
      <c r="BK389" s="9"/>
      <c r="BL389" s="9"/>
      <c r="BM389" s="9"/>
      <c r="BN389" s="9"/>
      <c r="BO389" s="9"/>
      <c r="BP389" s="9"/>
      <c r="BQ389" s="9"/>
      <c r="BR389" s="9"/>
      <c r="BS389" s="9"/>
      <c r="BT389" s="9"/>
      <c r="BU389" s="9"/>
      <c r="BV389" s="9"/>
      <c r="BW389" s="9"/>
      <c r="BX389" s="9"/>
      <c r="BY389" s="9"/>
      <c r="BZ389" s="9"/>
      <c r="CA389" s="9"/>
      <c r="CB389" s="9"/>
      <c r="CC389" s="9"/>
      <c r="CD389" s="9"/>
      <c r="CE389" s="9"/>
      <c r="CF389" s="9"/>
      <c r="CG389" s="9"/>
      <c r="CH389" s="9"/>
      <c r="CI389" s="9"/>
      <c r="CJ389" s="9"/>
      <c r="CK389" s="9"/>
      <c r="CL389" s="9"/>
      <c r="CM389" s="9"/>
      <c r="CN389" s="9"/>
      <c r="CO389" s="9"/>
      <c r="CP389" s="9"/>
      <c r="CQ389" s="9"/>
      <c r="CR389" s="9"/>
      <c r="CS389" s="9"/>
      <c r="CT389" s="9"/>
      <c r="CU389" s="9"/>
      <c r="CV389" s="9"/>
      <c r="CW389" s="9"/>
      <c r="CX389" s="9"/>
      <c r="CY389" s="9"/>
      <c r="CZ389" s="9"/>
      <c r="DA389" s="9"/>
      <c r="DB389" s="9"/>
      <c r="DC389" s="9"/>
      <c r="DD389" s="9"/>
      <c r="DE389" s="9"/>
      <c r="DF389" s="9"/>
      <c r="DG389" s="9"/>
      <c r="DH389" s="9"/>
      <c r="DI389" s="9"/>
      <c r="DJ389" s="9"/>
      <c r="DK389" s="9"/>
      <c r="DL389" s="9"/>
      <c r="DM389" s="9"/>
      <c r="DN389" s="9"/>
      <c r="DO389" s="9"/>
      <c r="DP389" s="9"/>
      <c r="DQ389" s="9"/>
      <c r="DR389" s="9"/>
    </row>
    <row r="390" customFormat="false" ht="12.75" hidden="false" customHeight="false" outlineLevel="0" collapsed="false">
      <c r="A390" s="327"/>
      <c r="B390" s="339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  <c r="BD390" s="9"/>
      <c r="BE390" s="9"/>
      <c r="BF390" s="9"/>
      <c r="BG390" s="9"/>
      <c r="BH390" s="9"/>
      <c r="BI390" s="9"/>
      <c r="BJ390" s="9"/>
      <c r="BK390" s="9"/>
      <c r="BL390" s="9"/>
      <c r="BM390" s="9"/>
      <c r="BN390" s="9"/>
      <c r="BO390" s="9"/>
      <c r="BP390" s="9"/>
      <c r="BQ390" s="9"/>
      <c r="BR390" s="9"/>
      <c r="BS390" s="9"/>
      <c r="BT390" s="9"/>
      <c r="BU390" s="9"/>
      <c r="BV390" s="9"/>
      <c r="BW390" s="9"/>
      <c r="BX390" s="9"/>
      <c r="BY390" s="9"/>
      <c r="BZ390" s="9"/>
      <c r="CA390" s="9"/>
      <c r="CB390" s="9"/>
      <c r="CC390" s="9"/>
      <c r="CD390" s="9"/>
      <c r="CE390" s="9"/>
      <c r="CF390" s="9"/>
      <c r="CG390" s="9"/>
      <c r="CH390" s="9"/>
      <c r="CI390" s="9"/>
      <c r="CJ390" s="9"/>
      <c r="CK390" s="9"/>
      <c r="CL390" s="9"/>
      <c r="CM390" s="9"/>
      <c r="CN390" s="9"/>
      <c r="CO390" s="9"/>
      <c r="CP390" s="9"/>
      <c r="CQ390" s="9"/>
      <c r="CR390" s="9"/>
      <c r="CS390" s="9"/>
      <c r="CT390" s="9"/>
      <c r="CU390" s="9"/>
      <c r="CV390" s="9"/>
      <c r="CW390" s="9"/>
      <c r="CX390" s="9"/>
      <c r="CY390" s="9"/>
      <c r="CZ390" s="9"/>
      <c r="DA390" s="9"/>
      <c r="DB390" s="9"/>
      <c r="DC390" s="9"/>
      <c r="DD390" s="9"/>
      <c r="DE390" s="9"/>
      <c r="DF390" s="9"/>
      <c r="DG390" s="9"/>
      <c r="DH390" s="9"/>
      <c r="DI390" s="9"/>
      <c r="DJ390" s="9"/>
      <c r="DK390" s="9"/>
      <c r="DL390" s="9"/>
      <c r="DM390" s="9"/>
      <c r="DN390" s="9"/>
      <c r="DO390" s="9"/>
      <c r="DP390" s="9"/>
      <c r="DQ390" s="9"/>
      <c r="DR390" s="9"/>
    </row>
    <row r="391" customFormat="false" ht="12.75" hidden="false" customHeight="false" outlineLevel="0" collapsed="false">
      <c r="A391" s="327"/>
      <c r="B391" s="339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  <c r="BD391" s="9"/>
      <c r="BE391" s="9"/>
      <c r="BF391" s="9"/>
      <c r="BG391" s="9"/>
      <c r="BH391" s="9"/>
      <c r="BI391" s="9"/>
      <c r="BJ391" s="9"/>
      <c r="BK391" s="9"/>
      <c r="BL391" s="9"/>
      <c r="BM391" s="9"/>
      <c r="BN391" s="9"/>
      <c r="BO391" s="9"/>
      <c r="BP391" s="9"/>
      <c r="BQ391" s="9"/>
      <c r="BR391" s="9"/>
      <c r="BS391" s="9"/>
      <c r="BT391" s="9"/>
      <c r="BU391" s="9"/>
      <c r="BV391" s="9"/>
      <c r="BW391" s="9"/>
      <c r="BX391" s="9"/>
      <c r="BY391" s="9"/>
      <c r="BZ391" s="9"/>
      <c r="CA391" s="9"/>
      <c r="CB391" s="9"/>
      <c r="CC391" s="9"/>
      <c r="CD391" s="9"/>
      <c r="CE391" s="9"/>
      <c r="CF391" s="9"/>
      <c r="CG391" s="9"/>
      <c r="CH391" s="9"/>
      <c r="CI391" s="9"/>
      <c r="CJ391" s="9"/>
      <c r="CK391" s="9"/>
      <c r="CL391" s="9"/>
      <c r="CM391" s="9"/>
      <c r="CN391" s="9"/>
      <c r="CO391" s="9"/>
      <c r="CP391" s="9"/>
      <c r="CQ391" s="9"/>
      <c r="CR391" s="9"/>
      <c r="CS391" s="9"/>
      <c r="CT391" s="9"/>
      <c r="CU391" s="9"/>
      <c r="CV391" s="9"/>
      <c r="CW391" s="9"/>
      <c r="CX391" s="9"/>
      <c r="CY391" s="9"/>
      <c r="CZ391" s="9"/>
      <c r="DA391" s="9"/>
      <c r="DB391" s="9"/>
      <c r="DC391" s="9"/>
      <c r="DD391" s="9"/>
      <c r="DE391" s="9"/>
      <c r="DF391" s="9"/>
      <c r="DG391" s="9"/>
      <c r="DH391" s="9"/>
      <c r="DI391" s="9"/>
      <c r="DJ391" s="9"/>
      <c r="DK391" s="9"/>
      <c r="DL391" s="9"/>
      <c r="DM391" s="9"/>
      <c r="DN391" s="9"/>
      <c r="DO391" s="9"/>
      <c r="DP391" s="9"/>
      <c r="DQ391" s="9"/>
      <c r="DR391" s="9"/>
    </row>
    <row r="392" customFormat="false" ht="12.75" hidden="false" customHeight="false" outlineLevel="0" collapsed="false">
      <c r="A392" s="327"/>
      <c r="B392" s="339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  <c r="BD392" s="9"/>
      <c r="BE392" s="9"/>
      <c r="BF392" s="9"/>
      <c r="BG392" s="9"/>
      <c r="BH392" s="9"/>
      <c r="BI392" s="9"/>
      <c r="BJ392" s="9"/>
      <c r="BK392" s="9"/>
      <c r="BL392" s="9"/>
      <c r="BM392" s="9"/>
      <c r="BN392" s="9"/>
      <c r="BO392" s="9"/>
      <c r="BP392" s="9"/>
      <c r="BQ392" s="9"/>
      <c r="BR392" s="9"/>
      <c r="BS392" s="9"/>
      <c r="BT392" s="9"/>
      <c r="BU392" s="9"/>
      <c r="BV392" s="9"/>
      <c r="BW392" s="9"/>
      <c r="BX392" s="9"/>
      <c r="BY392" s="9"/>
      <c r="BZ392" s="9"/>
      <c r="CA392" s="9"/>
      <c r="CB392" s="9"/>
      <c r="CC392" s="9"/>
      <c r="CD392" s="9"/>
      <c r="CE392" s="9"/>
      <c r="CF392" s="9"/>
      <c r="CG392" s="9"/>
      <c r="CH392" s="9"/>
      <c r="CI392" s="9"/>
      <c r="CJ392" s="9"/>
      <c r="CK392" s="9"/>
      <c r="CL392" s="9"/>
      <c r="CM392" s="9"/>
      <c r="CN392" s="9"/>
      <c r="CO392" s="9"/>
      <c r="CP392" s="9"/>
      <c r="CQ392" s="9"/>
      <c r="CR392" s="9"/>
      <c r="CS392" s="9"/>
      <c r="CT392" s="9"/>
      <c r="CU392" s="9"/>
      <c r="CV392" s="9"/>
      <c r="CW392" s="9"/>
      <c r="CX392" s="9"/>
      <c r="CY392" s="9"/>
      <c r="CZ392" s="9"/>
      <c r="DA392" s="9"/>
      <c r="DB392" s="9"/>
      <c r="DC392" s="9"/>
      <c r="DD392" s="9"/>
      <c r="DE392" s="9"/>
      <c r="DF392" s="9"/>
      <c r="DG392" s="9"/>
      <c r="DH392" s="9"/>
      <c r="DI392" s="9"/>
      <c r="DJ392" s="9"/>
      <c r="DK392" s="9"/>
      <c r="DL392" s="9"/>
      <c r="DM392" s="9"/>
      <c r="DN392" s="9"/>
      <c r="DO392" s="9"/>
      <c r="DP392" s="9"/>
      <c r="DQ392" s="9"/>
      <c r="DR392" s="9"/>
    </row>
    <row r="393" customFormat="false" ht="12.75" hidden="false" customHeight="false" outlineLevel="0" collapsed="false">
      <c r="A393" s="327"/>
      <c r="B393" s="339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  <c r="BD393" s="9"/>
      <c r="BE393" s="9"/>
      <c r="BF393" s="9"/>
      <c r="BG393" s="9"/>
      <c r="BH393" s="9"/>
      <c r="BI393" s="9"/>
      <c r="BJ393" s="9"/>
      <c r="BK393" s="9"/>
      <c r="BL393" s="9"/>
      <c r="BM393" s="9"/>
      <c r="BN393" s="9"/>
      <c r="BO393" s="9"/>
      <c r="BP393" s="9"/>
      <c r="BQ393" s="9"/>
      <c r="BR393" s="9"/>
      <c r="BS393" s="9"/>
      <c r="BT393" s="9"/>
      <c r="BU393" s="9"/>
      <c r="BV393" s="9"/>
      <c r="BW393" s="9"/>
      <c r="BX393" s="9"/>
      <c r="BY393" s="9"/>
      <c r="BZ393" s="9"/>
      <c r="CA393" s="9"/>
      <c r="CB393" s="9"/>
      <c r="CC393" s="9"/>
      <c r="CD393" s="9"/>
      <c r="CE393" s="9"/>
      <c r="CF393" s="9"/>
      <c r="CG393" s="9"/>
      <c r="CH393" s="9"/>
      <c r="CI393" s="9"/>
      <c r="CJ393" s="9"/>
      <c r="CK393" s="9"/>
      <c r="CL393" s="9"/>
      <c r="CM393" s="9"/>
      <c r="CN393" s="9"/>
      <c r="CO393" s="9"/>
      <c r="CP393" s="9"/>
      <c r="CQ393" s="9"/>
      <c r="CR393" s="9"/>
      <c r="CS393" s="9"/>
      <c r="CT393" s="9"/>
      <c r="CU393" s="9"/>
      <c r="CV393" s="9"/>
      <c r="CW393" s="9"/>
      <c r="CX393" s="9"/>
      <c r="CY393" s="9"/>
      <c r="CZ393" s="9"/>
      <c r="DA393" s="9"/>
      <c r="DB393" s="9"/>
      <c r="DC393" s="9"/>
      <c r="DD393" s="9"/>
      <c r="DE393" s="9"/>
      <c r="DF393" s="9"/>
      <c r="DG393" s="9"/>
      <c r="DH393" s="9"/>
      <c r="DI393" s="9"/>
      <c r="DJ393" s="9"/>
      <c r="DK393" s="9"/>
      <c r="DL393" s="9"/>
      <c r="DM393" s="9"/>
      <c r="DN393" s="9"/>
      <c r="DO393" s="9"/>
      <c r="DP393" s="9"/>
      <c r="DQ393" s="9"/>
      <c r="DR393" s="9"/>
    </row>
    <row r="394" customFormat="false" ht="12.75" hidden="false" customHeight="false" outlineLevel="0" collapsed="false">
      <c r="A394" s="327"/>
      <c r="B394" s="339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  <c r="BD394" s="9"/>
      <c r="BE394" s="9"/>
      <c r="BF394" s="9"/>
      <c r="BG394" s="9"/>
      <c r="BH394" s="9"/>
      <c r="BI394" s="9"/>
      <c r="BJ394" s="9"/>
      <c r="BK394" s="9"/>
      <c r="BL394" s="9"/>
      <c r="BM394" s="9"/>
      <c r="BN394" s="9"/>
      <c r="BO394" s="9"/>
      <c r="BP394" s="9"/>
      <c r="BQ394" s="9"/>
      <c r="BR394" s="9"/>
      <c r="BS394" s="9"/>
      <c r="BT394" s="9"/>
      <c r="BU394" s="9"/>
      <c r="BV394" s="9"/>
      <c r="BW394" s="9"/>
      <c r="BX394" s="9"/>
      <c r="BY394" s="9"/>
      <c r="BZ394" s="9"/>
      <c r="CA394" s="9"/>
      <c r="CB394" s="9"/>
      <c r="CC394" s="9"/>
      <c r="CD394" s="9"/>
      <c r="CE394" s="9"/>
      <c r="CF394" s="9"/>
      <c r="CG394" s="9"/>
      <c r="CH394" s="9"/>
      <c r="CI394" s="9"/>
      <c r="CJ394" s="9"/>
      <c r="CK394" s="9"/>
      <c r="CL394" s="9"/>
      <c r="CM394" s="9"/>
      <c r="CN394" s="9"/>
      <c r="CO394" s="9"/>
      <c r="CP394" s="9"/>
      <c r="CQ394" s="9"/>
      <c r="CR394" s="9"/>
      <c r="CS394" s="9"/>
      <c r="CT394" s="9"/>
      <c r="CU394" s="9"/>
      <c r="CV394" s="9"/>
      <c r="CW394" s="9"/>
      <c r="CX394" s="9"/>
      <c r="CY394" s="9"/>
      <c r="CZ394" s="9"/>
      <c r="DA394" s="9"/>
      <c r="DB394" s="9"/>
      <c r="DC394" s="9"/>
      <c r="DD394" s="9"/>
      <c r="DE394" s="9"/>
      <c r="DF394" s="9"/>
      <c r="DG394" s="9"/>
      <c r="DH394" s="9"/>
      <c r="DI394" s="9"/>
      <c r="DJ394" s="9"/>
      <c r="DK394" s="9"/>
      <c r="DL394" s="9"/>
      <c r="DM394" s="9"/>
      <c r="DN394" s="9"/>
      <c r="DO394" s="9"/>
      <c r="DP394" s="9"/>
      <c r="DQ394" s="9"/>
      <c r="DR394" s="9"/>
    </row>
    <row r="395" customFormat="false" ht="12.75" hidden="false" customHeight="false" outlineLevel="0" collapsed="false">
      <c r="A395" s="327"/>
      <c r="B395" s="339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  <c r="BD395" s="9"/>
      <c r="BE395" s="9"/>
      <c r="BF395" s="9"/>
      <c r="BG395" s="9"/>
      <c r="BH395" s="9"/>
      <c r="BI395" s="9"/>
      <c r="BJ395" s="9"/>
      <c r="BK395" s="9"/>
      <c r="BL395" s="9"/>
      <c r="BM395" s="9"/>
      <c r="BN395" s="9"/>
      <c r="BO395" s="9"/>
      <c r="BP395" s="9"/>
      <c r="BQ395" s="9"/>
      <c r="BR395" s="9"/>
      <c r="BS395" s="9"/>
      <c r="BT395" s="9"/>
      <c r="BU395" s="9"/>
      <c r="BV395" s="9"/>
      <c r="BW395" s="9"/>
      <c r="BX395" s="9"/>
      <c r="BY395" s="9"/>
      <c r="BZ395" s="9"/>
      <c r="CA395" s="9"/>
      <c r="CB395" s="9"/>
      <c r="CC395" s="9"/>
      <c r="CD395" s="9"/>
      <c r="CE395" s="9"/>
      <c r="CF395" s="9"/>
      <c r="CG395" s="9"/>
      <c r="CH395" s="9"/>
      <c r="CI395" s="9"/>
      <c r="CJ395" s="9"/>
      <c r="CK395" s="9"/>
      <c r="CL395" s="9"/>
      <c r="CM395" s="9"/>
      <c r="CN395" s="9"/>
      <c r="CO395" s="9"/>
      <c r="CP395" s="9"/>
      <c r="CQ395" s="9"/>
      <c r="CR395" s="9"/>
      <c r="CS395" s="9"/>
      <c r="CT395" s="9"/>
      <c r="CU395" s="9"/>
      <c r="CV395" s="9"/>
      <c r="CW395" s="9"/>
      <c r="CX395" s="9"/>
      <c r="CY395" s="9"/>
      <c r="CZ395" s="9"/>
      <c r="DA395" s="9"/>
      <c r="DB395" s="9"/>
      <c r="DC395" s="9"/>
      <c r="DD395" s="9"/>
      <c r="DE395" s="9"/>
      <c r="DF395" s="9"/>
      <c r="DG395" s="9"/>
      <c r="DH395" s="9"/>
      <c r="DI395" s="9"/>
      <c r="DJ395" s="9"/>
      <c r="DK395" s="9"/>
      <c r="DL395" s="9"/>
      <c r="DM395" s="9"/>
      <c r="DN395" s="9"/>
      <c r="DO395" s="9"/>
      <c r="DP395" s="9"/>
      <c r="DQ395" s="9"/>
      <c r="DR395" s="9"/>
    </row>
    <row r="396" customFormat="false" ht="12.75" hidden="false" customHeight="false" outlineLevel="0" collapsed="false">
      <c r="A396" s="327"/>
      <c r="B396" s="339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  <c r="BG396" s="9"/>
      <c r="BH396" s="9"/>
      <c r="BI396" s="9"/>
      <c r="BJ396" s="9"/>
      <c r="BK396" s="9"/>
      <c r="BL396" s="9"/>
      <c r="BM396" s="9"/>
      <c r="BN396" s="9"/>
      <c r="BO396" s="9"/>
      <c r="BP396" s="9"/>
      <c r="BQ396" s="9"/>
      <c r="BR396" s="9"/>
      <c r="BS396" s="9"/>
      <c r="BT396" s="9"/>
      <c r="BU396" s="9"/>
      <c r="BV396" s="9"/>
      <c r="BW396" s="9"/>
      <c r="BX396" s="9"/>
      <c r="BY396" s="9"/>
      <c r="BZ396" s="9"/>
      <c r="CA396" s="9"/>
      <c r="CB396" s="9"/>
      <c r="CC396" s="9"/>
      <c r="CD396" s="9"/>
      <c r="CE396" s="9"/>
      <c r="CF396" s="9"/>
      <c r="CG396" s="9"/>
      <c r="CH396" s="9"/>
      <c r="CI396" s="9"/>
      <c r="CJ396" s="9"/>
      <c r="CK396" s="9"/>
      <c r="CL396" s="9"/>
      <c r="CM396" s="9"/>
      <c r="CN396" s="9"/>
      <c r="CO396" s="9"/>
      <c r="CP396" s="9"/>
      <c r="CQ396" s="9"/>
      <c r="CR396" s="9"/>
      <c r="CS396" s="9"/>
      <c r="CT396" s="9"/>
      <c r="CU396" s="9"/>
      <c r="CV396" s="9"/>
      <c r="CW396" s="9"/>
      <c r="CX396" s="9"/>
      <c r="CY396" s="9"/>
      <c r="CZ396" s="9"/>
      <c r="DA396" s="9"/>
      <c r="DB396" s="9"/>
      <c r="DC396" s="9"/>
      <c r="DD396" s="9"/>
      <c r="DE396" s="9"/>
      <c r="DF396" s="9"/>
      <c r="DG396" s="9"/>
      <c r="DH396" s="9"/>
      <c r="DI396" s="9"/>
      <c r="DJ396" s="9"/>
      <c r="DK396" s="9"/>
      <c r="DL396" s="9"/>
      <c r="DM396" s="9"/>
      <c r="DN396" s="9"/>
      <c r="DO396" s="9"/>
      <c r="DP396" s="9"/>
      <c r="DQ396" s="9"/>
      <c r="DR396" s="9"/>
    </row>
    <row r="397" customFormat="false" ht="12.75" hidden="false" customHeight="false" outlineLevel="0" collapsed="false">
      <c r="A397" s="327"/>
      <c r="B397" s="339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  <c r="BD397" s="9"/>
      <c r="BE397" s="9"/>
      <c r="BF397" s="9"/>
      <c r="BG397" s="9"/>
      <c r="BH397" s="9"/>
      <c r="BI397" s="9"/>
      <c r="BJ397" s="9"/>
      <c r="BK397" s="9"/>
      <c r="BL397" s="9"/>
      <c r="BM397" s="9"/>
      <c r="BN397" s="9"/>
      <c r="BO397" s="9"/>
      <c r="BP397" s="9"/>
      <c r="BQ397" s="9"/>
      <c r="BR397" s="9"/>
      <c r="BS397" s="9"/>
      <c r="BT397" s="9"/>
      <c r="BU397" s="9"/>
      <c r="BV397" s="9"/>
      <c r="BW397" s="9"/>
      <c r="BX397" s="9"/>
      <c r="BY397" s="9"/>
      <c r="BZ397" s="9"/>
      <c r="CA397" s="9"/>
      <c r="CB397" s="9"/>
      <c r="CC397" s="9"/>
      <c r="CD397" s="9"/>
      <c r="CE397" s="9"/>
      <c r="CF397" s="9"/>
      <c r="CG397" s="9"/>
      <c r="CH397" s="9"/>
      <c r="CI397" s="9"/>
      <c r="CJ397" s="9"/>
      <c r="CK397" s="9"/>
      <c r="CL397" s="9"/>
      <c r="CM397" s="9"/>
      <c r="CN397" s="9"/>
      <c r="CO397" s="9"/>
      <c r="CP397" s="9"/>
      <c r="CQ397" s="9"/>
      <c r="CR397" s="9"/>
      <c r="CS397" s="9"/>
      <c r="CT397" s="9"/>
      <c r="CU397" s="9"/>
      <c r="CV397" s="9"/>
      <c r="CW397" s="9"/>
      <c r="CX397" s="9"/>
      <c r="CY397" s="9"/>
      <c r="CZ397" s="9"/>
      <c r="DA397" s="9"/>
      <c r="DB397" s="9"/>
      <c r="DC397" s="9"/>
      <c r="DD397" s="9"/>
      <c r="DE397" s="9"/>
      <c r="DF397" s="9"/>
      <c r="DG397" s="9"/>
      <c r="DH397" s="9"/>
      <c r="DI397" s="9"/>
      <c r="DJ397" s="9"/>
      <c r="DK397" s="9"/>
      <c r="DL397" s="9"/>
      <c r="DM397" s="9"/>
      <c r="DN397" s="9"/>
      <c r="DO397" s="9"/>
      <c r="DP397" s="9"/>
      <c r="DQ397" s="9"/>
      <c r="DR397" s="9"/>
    </row>
    <row r="398" customFormat="false" ht="12.75" hidden="false" customHeight="false" outlineLevel="0" collapsed="false">
      <c r="A398" s="327"/>
      <c r="B398" s="339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  <c r="BD398" s="9"/>
      <c r="BE398" s="9"/>
      <c r="BF398" s="9"/>
      <c r="BG398" s="9"/>
      <c r="BH398" s="9"/>
      <c r="BI398" s="9"/>
      <c r="BJ398" s="9"/>
      <c r="BK398" s="9"/>
      <c r="BL398" s="9"/>
      <c r="BM398" s="9"/>
      <c r="BN398" s="9"/>
      <c r="BO398" s="9"/>
      <c r="BP398" s="9"/>
      <c r="BQ398" s="9"/>
      <c r="BR398" s="9"/>
      <c r="BS398" s="9"/>
      <c r="BT398" s="9"/>
      <c r="BU398" s="9"/>
      <c r="BV398" s="9"/>
      <c r="BW398" s="9"/>
      <c r="BX398" s="9"/>
      <c r="BY398" s="9"/>
      <c r="BZ398" s="9"/>
      <c r="CA398" s="9"/>
      <c r="CB398" s="9"/>
      <c r="CC398" s="9"/>
      <c r="CD398" s="9"/>
      <c r="CE398" s="9"/>
      <c r="CF398" s="9"/>
      <c r="CG398" s="9"/>
      <c r="CH398" s="9"/>
      <c r="CI398" s="9"/>
      <c r="CJ398" s="9"/>
      <c r="CK398" s="9"/>
      <c r="CL398" s="9"/>
      <c r="CM398" s="9"/>
      <c r="CN398" s="9"/>
      <c r="CO398" s="9"/>
      <c r="CP398" s="9"/>
      <c r="CQ398" s="9"/>
      <c r="CR398" s="9"/>
      <c r="CS398" s="9"/>
      <c r="CT398" s="9"/>
      <c r="CU398" s="9"/>
      <c r="CV398" s="9"/>
      <c r="CW398" s="9"/>
      <c r="CX398" s="9"/>
      <c r="CY398" s="9"/>
      <c r="CZ398" s="9"/>
      <c r="DA398" s="9"/>
      <c r="DB398" s="9"/>
      <c r="DC398" s="9"/>
      <c r="DD398" s="9"/>
      <c r="DE398" s="9"/>
      <c r="DF398" s="9"/>
      <c r="DG398" s="9"/>
      <c r="DH398" s="9"/>
      <c r="DI398" s="9"/>
      <c r="DJ398" s="9"/>
      <c r="DK398" s="9"/>
      <c r="DL398" s="9"/>
      <c r="DM398" s="9"/>
      <c r="DN398" s="9"/>
      <c r="DO398" s="9"/>
      <c r="DP398" s="9"/>
      <c r="DQ398" s="9"/>
      <c r="DR398" s="9"/>
    </row>
    <row r="399" customFormat="false" ht="12.75" hidden="false" customHeight="false" outlineLevel="0" collapsed="false">
      <c r="A399" s="327"/>
      <c r="B399" s="339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  <c r="BD399" s="9"/>
      <c r="BE399" s="9"/>
      <c r="BF399" s="9"/>
      <c r="BG399" s="9"/>
      <c r="BH399" s="9"/>
      <c r="BI399" s="9"/>
      <c r="BJ399" s="9"/>
      <c r="BK399" s="9"/>
      <c r="BL399" s="9"/>
      <c r="BM399" s="9"/>
      <c r="BN399" s="9"/>
      <c r="BO399" s="9"/>
      <c r="BP399" s="9"/>
      <c r="BQ399" s="9"/>
      <c r="BR399" s="9"/>
      <c r="BS399" s="9"/>
      <c r="BT399" s="9"/>
      <c r="BU399" s="9"/>
      <c r="BV399" s="9"/>
      <c r="BW399" s="9"/>
      <c r="BX399" s="9"/>
      <c r="BY399" s="9"/>
      <c r="BZ399" s="9"/>
      <c r="CA399" s="9"/>
      <c r="CB399" s="9"/>
      <c r="CC399" s="9"/>
      <c r="CD399" s="9"/>
      <c r="CE399" s="9"/>
      <c r="CF399" s="9"/>
      <c r="CG399" s="9"/>
      <c r="CH399" s="9"/>
      <c r="CI399" s="9"/>
      <c r="CJ399" s="9"/>
      <c r="CK399" s="9"/>
      <c r="CL399" s="9"/>
      <c r="CM399" s="9"/>
      <c r="CN399" s="9"/>
      <c r="CO399" s="9"/>
      <c r="CP399" s="9"/>
      <c r="CQ399" s="9"/>
      <c r="CR399" s="9"/>
      <c r="CS399" s="9"/>
      <c r="CT399" s="9"/>
      <c r="CU399" s="9"/>
      <c r="CV399" s="9"/>
      <c r="CW399" s="9"/>
      <c r="CX399" s="9"/>
      <c r="CY399" s="9"/>
      <c r="CZ399" s="9"/>
      <c r="DA399" s="9"/>
      <c r="DB399" s="9"/>
      <c r="DC399" s="9"/>
      <c r="DD399" s="9"/>
      <c r="DE399" s="9"/>
      <c r="DF399" s="9"/>
      <c r="DG399" s="9"/>
      <c r="DH399" s="9"/>
      <c r="DI399" s="9"/>
      <c r="DJ399" s="9"/>
      <c r="DK399" s="9"/>
      <c r="DL399" s="9"/>
      <c r="DM399" s="9"/>
      <c r="DN399" s="9"/>
      <c r="DO399" s="9"/>
      <c r="DP399" s="9"/>
      <c r="DQ399" s="9"/>
      <c r="DR399" s="9"/>
    </row>
    <row r="400" customFormat="false" ht="12.75" hidden="false" customHeight="false" outlineLevel="0" collapsed="false">
      <c r="A400" s="327"/>
      <c r="B400" s="339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9"/>
      <c r="BC400" s="9"/>
      <c r="BD400" s="9"/>
      <c r="BE400" s="9"/>
      <c r="BF400" s="9"/>
      <c r="BG400" s="9"/>
      <c r="BH400" s="9"/>
      <c r="BI400" s="9"/>
      <c r="BJ400" s="9"/>
      <c r="BK400" s="9"/>
      <c r="BL400" s="9"/>
      <c r="BM400" s="9"/>
      <c r="BN400" s="9"/>
      <c r="BO400" s="9"/>
      <c r="BP400" s="9"/>
      <c r="BQ400" s="9"/>
      <c r="BR400" s="9"/>
      <c r="BS400" s="9"/>
      <c r="BT400" s="9"/>
      <c r="BU400" s="9"/>
      <c r="BV400" s="9"/>
      <c r="BW400" s="9"/>
      <c r="BX400" s="9"/>
      <c r="BY400" s="9"/>
      <c r="BZ400" s="9"/>
      <c r="CA400" s="9"/>
      <c r="CB400" s="9"/>
      <c r="CC400" s="9"/>
      <c r="CD400" s="9"/>
      <c r="CE400" s="9"/>
      <c r="CF400" s="9"/>
      <c r="CG400" s="9"/>
      <c r="CH400" s="9"/>
      <c r="CI400" s="9"/>
      <c r="CJ400" s="9"/>
      <c r="CK400" s="9"/>
      <c r="CL400" s="9"/>
      <c r="CM400" s="9"/>
      <c r="CN400" s="9"/>
      <c r="CO400" s="9"/>
      <c r="CP400" s="9"/>
      <c r="CQ400" s="9"/>
      <c r="CR400" s="9"/>
      <c r="CS400" s="9"/>
      <c r="CT400" s="9"/>
      <c r="CU400" s="9"/>
      <c r="CV400" s="9"/>
      <c r="CW400" s="9"/>
      <c r="CX400" s="9"/>
      <c r="CY400" s="9"/>
      <c r="CZ400" s="9"/>
      <c r="DA400" s="9"/>
      <c r="DB400" s="9"/>
      <c r="DC400" s="9"/>
      <c r="DD400" s="9"/>
      <c r="DE400" s="9"/>
      <c r="DF400" s="9"/>
      <c r="DG400" s="9"/>
      <c r="DH400" s="9"/>
      <c r="DI400" s="9"/>
      <c r="DJ400" s="9"/>
      <c r="DK400" s="9"/>
      <c r="DL400" s="9"/>
      <c r="DM400" s="9"/>
      <c r="DN400" s="9"/>
      <c r="DO400" s="9"/>
      <c r="DP400" s="9"/>
      <c r="DQ400" s="9"/>
      <c r="DR400" s="9"/>
    </row>
    <row r="401" customFormat="false" ht="12.75" hidden="false" customHeight="false" outlineLevel="0" collapsed="false">
      <c r="A401" s="327"/>
      <c r="B401" s="339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9"/>
      <c r="BC401" s="9"/>
      <c r="BD401" s="9"/>
      <c r="BE401" s="9"/>
      <c r="BF401" s="9"/>
      <c r="BG401" s="9"/>
      <c r="BH401" s="9"/>
      <c r="BI401" s="9"/>
      <c r="BJ401" s="9"/>
      <c r="BK401" s="9"/>
      <c r="BL401" s="9"/>
      <c r="BM401" s="9"/>
      <c r="BN401" s="9"/>
      <c r="BO401" s="9"/>
      <c r="BP401" s="9"/>
      <c r="BQ401" s="9"/>
      <c r="BR401" s="9"/>
      <c r="BS401" s="9"/>
      <c r="BT401" s="9"/>
      <c r="BU401" s="9"/>
      <c r="BV401" s="9"/>
      <c r="BW401" s="9"/>
      <c r="BX401" s="9"/>
      <c r="BY401" s="9"/>
      <c r="BZ401" s="9"/>
      <c r="CA401" s="9"/>
      <c r="CB401" s="9"/>
      <c r="CC401" s="9"/>
      <c r="CD401" s="9"/>
      <c r="CE401" s="9"/>
      <c r="CF401" s="9"/>
      <c r="CG401" s="9"/>
      <c r="CH401" s="9"/>
      <c r="CI401" s="9"/>
      <c r="CJ401" s="9"/>
      <c r="CK401" s="9"/>
      <c r="CL401" s="9"/>
      <c r="CM401" s="9"/>
      <c r="CN401" s="9"/>
      <c r="CO401" s="9"/>
      <c r="CP401" s="9"/>
      <c r="CQ401" s="9"/>
      <c r="CR401" s="9"/>
      <c r="CS401" s="9"/>
      <c r="CT401" s="9"/>
      <c r="CU401" s="9"/>
      <c r="CV401" s="9"/>
      <c r="CW401" s="9"/>
      <c r="CX401" s="9"/>
      <c r="CY401" s="9"/>
      <c r="CZ401" s="9"/>
      <c r="DA401" s="9"/>
      <c r="DB401" s="9"/>
      <c r="DC401" s="9"/>
      <c r="DD401" s="9"/>
      <c r="DE401" s="9"/>
      <c r="DF401" s="9"/>
      <c r="DG401" s="9"/>
      <c r="DH401" s="9"/>
      <c r="DI401" s="9"/>
      <c r="DJ401" s="9"/>
      <c r="DK401" s="9"/>
      <c r="DL401" s="9"/>
      <c r="DM401" s="9"/>
      <c r="DN401" s="9"/>
      <c r="DO401" s="9"/>
      <c r="DP401" s="9"/>
      <c r="DQ401" s="9"/>
      <c r="DR401" s="9"/>
    </row>
    <row r="402" customFormat="false" ht="12.75" hidden="false" customHeight="false" outlineLevel="0" collapsed="false">
      <c r="A402" s="327"/>
      <c r="B402" s="339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9"/>
      <c r="BC402" s="9"/>
      <c r="BD402" s="9"/>
      <c r="BE402" s="9"/>
      <c r="BF402" s="9"/>
      <c r="BG402" s="9"/>
      <c r="BH402" s="9"/>
      <c r="BI402" s="9"/>
      <c r="BJ402" s="9"/>
      <c r="BK402" s="9"/>
      <c r="BL402" s="9"/>
      <c r="BM402" s="9"/>
      <c r="BN402" s="9"/>
      <c r="BO402" s="9"/>
      <c r="BP402" s="9"/>
      <c r="BQ402" s="9"/>
      <c r="BR402" s="9"/>
      <c r="BS402" s="9"/>
      <c r="BT402" s="9"/>
      <c r="BU402" s="9"/>
      <c r="BV402" s="9"/>
      <c r="BW402" s="9"/>
      <c r="BX402" s="9"/>
      <c r="BY402" s="9"/>
      <c r="BZ402" s="9"/>
      <c r="CA402" s="9"/>
      <c r="CB402" s="9"/>
      <c r="CC402" s="9"/>
      <c r="CD402" s="9"/>
      <c r="CE402" s="9"/>
      <c r="CF402" s="9"/>
      <c r="CG402" s="9"/>
      <c r="CH402" s="9"/>
      <c r="CI402" s="9"/>
      <c r="CJ402" s="9"/>
      <c r="CK402" s="9"/>
      <c r="CL402" s="9"/>
      <c r="CM402" s="9"/>
      <c r="CN402" s="9"/>
      <c r="CO402" s="9"/>
      <c r="CP402" s="9"/>
      <c r="CQ402" s="9"/>
      <c r="CR402" s="9"/>
      <c r="CS402" s="9"/>
      <c r="CT402" s="9"/>
      <c r="CU402" s="9"/>
      <c r="CV402" s="9"/>
      <c r="CW402" s="9"/>
      <c r="CX402" s="9"/>
      <c r="CY402" s="9"/>
      <c r="CZ402" s="9"/>
      <c r="DA402" s="9"/>
      <c r="DB402" s="9"/>
      <c r="DC402" s="9"/>
      <c r="DD402" s="9"/>
      <c r="DE402" s="9"/>
      <c r="DF402" s="9"/>
      <c r="DG402" s="9"/>
      <c r="DH402" s="9"/>
      <c r="DI402" s="9"/>
      <c r="DJ402" s="9"/>
      <c r="DK402" s="9"/>
      <c r="DL402" s="9"/>
      <c r="DM402" s="9"/>
      <c r="DN402" s="9"/>
      <c r="DO402" s="9"/>
      <c r="DP402" s="9"/>
      <c r="DQ402" s="9"/>
      <c r="DR402" s="9"/>
    </row>
    <row r="403" customFormat="false" ht="12.75" hidden="false" customHeight="false" outlineLevel="0" collapsed="false">
      <c r="A403" s="327"/>
      <c r="B403" s="339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9"/>
      <c r="BC403" s="9"/>
      <c r="BD403" s="9"/>
      <c r="BE403" s="9"/>
      <c r="BF403" s="9"/>
      <c r="BG403" s="9"/>
      <c r="BH403" s="9"/>
      <c r="BI403" s="9"/>
      <c r="BJ403" s="9"/>
      <c r="BK403" s="9"/>
      <c r="BL403" s="9"/>
      <c r="BM403" s="9"/>
      <c r="BN403" s="9"/>
      <c r="BO403" s="9"/>
      <c r="BP403" s="9"/>
      <c r="BQ403" s="9"/>
      <c r="BR403" s="9"/>
      <c r="BS403" s="9"/>
      <c r="BT403" s="9"/>
      <c r="BU403" s="9"/>
      <c r="BV403" s="9"/>
      <c r="BW403" s="9"/>
      <c r="BX403" s="9"/>
      <c r="BY403" s="9"/>
      <c r="BZ403" s="9"/>
      <c r="CA403" s="9"/>
      <c r="CB403" s="9"/>
      <c r="CC403" s="9"/>
      <c r="CD403" s="9"/>
      <c r="CE403" s="9"/>
      <c r="CF403" s="9"/>
      <c r="CG403" s="9"/>
      <c r="CH403" s="9"/>
      <c r="CI403" s="9"/>
      <c r="CJ403" s="9"/>
      <c r="CK403" s="9"/>
      <c r="CL403" s="9"/>
      <c r="CM403" s="9"/>
      <c r="CN403" s="9"/>
      <c r="CO403" s="9"/>
      <c r="CP403" s="9"/>
      <c r="CQ403" s="9"/>
      <c r="CR403" s="9"/>
      <c r="CS403" s="9"/>
      <c r="CT403" s="9"/>
      <c r="CU403" s="9"/>
      <c r="CV403" s="9"/>
      <c r="CW403" s="9"/>
      <c r="CX403" s="9"/>
      <c r="CY403" s="9"/>
      <c r="CZ403" s="9"/>
      <c r="DA403" s="9"/>
      <c r="DB403" s="9"/>
      <c r="DC403" s="9"/>
      <c r="DD403" s="9"/>
      <c r="DE403" s="9"/>
      <c r="DF403" s="9"/>
      <c r="DG403" s="9"/>
      <c r="DH403" s="9"/>
      <c r="DI403" s="9"/>
      <c r="DJ403" s="9"/>
      <c r="DK403" s="9"/>
      <c r="DL403" s="9"/>
      <c r="DM403" s="9"/>
      <c r="DN403" s="9"/>
      <c r="DO403" s="9"/>
      <c r="DP403" s="9"/>
      <c r="DQ403" s="9"/>
      <c r="DR403" s="9"/>
    </row>
    <row r="404" customFormat="false" ht="12.75" hidden="false" customHeight="false" outlineLevel="0" collapsed="false">
      <c r="A404" s="327"/>
      <c r="B404" s="339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9"/>
      <c r="BC404" s="9"/>
      <c r="BD404" s="9"/>
      <c r="BE404" s="9"/>
      <c r="BF404" s="9"/>
      <c r="BG404" s="9"/>
      <c r="BH404" s="9"/>
      <c r="BI404" s="9"/>
      <c r="BJ404" s="9"/>
      <c r="BK404" s="9"/>
      <c r="BL404" s="9"/>
      <c r="BM404" s="9"/>
      <c r="BN404" s="9"/>
      <c r="BO404" s="9"/>
      <c r="BP404" s="9"/>
      <c r="BQ404" s="9"/>
      <c r="BR404" s="9"/>
      <c r="BS404" s="9"/>
      <c r="BT404" s="9"/>
      <c r="BU404" s="9"/>
      <c r="BV404" s="9"/>
      <c r="BW404" s="9"/>
      <c r="BX404" s="9"/>
      <c r="BY404" s="9"/>
      <c r="BZ404" s="9"/>
      <c r="CA404" s="9"/>
      <c r="CB404" s="9"/>
      <c r="CC404" s="9"/>
      <c r="CD404" s="9"/>
      <c r="CE404" s="9"/>
      <c r="CF404" s="9"/>
      <c r="CG404" s="9"/>
      <c r="CH404" s="9"/>
      <c r="CI404" s="9"/>
      <c r="CJ404" s="9"/>
      <c r="CK404" s="9"/>
      <c r="CL404" s="9"/>
      <c r="CM404" s="9"/>
      <c r="CN404" s="9"/>
      <c r="CO404" s="9"/>
      <c r="CP404" s="9"/>
      <c r="CQ404" s="9"/>
      <c r="CR404" s="9"/>
      <c r="CS404" s="9"/>
      <c r="CT404" s="9"/>
      <c r="CU404" s="9"/>
      <c r="CV404" s="9"/>
      <c r="CW404" s="9"/>
      <c r="CX404" s="9"/>
      <c r="CY404" s="9"/>
      <c r="CZ404" s="9"/>
      <c r="DA404" s="9"/>
      <c r="DB404" s="9"/>
      <c r="DC404" s="9"/>
      <c r="DD404" s="9"/>
      <c r="DE404" s="9"/>
      <c r="DF404" s="9"/>
      <c r="DG404" s="9"/>
      <c r="DH404" s="9"/>
      <c r="DI404" s="9"/>
      <c r="DJ404" s="9"/>
      <c r="DK404" s="9"/>
      <c r="DL404" s="9"/>
      <c r="DM404" s="9"/>
      <c r="DN404" s="9"/>
      <c r="DO404" s="9"/>
      <c r="DP404" s="9"/>
      <c r="DQ404" s="9"/>
      <c r="DR404" s="9"/>
    </row>
    <row r="405" customFormat="false" ht="12.75" hidden="false" customHeight="false" outlineLevel="0" collapsed="false">
      <c r="A405" s="327"/>
      <c r="B405" s="339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9"/>
      <c r="BC405" s="9"/>
      <c r="BD405" s="9"/>
      <c r="BE405" s="9"/>
      <c r="BF405" s="9"/>
      <c r="BG405" s="9"/>
      <c r="BH405" s="9"/>
      <c r="BI405" s="9"/>
      <c r="BJ405" s="9"/>
      <c r="BK405" s="9"/>
      <c r="BL405" s="9"/>
      <c r="BM405" s="9"/>
      <c r="BN405" s="9"/>
      <c r="BO405" s="9"/>
      <c r="BP405" s="9"/>
      <c r="BQ405" s="9"/>
      <c r="BR405" s="9"/>
      <c r="BS405" s="9"/>
      <c r="BT405" s="9"/>
      <c r="BU405" s="9"/>
      <c r="BV405" s="9"/>
      <c r="BW405" s="9"/>
      <c r="BX405" s="9"/>
      <c r="BY405" s="9"/>
      <c r="BZ405" s="9"/>
      <c r="CA405" s="9"/>
      <c r="CB405" s="9"/>
      <c r="CC405" s="9"/>
      <c r="CD405" s="9"/>
      <c r="CE405" s="9"/>
      <c r="CF405" s="9"/>
      <c r="CG405" s="9"/>
      <c r="CH405" s="9"/>
      <c r="CI405" s="9"/>
      <c r="CJ405" s="9"/>
      <c r="CK405" s="9"/>
      <c r="CL405" s="9"/>
      <c r="CM405" s="9"/>
      <c r="CN405" s="9"/>
      <c r="CO405" s="9"/>
      <c r="CP405" s="9"/>
      <c r="CQ405" s="9"/>
      <c r="CR405" s="9"/>
      <c r="CS405" s="9"/>
      <c r="CT405" s="9"/>
      <c r="CU405" s="9"/>
      <c r="CV405" s="9"/>
      <c r="CW405" s="9"/>
      <c r="CX405" s="9"/>
      <c r="CY405" s="9"/>
      <c r="CZ405" s="9"/>
      <c r="DA405" s="9"/>
      <c r="DB405" s="9"/>
      <c r="DC405" s="9"/>
      <c r="DD405" s="9"/>
      <c r="DE405" s="9"/>
      <c r="DF405" s="9"/>
      <c r="DG405" s="9"/>
      <c r="DH405" s="9"/>
      <c r="DI405" s="9"/>
      <c r="DJ405" s="9"/>
      <c r="DK405" s="9"/>
      <c r="DL405" s="9"/>
      <c r="DM405" s="9"/>
      <c r="DN405" s="9"/>
      <c r="DO405" s="9"/>
      <c r="DP405" s="9"/>
      <c r="DQ405" s="9"/>
      <c r="DR405" s="9"/>
    </row>
    <row r="406" customFormat="false" ht="12.75" hidden="false" customHeight="false" outlineLevel="0" collapsed="false">
      <c r="A406" s="327"/>
      <c r="B406" s="339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9"/>
      <c r="BC406" s="9"/>
      <c r="BD406" s="9"/>
      <c r="BE406" s="9"/>
      <c r="BF406" s="9"/>
      <c r="BG406" s="9"/>
      <c r="BH406" s="9"/>
      <c r="BI406" s="9"/>
      <c r="BJ406" s="9"/>
      <c r="BK406" s="9"/>
      <c r="BL406" s="9"/>
      <c r="BM406" s="9"/>
      <c r="BN406" s="9"/>
      <c r="BO406" s="9"/>
      <c r="BP406" s="9"/>
      <c r="BQ406" s="9"/>
      <c r="BR406" s="9"/>
      <c r="BS406" s="9"/>
      <c r="BT406" s="9"/>
      <c r="BU406" s="9"/>
      <c r="BV406" s="9"/>
      <c r="BW406" s="9"/>
      <c r="BX406" s="9"/>
      <c r="BY406" s="9"/>
      <c r="BZ406" s="9"/>
      <c r="CA406" s="9"/>
      <c r="CB406" s="9"/>
      <c r="CC406" s="9"/>
      <c r="CD406" s="9"/>
      <c r="CE406" s="9"/>
      <c r="CF406" s="9"/>
      <c r="CG406" s="9"/>
      <c r="CH406" s="9"/>
      <c r="CI406" s="9"/>
      <c r="CJ406" s="9"/>
      <c r="CK406" s="9"/>
      <c r="CL406" s="9"/>
      <c r="CM406" s="9"/>
      <c r="CN406" s="9"/>
      <c r="CO406" s="9"/>
      <c r="CP406" s="9"/>
      <c r="CQ406" s="9"/>
      <c r="CR406" s="9"/>
      <c r="CS406" s="9"/>
      <c r="CT406" s="9"/>
      <c r="CU406" s="9"/>
      <c r="CV406" s="9"/>
      <c r="CW406" s="9"/>
      <c r="CX406" s="9"/>
      <c r="CY406" s="9"/>
      <c r="CZ406" s="9"/>
      <c r="DA406" s="9"/>
      <c r="DB406" s="9"/>
      <c r="DC406" s="9"/>
      <c r="DD406" s="9"/>
      <c r="DE406" s="9"/>
      <c r="DF406" s="9"/>
      <c r="DG406" s="9"/>
      <c r="DH406" s="9"/>
      <c r="DI406" s="9"/>
      <c r="DJ406" s="9"/>
      <c r="DK406" s="9"/>
      <c r="DL406" s="9"/>
      <c r="DM406" s="9"/>
      <c r="DN406" s="9"/>
      <c r="DO406" s="9"/>
      <c r="DP406" s="9"/>
      <c r="DQ406" s="9"/>
      <c r="DR406" s="9"/>
    </row>
    <row r="407" customFormat="false" ht="12.75" hidden="false" customHeight="false" outlineLevel="0" collapsed="false">
      <c r="A407" s="327"/>
      <c r="B407" s="339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9"/>
      <c r="BC407" s="9"/>
      <c r="BD407" s="9"/>
      <c r="BE407" s="9"/>
      <c r="BF407" s="9"/>
      <c r="BG407" s="9"/>
      <c r="BH407" s="9"/>
      <c r="BI407" s="9"/>
      <c r="BJ407" s="9"/>
      <c r="BK407" s="9"/>
      <c r="BL407" s="9"/>
      <c r="BM407" s="9"/>
      <c r="BN407" s="9"/>
      <c r="BO407" s="9"/>
      <c r="BP407" s="9"/>
      <c r="BQ407" s="9"/>
      <c r="BR407" s="9"/>
      <c r="BS407" s="9"/>
      <c r="BT407" s="9"/>
      <c r="BU407" s="9"/>
      <c r="BV407" s="9"/>
      <c r="BW407" s="9"/>
      <c r="BX407" s="9"/>
      <c r="BY407" s="9"/>
      <c r="BZ407" s="9"/>
      <c r="CA407" s="9"/>
      <c r="CB407" s="9"/>
      <c r="CC407" s="9"/>
      <c r="CD407" s="9"/>
      <c r="CE407" s="9"/>
      <c r="CF407" s="9"/>
      <c r="CG407" s="9"/>
      <c r="CH407" s="9"/>
      <c r="CI407" s="9"/>
      <c r="CJ407" s="9"/>
      <c r="CK407" s="9"/>
      <c r="CL407" s="9"/>
      <c r="CM407" s="9"/>
      <c r="CN407" s="9"/>
      <c r="CO407" s="9"/>
      <c r="CP407" s="9"/>
      <c r="CQ407" s="9"/>
      <c r="CR407" s="9"/>
      <c r="CS407" s="9"/>
      <c r="CT407" s="9"/>
      <c r="CU407" s="9"/>
      <c r="CV407" s="9"/>
      <c r="CW407" s="9"/>
      <c r="CX407" s="9"/>
      <c r="CY407" s="9"/>
      <c r="CZ407" s="9"/>
      <c r="DA407" s="9"/>
      <c r="DB407" s="9"/>
      <c r="DC407" s="9"/>
      <c r="DD407" s="9"/>
      <c r="DE407" s="9"/>
      <c r="DF407" s="9"/>
      <c r="DG407" s="9"/>
      <c r="DH407" s="9"/>
      <c r="DI407" s="9"/>
      <c r="DJ407" s="9"/>
      <c r="DK407" s="9"/>
      <c r="DL407" s="9"/>
      <c r="DM407" s="9"/>
      <c r="DN407" s="9"/>
      <c r="DO407" s="9"/>
      <c r="DP407" s="9"/>
      <c r="DQ407" s="9"/>
      <c r="DR407" s="9"/>
    </row>
    <row r="408" customFormat="false" ht="12.75" hidden="false" customHeight="false" outlineLevel="0" collapsed="false">
      <c r="A408" s="327"/>
      <c r="B408" s="339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9"/>
      <c r="BC408" s="9"/>
      <c r="BD408" s="9"/>
      <c r="BE408" s="9"/>
      <c r="BF408" s="9"/>
      <c r="BG408" s="9"/>
      <c r="BH408" s="9"/>
      <c r="BI408" s="9"/>
      <c r="BJ408" s="9"/>
      <c r="BK408" s="9"/>
      <c r="BL408" s="9"/>
      <c r="BM408" s="9"/>
      <c r="BN408" s="9"/>
      <c r="BO408" s="9"/>
      <c r="BP408" s="9"/>
      <c r="BQ408" s="9"/>
      <c r="BR408" s="9"/>
      <c r="BS408" s="9"/>
      <c r="BT408" s="9"/>
      <c r="BU408" s="9"/>
      <c r="BV408" s="9"/>
      <c r="BW408" s="9"/>
      <c r="BX408" s="9"/>
      <c r="BY408" s="9"/>
      <c r="BZ408" s="9"/>
      <c r="CA408" s="9"/>
      <c r="CB408" s="9"/>
      <c r="CC408" s="9"/>
      <c r="CD408" s="9"/>
      <c r="CE408" s="9"/>
      <c r="CF408" s="9"/>
      <c r="CG408" s="9"/>
      <c r="CH408" s="9"/>
      <c r="CI408" s="9"/>
      <c r="CJ408" s="9"/>
      <c r="CK408" s="9"/>
      <c r="CL408" s="9"/>
      <c r="CM408" s="9"/>
      <c r="CN408" s="9"/>
      <c r="CO408" s="9"/>
      <c r="CP408" s="9"/>
      <c r="CQ408" s="9"/>
      <c r="CR408" s="9"/>
      <c r="CS408" s="9"/>
      <c r="CT408" s="9"/>
      <c r="CU408" s="9"/>
      <c r="CV408" s="9"/>
      <c r="CW408" s="9"/>
      <c r="CX408" s="9"/>
      <c r="CY408" s="9"/>
      <c r="CZ408" s="9"/>
      <c r="DA408" s="9"/>
      <c r="DB408" s="9"/>
      <c r="DC408" s="9"/>
      <c r="DD408" s="9"/>
      <c r="DE408" s="9"/>
      <c r="DF408" s="9"/>
      <c r="DG408" s="9"/>
      <c r="DH408" s="9"/>
      <c r="DI408" s="9"/>
      <c r="DJ408" s="9"/>
      <c r="DK408" s="9"/>
      <c r="DL408" s="9"/>
      <c r="DM408" s="9"/>
      <c r="DN408" s="9"/>
      <c r="DO408" s="9"/>
      <c r="DP408" s="9"/>
      <c r="DQ408" s="9"/>
      <c r="DR408" s="9"/>
    </row>
    <row r="409" customFormat="false" ht="12.75" hidden="false" customHeight="false" outlineLevel="0" collapsed="false">
      <c r="A409" s="327"/>
      <c r="B409" s="339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9"/>
      <c r="BC409" s="9"/>
      <c r="BD409" s="9"/>
      <c r="BE409" s="9"/>
      <c r="BF409" s="9"/>
      <c r="BG409" s="9"/>
      <c r="BH409" s="9"/>
      <c r="BI409" s="9"/>
      <c r="BJ409" s="9"/>
      <c r="BK409" s="9"/>
      <c r="BL409" s="9"/>
      <c r="BM409" s="9"/>
      <c r="BN409" s="9"/>
      <c r="BO409" s="9"/>
      <c r="BP409" s="9"/>
      <c r="BQ409" s="9"/>
      <c r="BR409" s="9"/>
      <c r="BS409" s="9"/>
      <c r="BT409" s="9"/>
      <c r="BU409" s="9"/>
      <c r="BV409" s="9"/>
      <c r="BW409" s="9"/>
      <c r="BX409" s="9"/>
      <c r="BY409" s="9"/>
      <c r="BZ409" s="9"/>
      <c r="CA409" s="9"/>
      <c r="CB409" s="9"/>
      <c r="CC409" s="9"/>
      <c r="CD409" s="9"/>
      <c r="CE409" s="9"/>
      <c r="CF409" s="9"/>
      <c r="CG409" s="9"/>
      <c r="CH409" s="9"/>
      <c r="CI409" s="9"/>
      <c r="CJ409" s="9"/>
      <c r="CK409" s="9"/>
      <c r="CL409" s="9"/>
      <c r="CM409" s="9"/>
      <c r="CN409" s="9"/>
      <c r="CO409" s="9"/>
      <c r="CP409" s="9"/>
      <c r="CQ409" s="9"/>
      <c r="CR409" s="9"/>
      <c r="CS409" s="9"/>
      <c r="CT409" s="9"/>
      <c r="CU409" s="9"/>
      <c r="CV409" s="9"/>
      <c r="CW409" s="9"/>
      <c r="CX409" s="9"/>
      <c r="CY409" s="9"/>
      <c r="CZ409" s="9"/>
      <c r="DA409" s="9"/>
      <c r="DB409" s="9"/>
      <c r="DC409" s="9"/>
      <c r="DD409" s="9"/>
      <c r="DE409" s="9"/>
      <c r="DF409" s="9"/>
      <c r="DG409" s="9"/>
      <c r="DH409" s="9"/>
      <c r="DI409" s="9"/>
      <c r="DJ409" s="9"/>
      <c r="DK409" s="9"/>
      <c r="DL409" s="9"/>
      <c r="DM409" s="9"/>
      <c r="DN409" s="9"/>
      <c r="DO409" s="9"/>
      <c r="DP409" s="9"/>
      <c r="DQ409" s="9"/>
      <c r="DR409" s="9"/>
    </row>
    <row r="410" customFormat="false" ht="12.75" hidden="false" customHeight="false" outlineLevel="0" collapsed="false">
      <c r="A410" s="327"/>
      <c r="B410" s="339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9"/>
      <c r="BC410" s="9"/>
      <c r="BD410" s="9"/>
      <c r="BE410" s="9"/>
      <c r="BF410" s="9"/>
      <c r="BG410" s="9"/>
      <c r="BH410" s="9"/>
      <c r="BI410" s="9"/>
      <c r="BJ410" s="9"/>
      <c r="BK410" s="9"/>
      <c r="BL410" s="9"/>
      <c r="BM410" s="9"/>
      <c r="BN410" s="9"/>
      <c r="BO410" s="9"/>
      <c r="BP410" s="9"/>
      <c r="BQ410" s="9"/>
      <c r="BR410" s="9"/>
      <c r="BS410" s="9"/>
      <c r="BT410" s="9"/>
      <c r="BU410" s="9"/>
      <c r="BV410" s="9"/>
      <c r="BW410" s="9"/>
      <c r="BX410" s="9"/>
      <c r="BY410" s="9"/>
      <c r="BZ410" s="9"/>
      <c r="CA410" s="9"/>
      <c r="CB410" s="9"/>
      <c r="CC410" s="9"/>
      <c r="CD410" s="9"/>
      <c r="CE410" s="9"/>
      <c r="CF410" s="9"/>
      <c r="CG410" s="9"/>
      <c r="CH410" s="9"/>
      <c r="CI410" s="9"/>
      <c r="CJ410" s="9"/>
      <c r="CK410" s="9"/>
      <c r="CL410" s="9"/>
      <c r="CM410" s="9"/>
      <c r="CN410" s="9"/>
      <c r="CO410" s="9"/>
      <c r="CP410" s="9"/>
      <c r="CQ410" s="9"/>
      <c r="CR410" s="9"/>
      <c r="CS410" s="9"/>
      <c r="CT410" s="9"/>
      <c r="CU410" s="9"/>
      <c r="CV410" s="9"/>
      <c r="CW410" s="9"/>
      <c r="CX410" s="9"/>
      <c r="CY410" s="9"/>
      <c r="CZ410" s="9"/>
      <c r="DA410" s="9"/>
      <c r="DB410" s="9"/>
      <c r="DC410" s="9"/>
      <c r="DD410" s="9"/>
      <c r="DE410" s="9"/>
      <c r="DF410" s="9"/>
      <c r="DG410" s="9"/>
      <c r="DH410" s="9"/>
      <c r="DI410" s="9"/>
      <c r="DJ410" s="9"/>
      <c r="DK410" s="9"/>
      <c r="DL410" s="9"/>
      <c r="DM410" s="9"/>
      <c r="DN410" s="9"/>
      <c r="DO410" s="9"/>
      <c r="DP410" s="9"/>
      <c r="DQ410" s="9"/>
      <c r="DR410" s="9"/>
    </row>
    <row r="411" customFormat="false" ht="12.75" hidden="false" customHeight="false" outlineLevel="0" collapsed="false">
      <c r="A411" s="327"/>
      <c r="B411" s="339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9"/>
      <c r="BC411" s="9"/>
      <c r="BD411" s="9"/>
      <c r="BE411" s="9"/>
      <c r="BF411" s="9"/>
      <c r="BG411" s="9"/>
      <c r="BH411" s="9"/>
      <c r="BI411" s="9"/>
      <c r="BJ411" s="9"/>
      <c r="BK411" s="9"/>
      <c r="BL411" s="9"/>
      <c r="BM411" s="9"/>
      <c r="BN411" s="9"/>
      <c r="BO411" s="9"/>
      <c r="BP411" s="9"/>
      <c r="BQ411" s="9"/>
      <c r="BR411" s="9"/>
      <c r="BS411" s="9"/>
      <c r="BT411" s="9"/>
      <c r="BU411" s="9"/>
      <c r="BV411" s="9"/>
      <c r="BW411" s="9"/>
      <c r="BX411" s="9"/>
      <c r="BY411" s="9"/>
      <c r="BZ411" s="9"/>
      <c r="CA411" s="9"/>
      <c r="CB411" s="9"/>
      <c r="CC411" s="9"/>
      <c r="CD411" s="9"/>
      <c r="CE411" s="9"/>
      <c r="CF411" s="9"/>
      <c r="CG411" s="9"/>
      <c r="CH411" s="9"/>
      <c r="CI411" s="9"/>
      <c r="CJ411" s="9"/>
      <c r="CK411" s="9"/>
      <c r="CL411" s="9"/>
      <c r="CM411" s="9"/>
      <c r="CN411" s="9"/>
      <c r="CO411" s="9"/>
      <c r="CP411" s="9"/>
      <c r="CQ411" s="9"/>
      <c r="CR411" s="9"/>
      <c r="CS411" s="9"/>
      <c r="CT411" s="9"/>
      <c r="CU411" s="9"/>
      <c r="CV411" s="9"/>
      <c r="CW411" s="9"/>
      <c r="CX411" s="9"/>
      <c r="CY411" s="9"/>
      <c r="CZ411" s="9"/>
      <c r="DA411" s="9"/>
      <c r="DB411" s="9"/>
      <c r="DC411" s="9"/>
      <c r="DD411" s="9"/>
      <c r="DE411" s="9"/>
      <c r="DF411" s="9"/>
      <c r="DG411" s="9"/>
      <c r="DH411" s="9"/>
      <c r="DI411" s="9"/>
      <c r="DJ411" s="9"/>
      <c r="DK411" s="9"/>
      <c r="DL411" s="9"/>
      <c r="DM411" s="9"/>
      <c r="DN411" s="9"/>
      <c r="DO411" s="9"/>
      <c r="DP411" s="9"/>
      <c r="DQ411" s="9"/>
      <c r="DR411" s="9"/>
    </row>
    <row r="412" customFormat="false" ht="12.75" hidden="false" customHeight="false" outlineLevel="0" collapsed="false">
      <c r="A412" s="327"/>
      <c r="B412" s="339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9"/>
      <c r="BC412" s="9"/>
      <c r="BD412" s="9"/>
      <c r="BE412" s="9"/>
      <c r="BF412" s="9"/>
      <c r="BG412" s="9"/>
      <c r="BH412" s="9"/>
      <c r="BI412" s="9"/>
      <c r="BJ412" s="9"/>
      <c r="BK412" s="9"/>
      <c r="BL412" s="9"/>
      <c r="BM412" s="9"/>
      <c r="BN412" s="9"/>
      <c r="BO412" s="9"/>
      <c r="BP412" s="9"/>
      <c r="BQ412" s="9"/>
      <c r="BR412" s="9"/>
      <c r="BS412" s="9"/>
      <c r="BT412" s="9"/>
      <c r="BU412" s="9"/>
      <c r="BV412" s="9"/>
      <c r="BW412" s="9"/>
      <c r="BX412" s="9"/>
      <c r="BY412" s="9"/>
      <c r="BZ412" s="9"/>
      <c r="CA412" s="9"/>
      <c r="CB412" s="9"/>
      <c r="CC412" s="9"/>
      <c r="CD412" s="9"/>
      <c r="CE412" s="9"/>
      <c r="CF412" s="9"/>
      <c r="CG412" s="9"/>
      <c r="CH412" s="9"/>
      <c r="CI412" s="9"/>
      <c r="CJ412" s="9"/>
      <c r="CK412" s="9"/>
      <c r="CL412" s="9"/>
      <c r="CM412" s="9"/>
      <c r="CN412" s="9"/>
      <c r="CO412" s="9"/>
      <c r="CP412" s="9"/>
      <c r="CQ412" s="9"/>
      <c r="CR412" s="9"/>
      <c r="CS412" s="9"/>
      <c r="CT412" s="9"/>
      <c r="CU412" s="9"/>
      <c r="CV412" s="9"/>
      <c r="CW412" s="9"/>
      <c r="CX412" s="9"/>
      <c r="CY412" s="9"/>
      <c r="CZ412" s="9"/>
      <c r="DA412" s="9"/>
      <c r="DB412" s="9"/>
      <c r="DC412" s="9"/>
      <c r="DD412" s="9"/>
      <c r="DE412" s="9"/>
      <c r="DF412" s="9"/>
      <c r="DG412" s="9"/>
      <c r="DH412" s="9"/>
      <c r="DI412" s="9"/>
      <c r="DJ412" s="9"/>
      <c r="DK412" s="9"/>
      <c r="DL412" s="9"/>
      <c r="DM412" s="9"/>
      <c r="DN412" s="9"/>
      <c r="DO412" s="9"/>
      <c r="DP412" s="9"/>
      <c r="DQ412" s="9"/>
      <c r="DR412" s="9"/>
    </row>
    <row r="413" customFormat="false" ht="12.75" hidden="false" customHeight="false" outlineLevel="0" collapsed="false">
      <c r="A413" s="327"/>
      <c r="B413" s="339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9"/>
      <c r="BC413" s="9"/>
      <c r="BD413" s="9"/>
      <c r="BE413" s="9"/>
      <c r="BF413" s="9"/>
      <c r="BG413" s="9"/>
      <c r="BH413" s="9"/>
      <c r="BI413" s="9"/>
      <c r="BJ413" s="9"/>
      <c r="BK413" s="9"/>
      <c r="BL413" s="9"/>
      <c r="BM413" s="9"/>
      <c r="BN413" s="9"/>
      <c r="BO413" s="9"/>
      <c r="BP413" s="9"/>
      <c r="BQ413" s="9"/>
      <c r="BR413" s="9"/>
      <c r="BS413" s="9"/>
      <c r="BT413" s="9"/>
      <c r="BU413" s="9"/>
      <c r="BV413" s="9"/>
      <c r="BW413" s="9"/>
      <c r="BX413" s="9"/>
      <c r="BY413" s="9"/>
      <c r="BZ413" s="9"/>
      <c r="CA413" s="9"/>
      <c r="CB413" s="9"/>
      <c r="CC413" s="9"/>
      <c r="CD413" s="9"/>
      <c r="CE413" s="9"/>
      <c r="CF413" s="9"/>
      <c r="CG413" s="9"/>
      <c r="CH413" s="9"/>
      <c r="CI413" s="9"/>
      <c r="CJ413" s="9"/>
      <c r="CK413" s="9"/>
      <c r="CL413" s="9"/>
      <c r="CM413" s="9"/>
      <c r="CN413" s="9"/>
      <c r="CO413" s="9"/>
      <c r="CP413" s="9"/>
      <c r="CQ413" s="9"/>
      <c r="CR413" s="9"/>
      <c r="CS413" s="9"/>
      <c r="CT413" s="9"/>
      <c r="CU413" s="9"/>
      <c r="CV413" s="9"/>
      <c r="CW413" s="9"/>
      <c r="CX413" s="9"/>
      <c r="CY413" s="9"/>
      <c r="CZ413" s="9"/>
      <c r="DA413" s="9"/>
      <c r="DB413" s="9"/>
      <c r="DC413" s="9"/>
      <c r="DD413" s="9"/>
      <c r="DE413" s="9"/>
      <c r="DF413" s="9"/>
      <c r="DG413" s="9"/>
      <c r="DH413" s="9"/>
      <c r="DI413" s="9"/>
      <c r="DJ413" s="9"/>
      <c r="DK413" s="9"/>
      <c r="DL413" s="9"/>
      <c r="DM413" s="9"/>
      <c r="DN413" s="9"/>
      <c r="DO413" s="9"/>
      <c r="DP413" s="9"/>
      <c r="DQ413" s="9"/>
      <c r="DR413" s="9"/>
    </row>
    <row r="414" customFormat="false" ht="12.75" hidden="false" customHeight="false" outlineLevel="0" collapsed="false">
      <c r="A414" s="327"/>
      <c r="B414" s="339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  <c r="BD414" s="9"/>
      <c r="BE414" s="9"/>
      <c r="BF414" s="9"/>
      <c r="BG414" s="9"/>
      <c r="BH414" s="9"/>
      <c r="BI414" s="9"/>
      <c r="BJ414" s="9"/>
      <c r="BK414" s="9"/>
      <c r="BL414" s="9"/>
      <c r="BM414" s="9"/>
      <c r="BN414" s="9"/>
      <c r="BO414" s="9"/>
      <c r="BP414" s="9"/>
      <c r="BQ414" s="9"/>
      <c r="BR414" s="9"/>
      <c r="BS414" s="9"/>
      <c r="BT414" s="9"/>
      <c r="BU414" s="9"/>
      <c r="BV414" s="9"/>
      <c r="BW414" s="9"/>
      <c r="BX414" s="9"/>
      <c r="BY414" s="9"/>
      <c r="BZ414" s="9"/>
      <c r="CA414" s="9"/>
      <c r="CB414" s="9"/>
      <c r="CC414" s="9"/>
      <c r="CD414" s="9"/>
      <c r="CE414" s="9"/>
      <c r="CF414" s="9"/>
      <c r="CG414" s="9"/>
      <c r="CH414" s="9"/>
      <c r="CI414" s="9"/>
      <c r="CJ414" s="9"/>
      <c r="CK414" s="9"/>
      <c r="CL414" s="9"/>
      <c r="CM414" s="9"/>
      <c r="CN414" s="9"/>
      <c r="CO414" s="9"/>
      <c r="CP414" s="9"/>
      <c r="CQ414" s="9"/>
      <c r="CR414" s="9"/>
      <c r="CS414" s="9"/>
      <c r="CT414" s="9"/>
      <c r="CU414" s="9"/>
      <c r="CV414" s="9"/>
      <c r="CW414" s="9"/>
      <c r="CX414" s="9"/>
      <c r="CY414" s="9"/>
      <c r="CZ414" s="9"/>
      <c r="DA414" s="9"/>
      <c r="DB414" s="9"/>
      <c r="DC414" s="9"/>
      <c r="DD414" s="9"/>
      <c r="DE414" s="9"/>
      <c r="DF414" s="9"/>
      <c r="DG414" s="9"/>
      <c r="DH414" s="9"/>
      <c r="DI414" s="9"/>
      <c r="DJ414" s="9"/>
      <c r="DK414" s="9"/>
      <c r="DL414" s="9"/>
      <c r="DM414" s="9"/>
      <c r="DN414" s="9"/>
      <c r="DO414" s="9"/>
      <c r="DP414" s="9"/>
      <c r="DQ414" s="9"/>
      <c r="DR414" s="9"/>
    </row>
    <row r="415" customFormat="false" ht="12.75" hidden="false" customHeight="false" outlineLevel="0" collapsed="false">
      <c r="A415" s="327"/>
      <c r="B415" s="339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  <c r="BD415" s="9"/>
      <c r="BE415" s="9"/>
      <c r="BF415" s="9"/>
      <c r="BG415" s="9"/>
      <c r="BH415" s="9"/>
      <c r="BI415" s="9"/>
      <c r="BJ415" s="9"/>
      <c r="BK415" s="9"/>
      <c r="BL415" s="9"/>
      <c r="BM415" s="9"/>
      <c r="BN415" s="9"/>
      <c r="BO415" s="9"/>
      <c r="BP415" s="9"/>
      <c r="BQ415" s="9"/>
      <c r="BR415" s="9"/>
      <c r="BS415" s="9"/>
      <c r="BT415" s="9"/>
      <c r="BU415" s="9"/>
      <c r="BV415" s="9"/>
      <c r="BW415" s="9"/>
      <c r="BX415" s="9"/>
      <c r="BY415" s="9"/>
      <c r="BZ415" s="9"/>
      <c r="CA415" s="9"/>
      <c r="CB415" s="9"/>
      <c r="CC415" s="9"/>
      <c r="CD415" s="9"/>
      <c r="CE415" s="9"/>
      <c r="CF415" s="9"/>
      <c r="CG415" s="9"/>
      <c r="CH415" s="9"/>
      <c r="CI415" s="9"/>
      <c r="CJ415" s="9"/>
      <c r="CK415" s="9"/>
      <c r="CL415" s="9"/>
      <c r="CM415" s="9"/>
      <c r="CN415" s="9"/>
      <c r="CO415" s="9"/>
      <c r="CP415" s="9"/>
      <c r="CQ415" s="9"/>
      <c r="CR415" s="9"/>
      <c r="CS415" s="9"/>
      <c r="CT415" s="9"/>
      <c r="CU415" s="9"/>
      <c r="CV415" s="9"/>
      <c r="CW415" s="9"/>
      <c r="CX415" s="9"/>
      <c r="CY415" s="9"/>
      <c r="CZ415" s="9"/>
      <c r="DA415" s="9"/>
      <c r="DB415" s="9"/>
      <c r="DC415" s="9"/>
      <c r="DD415" s="9"/>
      <c r="DE415" s="9"/>
      <c r="DF415" s="9"/>
      <c r="DG415" s="9"/>
      <c r="DH415" s="9"/>
      <c r="DI415" s="9"/>
      <c r="DJ415" s="9"/>
      <c r="DK415" s="9"/>
      <c r="DL415" s="9"/>
      <c r="DM415" s="9"/>
      <c r="DN415" s="9"/>
      <c r="DO415" s="9"/>
      <c r="DP415" s="9"/>
      <c r="DQ415" s="9"/>
      <c r="DR415" s="9"/>
    </row>
    <row r="416" customFormat="false" ht="12.75" hidden="false" customHeight="false" outlineLevel="0" collapsed="false">
      <c r="A416" s="327"/>
      <c r="B416" s="339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  <c r="BD416" s="9"/>
      <c r="BE416" s="9"/>
      <c r="BF416" s="9"/>
      <c r="BG416" s="9"/>
      <c r="BH416" s="9"/>
      <c r="BI416" s="9"/>
      <c r="BJ416" s="9"/>
      <c r="BK416" s="9"/>
      <c r="BL416" s="9"/>
      <c r="BM416" s="9"/>
      <c r="BN416" s="9"/>
      <c r="BO416" s="9"/>
      <c r="BP416" s="9"/>
      <c r="BQ416" s="9"/>
      <c r="BR416" s="9"/>
      <c r="BS416" s="9"/>
      <c r="BT416" s="9"/>
      <c r="BU416" s="9"/>
      <c r="BV416" s="9"/>
      <c r="BW416" s="9"/>
      <c r="BX416" s="9"/>
      <c r="BY416" s="9"/>
      <c r="BZ416" s="9"/>
      <c r="CA416" s="9"/>
      <c r="CB416" s="9"/>
      <c r="CC416" s="9"/>
      <c r="CD416" s="9"/>
      <c r="CE416" s="9"/>
      <c r="CF416" s="9"/>
      <c r="CG416" s="9"/>
      <c r="CH416" s="9"/>
      <c r="CI416" s="9"/>
      <c r="CJ416" s="9"/>
      <c r="CK416" s="9"/>
      <c r="CL416" s="9"/>
      <c r="CM416" s="9"/>
      <c r="CN416" s="9"/>
      <c r="CO416" s="9"/>
      <c r="CP416" s="9"/>
      <c r="CQ416" s="9"/>
      <c r="CR416" s="9"/>
      <c r="CS416" s="9"/>
      <c r="CT416" s="9"/>
      <c r="CU416" s="9"/>
      <c r="CV416" s="9"/>
      <c r="CW416" s="9"/>
      <c r="CX416" s="9"/>
      <c r="CY416" s="9"/>
      <c r="CZ416" s="9"/>
      <c r="DA416" s="9"/>
      <c r="DB416" s="9"/>
      <c r="DC416" s="9"/>
      <c r="DD416" s="9"/>
      <c r="DE416" s="9"/>
      <c r="DF416" s="9"/>
      <c r="DG416" s="9"/>
      <c r="DH416" s="9"/>
      <c r="DI416" s="9"/>
      <c r="DJ416" s="9"/>
      <c r="DK416" s="9"/>
      <c r="DL416" s="9"/>
      <c r="DM416" s="9"/>
      <c r="DN416" s="9"/>
      <c r="DO416" s="9"/>
      <c r="DP416" s="9"/>
      <c r="DQ416" s="9"/>
      <c r="DR416" s="9"/>
    </row>
    <row r="417" customFormat="false" ht="12.75" hidden="false" customHeight="false" outlineLevel="0" collapsed="false">
      <c r="A417" s="327"/>
      <c r="B417" s="339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  <c r="BD417" s="9"/>
      <c r="BE417" s="9"/>
      <c r="BF417" s="9"/>
      <c r="BG417" s="9"/>
      <c r="BH417" s="9"/>
      <c r="BI417" s="9"/>
      <c r="BJ417" s="9"/>
      <c r="BK417" s="9"/>
      <c r="BL417" s="9"/>
      <c r="BM417" s="9"/>
      <c r="BN417" s="9"/>
      <c r="BO417" s="9"/>
      <c r="BP417" s="9"/>
      <c r="BQ417" s="9"/>
      <c r="BR417" s="9"/>
      <c r="BS417" s="9"/>
      <c r="BT417" s="9"/>
      <c r="BU417" s="9"/>
      <c r="BV417" s="9"/>
      <c r="BW417" s="9"/>
      <c r="BX417" s="9"/>
      <c r="BY417" s="9"/>
      <c r="BZ417" s="9"/>
      <c r="CA417" s="9"/>
      <c r="CB417" s="9"/>
      <c r="CC417" s="9"/>
      <c r="CD417" s="9"/>
      <c r="CE417" s="9"/>
      <c r="CF417" s="9"/>
      <c r="CG417" s="9"/>
      <c r="CH417" s="9"/>
      <c r="CI417" s="9"/>
      <c r="CJ417" s="9"/>
      <c r="CK417" s="9"/>
      <c r="CL417" s="9"/>
      <c r="CM417" s="9"/>
      <c r="CN417" s="9"/>
      <c r="CO417" s="9"/>
      <c r="CP417" s="9"/>
      <c r="CQ417" s="9"/>
      <c r="CR417" s="9"/>
      <c r="CS417" s="9"/>
      <c r="CT417" s="9"/>
      <c r="CU417" s="9"/>
      <c r="CV417" s="9"/>
      <c r="CW417" s="9"/>
      <c r="CX417" s="9"/>
      <c r="CY417" s="9"/>
      <c r="CZ417" s="9"/>
      <c r="DA417" s="9"/>
      <c r="DB417" s="9"/>
      <c r="DC417" s="9"/>
      <c r="DD417" s="9"/>
      <c r="DE417" s="9"/>
      <c r="DF417" s="9"/>
      <c r="DG417" s="9"/>
      <c r="DH417" s="9"/>
      <c r="DI417" s="9"/>
      <c r="DJ417" s="9"/>
      <c r="DK417" s="9"/>
      <c r="DL417" s="9"/>
      <c r="DM417" s="9"/>
      <c r="DN417" s="9"/>
      <c r="DO417" s="9"/>
      <c r="DP417" s="9"/>
      <c r="DQ417" s="9"/>
      <c r="DR417" s="9"/>
    </row>
    <row r="418" customFormat="false" ht="12.75" hidden="false" customHeight="false" outlineLevel="0" collapsed="false">
      <c r="A418" s="327"/>
      <c r="B418" s="339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9"/>
      <c r="CJ418" s="9"/>
      <c r="CK418" s="9"/>
      <c r="CL418" s="9"/>
      <c r="CM418" s="9"/>
      <c r="CN418" s="9"/>
      <c r="CO418" s="9"/>
      <c r="CP418" s="9"/>
      <c r="CQ418" s="9"/>
      <c r="CR418" s="9"/>
      <c r="CS418" s="9"/>
      <c r="CT418" s="9"/>
      <c r="CU418" s="9"/>
      <c r="CV418" s="9"/>
      <c r="CW418" s="9"/>
      <c r="CX418" s="9"/>
      <c r="CY418" s="9"/>
      <c r="CZ418" s="9"/>
      <c r="DA418" s="9"/>
      <c r="DB418" s="9"/>
      <c r="DC418" s="9"/>
      <c r="DD418" s="9"/>
      <c r="DE418" s="9"/>
      <c r="DF418" s="9"/>
      <c r="DG418" s="9"/>
      <c r="DH418" s="9"/>
      <c r="DI418" s="9"/>
      <c r="DJ418" s="9"/>
      <c r="DK418" s="9"/>
      <c r="DL418" s="9"/>
      <c r="DM418" s="9"/>
      <c r="DN418" s="9"/>
      <c r="DO418" s="9"/>
      <c r="DP418" s="9"/>
      <c r="DQ418" s="9"/>
      <c r="DR418" s="9"/>
    </row>
    <row r="419" customFormat="false" ht="12.75" hidden="false" customHeight="false" outlineLevel="0" collapsed="false">
      <c r="A419" s="327"/>
      <c r="B419" s="339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9"/>
      <c r="CJ419" s="9"/>
      <c r="CK419" s="9"/>
      <c r="CL419" s="9"/>
      <c r="CM419" s="9"/>
      <c r="CN419" s="9"/>
      <c r="CO419" s="9"/>
      <c r="CP419" s="9"/>
      <c r="CQ419" s="9"/>
      <c r="CR419" s="9"/>
      <c r="CS419" s="9"/>
      <c r="CT419" s="9"/>
      <c r="CU419" s="9"/>
      <c r="CV419" s="9"/>
      <c r="CW419" s="9"/>
      <c r="CX419" s="9"/>
      <c r="CY419" s="9"/>
      <c r="CZ419" s="9"/>
      <c r="DA419" s="9"/>
      <c r="DB419" s="9"/>
      <c r="DC419" s="9"/>
      <c r="DD419" s="9"/>
      <c r="DE419" s="9"/>
      <c r="DF419" s="9"/>
      <c r="DG419" s="9"/>
      <c r="DH419" s="9"/>
      <c r="DI419" s="9"/>
      <c r="DJ419" s="9"/>
      <c r="DK419" s="9"/>
      <c r="DL419" s="9"/>
      <c r="DM419" s="9"/>
      <c r="DN419" s="9"/>
      <c r="DO419" s="9"/>
      <c r="DP419" s="9"/>
      <c r="DQ419" s="9"/>
      <c r="DR419" s="9"/>
    </row>
    <row r="420" customFormat="false" ht="12.75" hidden="false" customHeight="false" outlineLevel="0" collapsed="false">
      <c r="A420" s="327"/>
      <c r="B420" s="339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9"/>
      <c r="CJ420" s="9"/>
      <c r="CK420" s="9"/>
      <c r="CL420" s="9"/>
      <c r="CM420" s="9"/>
      <c r="CN420" s="9"/>
      <c r="CO420" s="9"/>
      <c r="CP420" s="9"/>
      <c r="CQ420" s="9"/>
      <c r="CR420" s="9"/>
      <c r="CS420" s="9"/>
      <c r="CT420" s="9"/>
      <c r="CU420" s="9"/>
      <c r="CV420" s="9"/>
      <c r="CW420" s="9"/>
      <c r="CX420" s="9"/>
      <c r="CY420" s="9"/>
      <c r="CZ420" s="9"/>
      <c r="DA420" s="9"/>
      <c r="DB420" s="9"/>
      <c r="DC420" s="9"/>
      <c r="DD420" s="9"/>
      <c r="DE420" s="9"/>
      <c r="DF420" s="9"/>
      <c r="DG420" s="9"/>
      <c r="DH420" s="9"/>
      <c r="DI420" s="9"/>
      <c r="DJ420" s="9"/>
      <c r="DK420" s="9"/>
      <c r="DL420" s="9"/>
      <c r="DM420" s="9"/>
      <c r="DN420" s="9"/>
      <c r="DO420" s="9"/>
      <c r="DP420" s="9"/>
      <c r="DQ420" s="9"/>
      <c r="DR420" s="9"/>
    </row>
    <row r="421" customFormat="false" ht="12.75" hidden="false" customHeight="false" outlineLevel="0" collapsed="false">
      <c r="A421" s="327"/>
      <c r="B421" s="339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9"/>
      <c r="CJ421" s="9"/>
      <c r="CK421" s="9"/>
      <c r="CL421" s="9"/>
      <c r="CM421" s="9"/>
      <c r="CN421" s="9"/>
      <c r="CO421" s="9"/>
      <c r="CP421" s="9"/>
      <c r="CQ421" s="9"/>
      <c r="CR421" s="9"/>
      <c r="CS421" s="9"/>
      <c r="CT421" s="9"/>
      <c r="CU421" s="9"/>
      <c r="CV421" s="9"/>
      <c r="CW421" s="9"/>
      <c r="CX421" s="9"/>
      <c r="CY421" s="9"/>
      <c r="CZ421" s="9"/>
      <c r="DA421" s="9"/>
      <c r="DB421" s="9"/>
      <c r="DC421" s="9"/>
      <c r="DD421" s="9"/>
      <c r="DE421" s="9"/>
      <c r="DF421" s="9"/>
      <c r="DG421" s="9"/>
      <c r="DH421" s="9"/>
      <c r="DI421" s="9"/>
      <c r="DJ421" s="9"/>
      <c r="DK421" s="9"/>
      <c r="DL421" s="9"/>
      <c r="DM421" s="9"/>
      <c r="DN421" s="9"/>
      <c r="DO421" s="9"/>
      <c r="DP421" s="9"/>
      <c r="DQ421" s="9"/>
      <c r="DR421" s="9"/>
    </row>
    <row r="422" customFormat="false" ht="12.75" hidden="false" customHeight="false" outlineLevel="0" collapsed="false">
      <c r="A422" s="327"/>
      <c r="B422" s="339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9"/>
      <c r="CJ422" s="9"/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9"/>
      <c r="CY422" s="9"/>
      <c r="CZ422" s="9"/>
      <c r="DA422" s="9"/>
      <c r="DB422" s="9"/>
      <c r="DC422" s="9"/>
      <c r="DD422" s="9"/>
      <c r="DE422" s="9"/>
      <c r="DF422" s="9"/>
      <c r="DG422" s="9"/>
      <c r="DH422" s="9"/>
      <c r="DI422" s="9"/>
      <c r="DJ422" s="9"/>
      <c r="DK422" s="9"/>
      <c r="DL422" s="9"/>
      <c r="DM422" s="9"/>
      <c r="DN422" s="9"/>
      <c r="DO422" s="9"/>
      <c r="DP422" s="9"/>
      <c r="DQ422" s="9"/>
      <c r="DR422" s="9"/>
    </row>
    <row r="423" customFormat="false" ht="12.75" hidden="false" customHeight="false" outlineLevel="0" collapsed="false">
      <c r="A423" s="327"/>
      <c r="B423" s="339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9"/>
      <c r="CJ423" s="9"/>
      <c r="CK423" s="9"/>
      <c r="CL423" s="9"/>
      <c r="CM423" s="9"/>
      <c r="CN423" s="9"/>
      <c r="CO423" s="9"/>
      <c r="CP423" s="9"/>
      <c r="CQ423" s="9"/>
      <c r="CR423" s="9"/>
      <c r="CS423" s="9"/>
      <c r="CT423" s="9"/>
      <c r="CU423" s="9"/>
      <c r="CV423" s="9"/>
      <c r="CW423" s="9"/>
      <c r="CX423" s="9"/>
      <c r="CY423" s="9"/>
      <c r="CZ423" s="9"/>
      <c r="DA423" s="9"/>
      <c r="DB423" s="9"/>
      <c r="DC423" s="9"/>
      <c r="DD423" s="9"/>
      <c r="DE423" s="9"/>
      <c r="DF423" s="9"/>
      <c r="DG423" s="9"/>
      <c r="DH423" s="9"/>
      <c r="DI423" s="9"/>
      <c r="DJ423" s="9"/>
      <c r="DK423" s="9"/>
      <c r="DL423" s="9"/>
      <c r="DM423" s="9"/>
      <c r="DN423" s="9"/>
      <c r="DO423" s="9"/>
      <c r="DP423" s="9"/>
      <c r="DQ423" s="9"/>
      <c r="DR423" s="9"/>
    </row>
    <row r="424" customFormat="false" ht="12.75" hidden="false" customHeight="false" outlineLevel="0" collapsed="false">
      <c r="A424" s="327"/>
      <c r="B424" s="339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9"/>
      <c r="CJ424" s="9"/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9"/>
      <c r="CY424" s="9"/>
      <c r="CZ424" s="9"/>
      <c r="DA424" s="9"/>
      <c r="DB424" s="9"/>
      <c r="DC424" s="9"/>
      <c r="DD424" s="9"/>
      <c r="DE424" s="9"/>
      <c r="DF424" s="9"/>
      <c r="DG424" s="9"/>
      <c r="DH424" s="9"/>
      <c r="DI424" s="9"/>
      <c r="DJ424" s="9"/>
      <c r="DK424" s="9"/>
      <c r="DL424" s="9"/>
      <c r="DM424" s="9"/>
      <c r="DN424" s="9"/>
      <c r="DO424" s="9"/>
      <c r="DP424" s="9"/>
      <c r="DQ424" s="9"/>
      <c r="DR424" s="9"/>
    </row>
    <row r="425" customFormat="false" ht="12.75" hidden="false" customHeight="false" outlineLevel="0" collapsed="false">
      <c r="A425" s="327"/>
      <c r="B425" s="339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  <c r="CA425" s="9"/>
      <c r="CB425" s="9"/>
      <c r="CC425" s="9"/>
      <c r="CD425" s="9"/>
      <c r="CE425" s="9"/>
      <c r="CF425" s="9"/>
      <c r="CG425" s="9"/>
      <c r="CH425" s="9"/>
      <c r="CI425" s="9"/>
      <c r="CJ425" s="9"/>
      <c r="CK425" s="9"/>
      <c r="CL425" s="9"/>
      <c r="CM425" s="9"/>
      <c r="CN425" s="9"/>
      <c r="CO425" s="9"/>
      <c r="CP425" s="9"/>
      <c r="CQ425" s="9"/>
      <c r="CR425" s="9"/>
      <c r="CS425" s="9"/>
      <c r="CT425" s="9"/>
      <c r="CU425" s="9"/>
      <c r="CV425" s="9"/>
      <c r="CW425" s="9"/>
      <c r="CX425" s="9"/>
      <c r="CY425" s="9"/>
      <c r="CZ425" s="9"/>
      <c r="DA425" s="9"/>
      <c r="DB425" s="9"/>
      <c r="DC425" s="9"/>
      <c r="DD425" s="9"/>
      <c r="DE425" s="9"/>
      <c r="DF425" s="9"/>
      <c r="DG425" s="9"/>
      <c r="DH425" s="9"/>
      <c r="DI425" s="9"/>
      <c r="DJ425" s="9"/>
      <c r="DK425" s="9"/>
      <c r="DL425" s="9"/>
      <c r="DM425" s="9"/>
      <c r="DN425" s="9"/>
      <c r="DO425" s="9"/>
      <c r="DP425" s="9"/>
      <c r="DQ425" s="9"/>
      <c r="DR425" s="9"/>
    </row>
    <row r="426" customFormat="false" ht="12.75" hidden="false" customHeight="false" outlineLevel="0" collapsed="false">
      <c r="A426" s="327"/>
      <c r="B426" s="339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  <c r="CA426" s="9"/>
      <c r="CB426" s="9"/>
      <c r="CC426" s="9"/>
      <c r="CD426" s="9"/>
      <c r="CE426" s="9"/>
      <c r="CF426" s="9"/>
      <c r="CG426" s="9"/>
      <c r="CH426" s="9"/>
      <c r="CI426" s="9"/>
      <c r="CJ426" s="9"/>
      <c r="CK426" s="9"/>
      <c r="CL426" s="9"/>
      <c r="CM426" s="9"/>
      <c r="CN426" s="9"/>
      <c r="CO426" s="9"/>
      <c r="CP426" s="9"/>
      <c r="CQ426" s="9"/>
      <c r="CR426" s="9"/>
      <c r="CS426" s="9"/>
      <c r="CT426" s="9"/>
      <c r="CU426" s="9"/>
      <c r="CV426" s="9"/>
      <c r="CW426" s="9"/>
      <c r="CX426" s="9"/>
      <c r="CY426" s="9"/>
      <c r="CZ426" s="9"/>
      <c r="DA426" s="9"/>
      <c r="DB426" s="9"/>
      <c r="DC426" s="9"/>
      <c r="DD426" s="9"/>
      <c r="DE426" s="9"/>
      <c r="DF426" s="9"/>
      <c r="DG426" s="9"/>
      <c r="DH426" s="9"/>
      <c r="DI426" s="9"/>
      <c r="DJ426" s="9"/>
      <c r="DK426" s="9"/>
      <c r="DL426" s="9"/>
      <c r="DM426" s="9"/>
      <c r="DN426" s="9"/>
      <c r="DO426" s="9"/>
      <c r="DP426" s="9"/>
      <c r="DQ426" s="9"/>
      <c r="DR426" s="9"/>
    </row>
    <row r="427" customFormat="false" ht="12.75" hidden="false" customHeight="false" outlineLevel="0" collapsed="false">
      <c r="A427" s="327"/>
      <c r="B427" s="339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9"/>
      <c r="CJ427" s="9"/>
      <c r="CK427" s="9"/>
      <c r="CL427" s="9"/>
      <c r="CM427" s="9"/>
      <c r="CN427" s="9"/>
      <c r="CO427" s="9"/>
      <c r="CP427" s="9"/>
      <c r="CQ427" s="9"/>
      <c r="CR427" s="9"/>
      <c r="CS427" s="9"/>
      <c r="CT427" s="9"/>
      <c r="CU427" s="9"/>
      <c r="CV427" s="9"/>
      <c r="CW427" s="9"/>
      <c r="CX427" s="9"/>
      <c r="CY427" s="9"/>
      <c r="CZ427" s="9"/>
      <c r="DA427" s="9"/>
      <c r="DB427" s="9"/>
      <c r="DC427" s="9"/>
      <c r="DD427" s="9"/>
      <c r="DE427" s="9"/>
      <c r="DF427" s="9"/>
      <c r="DG427" s="9"/>
      <c r="DH427" s="9"/>
      <c r="DI427" s="9"/>
      <c r="DJ427" s="9"/>
      <c r="DK427" s="9"/>
      <c r="DL427" s="9"/>
      <c r="DM427" s="9"/>
      <c r="DN427" s="9"/>
      <c r="DO427" s="9"/>
      <c r="DP427" s="9"/>
      <c r="DQ427" s="9"/>
      <c r="DR427" s="9"/>
    </row>
    <row r="428" customFormat="false" ht="12.75" hidden="false" customHeight="false" outlineLevel="0" collapsed="false">
      <c r="A428" s="327"/>
      <c r="B428" s="339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  <c r="CA428" s="9"/>
      <c r="CB428" s="9"/>
      <c r="CC428" s="9"/>
      <c r="CD428" s="9"/>
      <c r="CE428" s="9"/>
      <c r="CF428" s="9"/>
      <c r="CG428" s="9"/>
      <c r="CH428" s="9"/>
      <c r="CI428" s="9"/>
      <c r="CJ428" s="9"/>
      <c r="CK428" s="9"/>
      <c r="CL428" s="9"/>
      <c r="CM428" s="9"/>
      <c r="CN428" s="9"/>
      <c r="CO428" s="9"/>
      <c r="CP428" s="9"/>
      <c r="CQ428" s="9"/>
      <c r="CR428" s="9"/>
      <c r="CS428" s="9"/>
      <c r="CT428" s="9"/>
      <c r="CU428" s="9"/>
      <c r="CV428" s="9"/>
      <c r="CW428" s="9"/>
      <c r="CX428" s="9"/>
      <c r="CY428" s="9"/>
      <c r="CZ428" s="9"/>
      <c r="DA428" s="9"/>
      <c r="DB428" s="9"/>
      <c r="DC428" s="9"/>
      <c r="DD428" s="9"/>
      <c r="DE428" s="9"/>
      <c r="DF428" s="9"/>
      <c r="DG428" s="9"/>
      <c r="DH428" s="9"/>
      <c r="DI428" s="9"/>
      <c r="DJ428" s="9"/>
      <c r="DK428" s="9"/>
      <c r="DL428" s="9"/>
      <c r="DM428" s="9"/>
      <c r="DN428" s="9"/>
      <c r="DO428" s="9"/>
      <c r="DP428" s="9"/>
      <c r="DQ428" s="9"/>
      <c r="DR428" s="9"/>
    </row>
    <row r="429" customFormat="false" ht="12.75" hidden="false" customHeight="false" outlineLevel="0" collapsed="false">
      <c r="A429" s="327"/>
      <c r="B429" s="339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9"/>
      <c r="CJ429" s="9"/>
      <c r="CK429" s="9"/>
      <c r="CL429" s="9"/>
      <c r="CM429" s="9"/>
      <c r="CN429" s="9"/>
      <c r="CO429" s="9"/>
      <c r="CP429" s="9"/>
      <c r="CQ429" s="9"/>
      <c r="CR429" s="9"/>
      <c r="CS429" s="9"/>
      <c r="CT429" s="9"/>
      <c r="CU429" s="9"/>
      <c r="CV429" s="9"/>
      <c r="CW429" s="9"/>
      <c r="CX429" s="9"/>
      <c r="CY429" s="9"/>
      <c r="CZ429" s="9"/>
      <c r="DA429" s="9"/>
      <c r="DB429" s="9"/>
      <c r="DC429" s="9"/>
      <c r="DD429" s="9"/>
      <c r="DE429" s="9"/>
      <c r="DF429" s="9"/>
      <c r="DG429" s="9"/>
      <c r="DH429" s="9"/>
      <c r="DI429" s="9"/>
      <c r="DJ429" s="9"/>
      <c r="DK429" s="9"/>
      <c r="DL429" s="9"/>
      <c r="DM429" s="9"/>
      <c r="DN429" s="9"/>
      <c r="DO429" s="9"/>
      <c r="DP429" s="9"/>
      <c r="DQ429" s="9"/>
      <c r="DR429" s="9"/>
    </row>
    <row r="430" customFormat="false" ht="12.75" hidden="false" customHeight="false" outlineLevel="0" collapsed="false">
      <c r="A430" s="327"/>
      <c r="B430" s="339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9"/>
      <c r="CJ430" s="9"/>
      <c r="CK430" s="9"/>
      <c r="CL430" s="9"/>
      <c r="CM430" s="9"/>
      <c r="CN430" s="9"/>
      <c r="CO430" s="9"/>
      <c r="CP430" s="9"/>
      <c r="CQ430" s="9"/>
      <c r="CR430" s="9"/>
      <c r="CS430" s="9"/>
      <c r="CT430" s="9"/>
      <c r="CU430" s="9"/>
      <c r="CV430" s="9"/>
      <c r="CW430" s="9"/>
      <c r="CX430" s="9"/>
      <c r="CY430" s="9"/>
      <c r="CZ430" s="9"/>
      <c r="DA430" s="9"/>
      <c r="DB430" s="9"/>
      <c r="DC430" s="9"/>
      <c r="DD430" s="9"/>
      <c r="DE430" s="9"/>
      <c r="DF430" s="9"/>
      <c r="DG430" s="9"/>
      <c r="DH430" s="9"/>
      <c r="DI430" s="9"/>
      <c r="DJ430" s="9"/>
      <c r="DK430" s="9"/>
      <c r="DL430" s="9"/>
      <c r="DM430" s="9"/>
      <c r="DN430" s="9"/>
      <c r="DO430" s="9"/>
      <c r="DP430" s="9"/>
      <c r="DQ430" s="9"/>
      <c r="DR430" s="9"/>
    </row>
    <row r="431" customFormat="false" ht="12.75" hidden="false" customHeight="false" outlineLevel="0" collapsed="false">
      <c r="A431" s="327"/>
      <c r="B431" s="339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9"/>
      <c r="CJ431" s="9"/>
      <c r="CK431" s="9"/>
      <c r="CL431" s="9"/>
      <c r="CM431" s="9"/>
      <c r="CN431" s="9"/>
      <c r="CO431" s="9"/>
      <c r="CP431" s="9"/>
      <c r="CQ431" s="9"/>
      <c r="CR431" s="9"/>
      <c r="CS431" s="9"/>
      <c r="CT431" s="9"/>
      <c r="CU431" s="9"/>
      <c r="CV431" s="9"/>
      <c r="CW431" s="9"/>
      <c r="CX431" s="9"/>
      <c r="CY431" s="9"/>
      <c r="CZ431" s="9"/>
      <c r="DA431" s="9"/>
      <c r="DB431" s="9"/>
      <c r="DC431" s="9"/>
      <c r="DD431" s="9"/>
      <c r="DE431" s="9"/>
      <c r="DF431" s="9"/>
      <c r="DG431" s="9"/>
      <c r="DH431" s="9"/>
      <c r="DI431" s="9"/>
      <c r="DJ431" s="9"/>
      <c r="DK431" s="9"/>
      <c r="DL431" s="9"/>
      <c r="DM431" s="9"/>
      <c r="DN431" s="9"/>
      <c r="DO431" s="9"/>
      <c r="DP431" s="9"/>
      <c r="DQ431" s="9"/>
      <c r="DR431" s="9"/>
    </row>
    <row r="432" customFormat="false" ht="12.75" hidden="false" customHeight="false" outlineLevel="0" collapsed="false">
      <c r="A432" s="327"/>
      <c r="B432" s="339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9"/>
      <c r="CJ432" s="9"/>
      <c r="CK432" s="9"/>
      <c r="CL432" s="9"/>
      <c r="CM432" s="9"/>
      <c r="CN432" s="9"/>
      <c r="CO432" s="9"/>
      <c r="CP432" s="9"/>
      <c r="CQ432" s="9"/>
      <c r="CR432" s="9"/>
      <c r="CS432" s="9"/>
      <c r="CT432" s="9"/>
      <c r="CU432" s="9"/>
      <c r="CV432" s="9"/>
      <c r="CW432" s="9"/>
      <c r="CX432" s="9"/>
      <c r="CY432" s="9"/>
      <c r="CZ432" s="9"/>
      <c r="DA432" s="9"/>
      <c r="DB432" s="9"/>
      <c r="DC432" s="9"/>
      <c r="DD432" s="9"/>
      <c r="DE432" s="9"/>
      <c r="DF432" s="9"/>
      <c r="DG432" s="9"/>
      <c r="DH432" s="9"/>
      <c r="DI432" s="9"/>
      <c r="DJ432" s="9"/>
      <c r="DK432" s="9"/>
      <c r="DL432" s="9"/>
      <c r="DM432" s="9"/>
      <c r="DN432" s="9"/>
      <c r="DO432" s="9"/>
      <c r="DP432" s="9"/>
      <c r="DQ432" s="9"/>
      <c r="DR432" s="9"/>
    </row>
    <row r="433" customFormat="false" ht="12.75" hidden="false" customHeight="false" outlineLevel="0" collapsed="false">
      <c r="A433" s="327"/>
      <c r="B433" s="339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9"/>
      <c r="CJ433" s="9"/>
      <c r="CK433" s="9"/>
      <c r="CL433" s="9"/>
      <c r="CM433" s="9"/>
      <c r="CN433" s="9"/>
      <c r="CO433" s="9"/>
      <c r="CP433" s="9"/>
      <c r="CQ433" s="9"/>
      <c r="CR433" s="9"/>
      <c r="CS433" s="9"/>
      <c r="CT433" s="9"/>
      <c r="CU433" s="9"/>
      <c r="CV433" s="9"/>
      <c r="CW433" s="9"/>
      <c r="CX433" s="9"/>
      <c r="CY433" s="9"/>
      <c r="CZ433" s="9"/>
      <c r="DA433" s="9"/>
      <c r="DB433" s="9"/>
      <c r="DC433" s="9"/>
      <c r="DD433" s="9"/>
      <c r="DE433" s="9"/>
      <c r="DF433" s="9"/>
      <c r="DG433" s="9"/>
      <c r="DH433" s="9"/>
      <c r="DI433" s="9"/>
      <c r="DJ433" s="9"/>
      <c r="DK433" s="9"/>
      <c r="DL433" s="9"/>
      <c r="DM433" s="9"/>
      <c r="DN433" s="9"/>
      <c r="DO433" s="9"/>
      <c r="DP433" s="9"/>
      <c r="DQ433" s="9"/>
      <c r="DR433" s="9"/>
    </row>
    <row r="434" customFormat="false" ht="12.75" hidden="false" customHeight="false" outlineLevel="0" collapsed="false">
      <c r="A434" s="327"/>
      <c r="B434" s="339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  <c r="CA434" s="9"/>
      <c r="CB434" s="9"/>
      <c r="CC434" s="9"/>
      <c r="CD434" s="9"/>
      <c r="CE434" s="9"/>
      <c r="CF434" s="9"/>
      <c r="CG434" s="9"/>
      <c r="CH434" s="9"/>
      <c r="CI434" s="9"/>
      <c r="CJ434" s="9"/>
      <c r="CK434" s="9"/>
      <c r="CL434" s="9"/>
      <c r="CM434" s="9"/>
      <c r="CN434" s="9"/>
      <c r="CO434" s="9"/>
      <c r="CP434" s="9"/>
      <c r="CQ434" s="9"/>
      <c r="CR434" s="9"/>
      <c r="CS434" s="9"/>
      <c r="CT434" s="9"/>
      <c r="CU434" s="9"/>
      <c r="CV434" s="9"/>
      <c r="CW434" s="9"/>
      <c r="CX434" s="9"/>
      <c r="CY434" s="9"/>
      <c r="CZ434" s="9"/>
      <c r="DA434" s="9"/>
      <c r="DB434" s="9"/>
      <c r="DC434" s="9"/>
      <c r="DD434" s="9"/>
      <c r="DE434" s="9"/>
      <c r="DF434" s="9"/>
      <c r="DG434" s="9"/>
      <c r="DH434" s="9"/>
      <c r="DI434" s="9"/>
      <c r="DJ434" s="9"/>
      <c r="DK434" s="9"/>
      <c r="DL434" s="9"/>
      <c r="DM434" s="9"/>
      <c r="DN434" s="9"/>
      <c r="DO434" s="9"/>
      <c r="DP434" s="9"/>
      <c r="DQ434" s="9"/>
      <c r="DR434" s="9"/>
    </row>
    <row r="435" customFormat="false" ht="12.75" hidden="false" customHeight="false" outlineLevel="0" collapsed="false">
      <c r="A435" s="327"/>
      <c r="B435" s="339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9"/>
      <c r="CJ435" s="9"/>
      <c r="CK435" s="9"/>
      <c r="CL435" s="9"/>
      <c r="CM435" s="9"/>
      <c r="CN435" s="9"/>
      <c r="CO435" s="9"/>
      <c r="CP435" s="9"/>
      <c r="CQ435" s="9"/>
      <c r="CR435" s="9"/>
      <c r="CS435" s="9"/>
      <c r="CT435" s="9"/>
      <c r="CU435" s="9"/>
      <c r="CV435" s="9"/>
      <c r="CW435" s="9"/>
      <c r="CX435" s="9"/>
      <c r="CY435" s="9"/>
      <c r="CZ435" s="9"/>
      <c r="DA435" s="9"/>
      <c r="DB435" s="9"/>
      <c r="DC435" s="9"/>
      <c r="DD435" s="9"/>
      <c r="DE435" s="9"/>
      <c r="DF435" s="9"/>
      <c r="DG435" s="9"/>
      <c r="DH435" s="9"/>
      <c r="DI435" s="9"/>
      <c r="DJ435" s="9"/>
      <c r="DK435" s="9"/>
      <c r="DL435" s="9"/>
      <c r="DM435" s="9"/>
      <c r="DN435" s="9"/>
      <c r="DO435" s="9"/>
      <c r="DP435" s="9"/>
      <c r="DQ435" s="9"/>
      <c r="DR435" s="9"/>
    </row>
    <row r="436" customFormat="false" ht="12.75" hidden="false" customHeight="false" outlineLevel="0" collapsed="false">
      <c r="A436" s="327"/>
      <c r="B436" s="339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9"/>
      <c r="CJ436" s="9"/>
      <c r="CK436" s="9"/>
      <c r="CL436" s="9"/>
      <c r="CM436" s="9"/>
      <c r="CN436" s="9"/>
      <c r="CO436" s="9"/>
      <c r="CP436" s="9"/>
      <c r="CQ436" s="9"/>
      <c r="CR436" s="9"/>
      <c r="CS436" s="9"/>
      <c r="CT436" s="9"/>
      <c r="CU436" s="9"/>
      <c r="CV436" s="9"/>
      <c r="CW436" s="9"/>
      <c r="CX436" s="9"/>
      <c r="CY436" s="9"/>
      <c r="CZ436" s="9"/>
      <c r="DA436" s="9"/>
      <c r="DB436" s="9"/>
      <c r="DC436" s="9"/>
      <c r="DD436" s="9"/>
      <c r="DE436" s="9"/>
      <c r="DF436" s="9"/>
      <c r="DG436" s="9"/>
      <c r="DH436" s="9"/>
      <c r="DI436" s="9"/>
      <c r="DJ436" s="9"/>
      <c r="DK436" s="9"/>
      <c r="DL436" s="9"/>
      <c r="DM436" s="9"/>
      <c r="DN436" s="9"/>
      <c r="DO436" s="9"/>
      <c r="DP436" s="9"/>
      <c r="DQ436" s="9"/>
      <c r="DR436" s="9"/>
    </row>
    <row r="437" customFormat="false" ht="12.75" hidden="false" customHeight="false" outlineLevel="0" collapsed="false">
      <c r="A437" s="327"/>
      <c r="B437" s="339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9"/>
      <c r="CJ437" s="9"/>
      <c r="CK437" s="9"/>
      <c r="CL437" s="9"/>
      <c r="CM437" s="9"/>
      <c r="CN437" s="9"/>
      <c r="CO437" s="9"/>
      <c r="CP437" s="9"/>
      <c r="CQ437" s="9"/>
      <c r="CR437" s="9"/>
      <c r="CS437" s="9"/>
      <c r="CT437" s="9"/>
      <c r="CU437" s="9"/>
      <c r="CV437" s="9"/>
      <c r="CW437" s="9"/>
      <c r="CX437" s="9"/>
      <c r="CY437" s="9"/>
      <c r="CZ437" s="9"/>
      <c r="DA437" s="9"/>
      <c r="DB437" s="9"/>
      <c r="DC437" s="9"/>
      <c r="DD437" s="9"/>
      <c r="DE437" s="9"/>
      <c r="DF437" s="9"/>
      <c r="DG437" s="9"/>
      <c r="DH437" s="9"/>
      <c r="DI437" s="9"/>
      <c r="DJ437" s="9"/>
      <c r="DK437" s="9"/>
      <c r="DL437" s="9"/>
      <c r="DM437" s="9"/>
      <c r="DN437" s="9"/>
      <c r="DO437" s="9"/>
      <c r="DP437" s="9"/>
      <c r="DQ437" s="9"/>
      <c r="DR437" s="9"/>
    </row>
    <row r="438" customFormat="false" ht="12.75" hidden="false" customHeight="false" outlineLevel="0" collapsed="false">
      <c r="A438" s="327"/>
      <c r="B438" s="339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9"/>
      <c r="CJ438" s="9"/>
      <c r="CK438" s="9"/>
      <c r="CL438" s="9"/>
      <c r="CM438" s="9"/>
      <c r="CN438" s="9"/>
      <c r="CO438" s="9"/>
      <c r="CP438" s="9"/>
      <c r="CQ438" s="9"/>
      <c r="CR438" s="9"/>
      <c r="CS438" s="9"/>
      <c r="CT438" s="9"/>
      <c r="CU438" s="9"/>
      <c r="CV438" s="9"/>
      <c r="CW438" s="9"/>
      <c r="CX438" s="9"/>
      <c r="CY438" s="9"/>
      <c r="CZ438" s="9"/>
      <c r="DA438" s="9"/>
      <c r="DB438" s="9"/>
      <c r="DC438" s="9"/>
      <c r="DD438" s="9"/>
      <c r="DE438" s="9"/>
      <c r="DF438" s="9"/>
      <c r="DG438" s="9"/>
      <c r="DH438" s="9"/>
      <c r="DI438" s="9"/>
      <c r="DJ438" s="9"/>
      <c r="DK438" s="9"/>
      <c r="DL438" s="9"/>
      <c r="DM438" s="9"/>
      <c r="DN438" s="9"/>
      <c r="DO438" s="9"/>
      <c r="DP438" s="9"/>
      <c r="DQ438" s="9"/>
      <c r="DR438" s="9"/>
    </row>
    <row r="439" customFormat="false" ht="12.75" hidden="false" customHeight="false" outlineLevel="0" collapsed="false">
      <c r="A439" s="327"/>
      <c r="B439" s="339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  <c r="BG439" s="9"/>
      <c r="BH439" s="9"/>
      <c r="BI439" s="9"/>
      <c r="BJ439" s="9"/>
      <c r="BK439" s="9"/>
      <c r="BL439" s="9"/>
      <c r="BM439" s="9"/>
      <c r="BN439" s="9"/>
      <c r="BO439" s="9"/>
      <c r="BP439" s="9"/>
      <c r="BQ439" s="9"/>
      <c r="BR439" s="9"/>
      <c r="BS439" s="9"/>
      <c r="BT439" s="9"/>
      <c r="BU439" s="9"/>
      <c r="BV439" s="9"/>
      <c r="BW439" s="9"/>
      <c r="BX439" s="9"/>
      <c r="BY439" s="9"/>
      <c r="BZ439" s="9"/>
      <c r="CA439" s="9"/>
      <c r="CB439" s="9"/>
      <c r="CC439" s="9"/>
      <c r="CD439" s="9"/>
      <c r="CE439" s="9"/>
      <c r="CF439" s="9"/>
      <c r="CG439" s="9"/>
      <c r="CH439" s="9"/>
      <c r="CI439" s="9"/>
      <c r="CJ439" s="9"/>
      <c r="CK439" s="9"/>
      <c r="CL439" s="9"/>
      <c r="CM439" s="9"/>
      <c r="CN439" s="9"/>
      <c r="CO439" s="9"/>
      <c r="CP439" s="9"/>
      <c r="CQ439" s="9"/>
      <c r="CR439" s="9"/>
      <c r="CS439" s="9"/>
      <c r="CT439" s="9"/>
      <c r="CU439" s="9"/>
      <c r="CV439" s="9"/>
      <c r="CW439" s="9"/>
      <c r="CX439" s="9"/>
      <c r="CY439" s="9"/>
      <c r="CZ439" s="9"/>
      <c r="DA439" s="9"/>
      <c r="DB439" s="9"/>
      <c r="DC439" s="9"/>
      <c r="DD439" s="9"/>
      <c r="DE439" s="9"/>
      <c r="DF439" s="9"/>
      <c r="DG439" s="9"/>
      <c r="DH439" s="9"/>
      <c r="DI439" s="9"/>
      <c r="DJ439" s="9"/>
      <c r="DK439" s="9"/>
      <c r="DL439" s="9"/>
      <c r="DM439" s="9"/>
      <c r="DN439" s="9"/>
      <c r="DO439" s="9"/>
      <c r="DP439" s="9"/>
      <c r="DQ439" s="9"/>
      <c r="DR439" s="9"/>
    </row>
    <row r="440" customFormat="false" ht="12.75" hidden="false" customHeight="false" outlineLevel="0" collapsed="false">
      <c r="A440" s="327"/>
      <c r="B440" s="339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  <c r="BG440" s="9"/>
      <c r="BH440" s="9"/>
      <c r="BI440" s="9"/>
      <c r="BJ440" s="9"/>
      <c r="BK440" s="9"/>
      <c r="BL440" s="9"/>
      <c r="BM440" s="9"/>
      <c r="BN440" s="9"/>
      <c r="BO440" s="9"/>
      <c r="BP440" s="9"/>
      <c r="BQ440" s="9"/>
      <c r="BR440" s="9"/>
      <c r="BS440" s="9"/>
      <c r="BT440" s="9"/>
      <c r="BU440" s="9"/>
      <c r="BV440" s="9"/>
      <c r="BW440" s="9"/>
      <c r="BX440" s="9"/>
      <c r="BY440" s="9"/>
      <c r="BZ440" s="9"/>
      <c r="CA440" s="9"/>
      <c r="CB440" s="9"/>
      <c r="CC440" s="9"/>
      <c r="CD440" s="9"/>
      <c r="CE440" s="9"/>
      <c r="CF440" s="9"/>
      <c r="CG440" s="9"/>
      <c r="CH440" s="9"/>
      <c r="CI440" s="9"/>
      <c r="CJ440" s="9"/>
      <c r="CK440" s="9"/>
      <c r="CL440" s="9"/>
      <c r="CM440" s="9"/>
      <c r="CN440" s="9"/>
      <c r="CO440" s="9"/>
      <c r="CP440" s="9"/>
      <c r="CQ440" s="9"/>
      <c r="CR440" s="9"/>
      <c r="CS440" s="9"/>
      <c r="CT440" s="9"/>
      <c r="CU440" s="9"/>
      <c r="CV440" s="9"/>
      <c r="CW440" s="9"/>
      <c r="CX440" s="9"/>
      <c r="CY440" s="9"/>
      <c r="CZ440" s="9"/>
      <c r="DA440" s="9"/>
      <c r="DB440" s="9"/>
      <c r="DC440" s="9"/>
      <c r="DD440" s="9"/>
      <c r="DE440" s="9"/>
      <c r="DF440" s="9"/>
      <c r="DG440" s="9"/>
      <c r="DH440" s="9"/>
      <c r="DI440" s="9"/>
      <c r="DJ440" s="9"/>
      <c r="DK440" s="9"/>
      <c r="DL440" s="9"/>
      <c r="DM440" s="9"/>
      <c r="DN440" s="9"/>
      <c r="DO440" s="9"/>
      <c r="DP440" s="9"/>
      <c r="DQ440" s="9"/>
      <c r="DR440" s="9"/>
    </row>
    <row r="441" customFormat="false" ht="12.75" hidden="false" customHeight="false" outlineLevel="0" collapsed="false">
      <c r="A441" s="327"/>
      <c r="B441" s="339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  <c r="BG441" s="9"/>
      <c r="BH441" s="9"/>
      <c r="BI441" s="9"/>
      <c r="BJ441" s="9"/>
      <c r="BK441" s="9"/>
      <c r="BL441" s="9"/>
      <c r="BM441" s="9"/>
      <c r="BN441" s="9"/>
      <c r="BO441" s="9"/>
      <c r="BP441" s="9"/>
      <c r="BQ441" s="9"/>
      <c r="BR441" s="9"/>
      <c r="BS441" s="9"/>
      <c r="BT441" s="9"/>
      <c r="BU441" s="9"/>
      <c r="BV441" s="9"/>
      <c r="BW441" s="9"/>
      <c r="BX441" s="9"/>
      <c r="BY441" s="9"/>
      <c r="BZ441" s="9"/>
      <c r="CA441" s="9"/>
      <c r="CB441" s="9"/>
      <c r="CC441" s="9"/>
      <c r="CD441" s="9"/>
      <c r="CE441" s="9"/>
      <c r="CF441" s="9"/>
      <c r="CG441" s="9"/>
      <c r="CH441" s="9"/>
      <c r="CI441" s="9"/>
      <c r="CJ441" s="9"/>
      <c r="CK441" s="9"/>
      <c r="CL441" s="9"/>
      <c r="CM441" s="9"/>
      <c r="CN441" s="9"/>
      <c r="CO441" s="9"/>
      <c r="CP441" s="9"/>
      <c r="CQ441" s="9"/>
      <c r="CR441" s="9"/>
      <c r="CS441" s="9"/>
      <c r="CT441" s="9"/>
      <c r="CU441" s="9"/>
      <c r="CV441" s="9"/>
      <c r="CW441" s="9"/>
      <c r="CX441" s="9"/>
      <c r="CY441" s="9"/>
      <c r="CZ441" s="9"/>
      <c r="DA441" s="9"/>
      <c r="DB441" s="9"/>
      <c r="DC441" s="9"/>
      <c r="DD441" s="9"/>
      <c r="DE441" s="9"/>
      <c r="DF441" s="9"/>
      <c r="DG441" s="9"/>
      <c r="DH441" s="9"/>
      <c r="DI441" s="9"/>
      <c r="DJ441" s="9"/>
      <c r="DK441" s="9"/>
      <c r="DL441" s="9"/>
      <c r="DM441" s="9"/>
      <c r="DN441" s="9"/>
      <c r="DO441" s="9"/>
      <c r="DP441" s="9"/>
      <c r="DQ441" s="9"/>
      <c r="DR441" s="9"/>
    </row>
    <row r="442" customFormat="false" ht="12.75" hidden="false" customHeight="false" outlineLevel="0" collapsed="false">
      <c r="A442" s="327"/>
      <c r="B442" s="339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9"/>
      <c r="BC442" s="9"/>
      <c r="BD442" s="9"/>
      <c r="BE442" s="9"/>
      <c r="BF442" s="9"/>
      <c r="BG442" s="9"/>
      <c r="BH442" s="9"/>
      <c r="BI442" s="9"/>
      <c r="BJ442" s="9"/>
      <c r="BK442" s="9"/>
      <c r="BL442" s="9"/>
      <c r="BM442" s="9"/>
      <c r="BN442" s="9"/>
      <c r="BO442" s="9"/>
      <c r="BP442" s="9"/>
      <c r="BQ442" s="9"/>
      <c r="BR442" s="9"/>
      <c r="BS442" s="9"/>
      <c r="BT442" s="9"/>
      <c r="BU442" s="9"/>
      <c r="BV442" s="9"/>
      <c r="BW442" s="9"/>
      <c r="BX442" s="9"/>
      <c r="BY442" s="9"/>
      <c r="BZ442" s="9"/>
      <c r="CA442" s="9"/>
      <c r="CB442" s="9"/>
      <c r="CC442" s="9"/>
      <c r="CD442" s="9"/>
      <c r="CE442" s="9"/>
      <c r="CF442" s="9"/>
      <c r="CG442" s="9"/>
      <c r="CH442" s="9"/>
      <c r="CI442" s="9"/>
      <c r="CJ442" s="9"/>
      <c r="CK442" s="9"/>
      <c r="CL442" s="9"/>
      <c r="CM442" s="9"/>
      <c r="CN442" s="9"/>
      <c r="CO442" s="9"/>
      <c r="CP442" s="9"/>
      <c r="CQ442" s="9"/>
      <c r="CR442" s="9"/>
      <c r="CS442" s="9"/>
      <c r="CT442" s="9"/>
      <c r="CU442" s="9"/>
      <c r="CV442" s="9"/>
      <c r="CW442" s="9"/>
      <c r="CX442" s="9"/>
      <c r="CY442" s="9"/>
      <c r="CZ442" s="9"/>
      <c r="DA442" s="9"/>
      <c r="DB442" s="9"/>
      <c r="DC442" s="9"/>
      <c r="DD442" s="9"/>
      <c r="DE442" s="9"/>
      <c r="DF442" s="9"/>
      <c r="DG442" s="9"/>
      <c r="DH442" s="9"/>
      <c r="DI442" s="9"/>
      <c r="DJ442" s="9"/>
      <c r="DK442" s="9"/>
      <c r="DL442" s="9"/>
      <c r="DM442" s="9"/>
      <c r="DN442" s="9"/>
      <c r="DO442" s="9"/>
      <c r="DP442" s="9"/>
      <c r="DQ442" s="9"/>
      <c r="DR442" s="9"/>
    </row>
    <row r="443" customFormat="false" ht="12.75" hidden="false" customHeight="false" outlineLevel="0" collapsed="false">
      <c r="A443" s="327"/>
      <c r="B443" s="339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9"/>
      <c r="BC443" s="9"/>
      <c r="BD443" s="9"/>
      <c r="BE443" s="9"/>
      <c r="BF443" s="9"/>
      <c r="BG443" s="9"/>
      <c r="BH443" s="9"/>
      <c r="BI443" s="9"/>
      <c r="BJ443" s="9"/>
      <c r="BK443" s="9"/>
      <c r="BL443" s="9"/>
      <c r="BM443" s="9"/>
      <c r="BN443" s="9"/>
      <c r="BO443" s="9"/>
      <c r="BP443" s="9"/>
      <c r="BQ443" s="9"/>
      <c r="BR443" s="9"/>
      <c r="BS443" s="9"/>
      <c r="BT443" s="9"/>
      <c r="BU443" s="9"/>
      <c r="BV443" s="9"/>
      <c r="BW443" s="9"/>
      <c r="BX443" s="9"/>
      <c r="BY443" s="9"/>
      <c r="BZ443" s="9"/>
      <c r="CA443" s="9"/>
      <c r="CB443" s="9"/>
      <c r="CC443" s="9"/>
      <c r="CD443" s="9"/>
      <c r="CE443" s="9"/>
      <c r="CF443" s="9"/>
      <c r="CG443" s="9"/>
      <c r="CH443" s="9"/>
      <c r="CI443" s="9"/>
      <c r="CJ443" s="9"/>
      <c r="CK443" s="9"/>
      <c r="CL443" s="9"/>
      <c r="CM443" s="9"/>
      <c r="CN443" s="9"/>
      <c r="CO443" s="9"/>
      <c r="CP443" s="9"/>
      <c r="CQ443" s="9"/>
      <c r="CR443" s="9"/>
      <c r="CS443" s="9"/>
      <c r="CT443" s="9"/>
      <c r="CU443" s="9"/>
      <c r="CV443" s="9"/>
      <c r="CW443" s="9"/>
      <c r="CX443" s="9"/>
      <c r="CY443" s="9"/>
      <c r="CZ443" s="9"/>
      <c r="DA443" s="9"/>
      <c r="DB443" s="9"/>
      <c r="DC443" s="9"/>
      <c r="DD443" s="9"/>
      <c r="DE443" s="9"/>
      <c r="DF443" s="9"/>
      <c r="DG443" s="9"/>
      <c r="DH443" s="9"/>
      <c r="DI443" s="9"/>
      <c r="DJ443" s="9"/>
      <c r="DK443" s="9"/>
      <c r="DL443" s="9"/>
      <c r="DM443" s="9"/>
      <c r="DN443" s="9"/>
      <c r="DO443" s="9"/>
      <c r="DP443" s="9"/>
      <c r="DQ443" s="9"/>
      <c r="DR443" s="9"/>
    </row>
    <row r="444" customFormat="false" ht="12.75" hidden="false" customHeight="false" outlineLevel="0" collapsed="false">
      <c r="A444" s="327"/>
      <c r="B444" s="339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9"/>
      <c r="BC444" s="9"/>
      <c r="BD444" s="9"/>
      <c r="BE444" s="9"/>
      <c r="BF444" s="9"/>
      <c r="BG444" s="9"/>
      <c r="BH444" s="9"/>
      <c r="BI444" s="9"/>
      <c r="BJ444" s="9"/>
      <c r="BK444" s="9"/>
      <c r="BL444" s="9"/>
      <c r="BM444" s="9"/>
      <c r="BN444" s="9"/>
      <c r="BO444" s="9"/>
      <c r="BP444" s="9"/>
      <c r="BQ444" s="9"/>
      <c r="BR444" s="9"/>
      <c r="BS444" s="9"/>
      <c r="BT444" s="9"/>
      <c r="BU444" s="9"/>
      <c r="BV444" s="9"/>
      <c r="BW444" s="9"/>
      <c r="BX444" s="9"/>
      <c r="BY444" s="9"/>
      <c r="BZ444" s="9"/>
      <c r="CA444" s="9"/>
      <c r="CB444" s="9"/>
      <c r="CC444" s="9"/>
      <c r="CD444" s="9"/>
      <c r="CE444" s="9"/>
      <c r="CF444" s="9"/>
      <c r="CG444" s="9"/>
      <c r="CH444" s="9"/>
      <c r="CI444" s="9"/>
      <c r="CJ444" s="9"/>
      <c r="CK444" s="9"/>
      <c r="CL444" s="9"/>
      <c r="CM444" s="9"/>
      <c r="CN444" s="9"/>
      <c r="CO444" s="9"/>
      <c r="CP444" s="9"/>
      <c r="CQ444" s="9"/>
      <c r="CR444" s="9"/>
      <c r="CS444" s="9"/>
      <c r="CT444" s="9"/>
      <c r="CU444" s="9"/>
      <c r="CV444" s="9"/>
      <c r="CW444" s="9"/>
      <c r="CX444" s="9"/>
      <c r="CY444" s="9"/>
      <c r="CZ444" s="9"/>
      <c r="DA444" s="9"/>
      <c r="DB444" s="9"/>
      <c r="DC444" s="9"/>
      <c r="DD444" s="9"/>
      <c r="DE444" s="9"/>
      <c r="DF444" s="9"/>
      <c r="DG444" s="9"/>
      <c r="DH444" s="9"/>
      <c r="DI444" s="9"/>
      <c r="DJ444" s="9"/>
      <c r="DK444" s="9"/>
      <c r="DL444" s="9"/>
      <c r="DM444" s="9"/>
      <c r="DN444" s="9"/>
      <c r="DO444" s="9"/>
      <c r="DP444" s="9"/>
      <c r="DQ444" s="9"/>
      <c r="DR444" s="9"/>
    </row>
    <row r="445" customFormat="false" ht="12.75" hidden="false" customHeight="false" outlineLevel="0" collapsed="false">
      <c r="A445" s="327"/>
      <c r="B445" s="339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  <c r="CA445" s="9"/>
      <c r="CB445" s="9"/>
      <c r="CC445" s="9"/>
      <c r="CD445" s="9"/>
      <c r="CE445" s="9"/>
      <c r="CF445" s="9"/>
      <c r="CG445" s="9"/>
      <c r="CH445" s="9"/>
      <c r="CI445" s="9"/>
      <c r="CJ445" s="9"/>
      <c r="CK445" s="9"/>
      <c r="CL445" s="9"/>
      <c r="CM445" s="9"/>
      <c r="CN445" s="9"/>
      <c r="CO445" s="9"/>
      <c r="CP445" s="9"/>
      <c r="CQ445" s="9"/>
      <c r="CR445" s="9"/>
      <c r="CS445" s="9"/>
      <c r="CT445" s="9"/>
      <c r="CU445" s="9"/>
      <c r="CV445" s="9"/>
      <c r="CW445" s="9"/>
      <c r="CX445" s="9"/>
      <c r="CY445" s="9"/>
      <c r="CZ445" s="9"/>
      <c r="DA445" s="9"/>
      <c r="DB445" s="9"/>
      <c r="DC445" s="9"/>
      <c r="DD445" s="9"/>
      <c r="DE445" s="9"/>
      <c r="DF445" s="9"/>
      <c r="DG445" s="9"/>
      <c r="DH445" s="9"/>
      <c r="DI445" s="9"/>
      <c r="DJ445" s="9"/>
      <c r="DK445" s="9"/>
      <c r="DL445" s="9"/>
      <c r="DM445" s="9"/>
      <c r="DN445" s="9"/>
      <c r="DO445" s="9"/>
      <c r="DP445" s="9"/>
      <c r="DQ445" s="9"/>
      <c r="DR445" s="9"/>
    </row>
    <row r="446" customFormat="false" ht="12.75" hidden="false" customHeight="false" outlineLevel="0" collapsed="false">
      <c r="A446" s="327"/>
      <c r="B446" s="339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  <c r="CA446" s="9"/>
      <c r="CB446" s="9"/>
      <c r="CC446" s="9"/>
      <c r="CD446" s="9"/>
      <c r="CE446" s="9"/>
      <c r="CF446" s="9"/>
      <c r="CG446" s="9"/>
      <c r="CH446" s="9"/>
      <c r="CI446" s="9"/>
      <c r="CJ446" s="9"/>
      <c r="CK446" s="9"/>
      <c r="CL446" s="9"/>
      <c r="CM446" s="9"/>
      <c r="CN446" s="9"/>
      <c r="CO446" s="9"/>
      <c r="CP446" s="9"/>
      <c r="CQ446" s="9"/>
      <c r="CR446" s="9"/>
      <c r="CS446" s="9"/>
      <c r="CT446" s="9"/>
      <c r="CU446" s="9"/>
      <c r="CV446" s="9"/>
      <c r="CW446" s="9"/>
      <c r="CX446" s="9"/>
      <c r="CY446" s="9"/>
      <c r="CZ446" s="9"/>
      <c r="DA446" s="9"/>
      <c r="DB446" s="9"/>
      <c r="DC446" s="9"/>
      <c r="DD446" s="9"/>
      <c r="DE446" s="9"/>
      <c r="DF446" s="9"/>
      <c r="DG446" s="9"/>
      <c r="DH446" s="9"/>
      <c r="DI446" s="9"/>
      <c r="DJ446" s="9"/>
      <c r="DK446" s="9"/>
      <c r="DL446" s="9"/>
      <c r="DM446" s="9"/>
      <c r="DN446" s="9"/>
      <c r="DO446" s="9"/>
      <c r="DP446" s="9"/>
      <c r="DQ446" s="9"/>
      <c r="DR446" s="9"/>
    </row>
    <row r="447" customFormat="false" ht="12.75" hidden="false" customHeight="false" outlineLevel="0" collapsed="false">
      <c r="A447" s="327"/>
      <c r="B447" s="339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  <c r="CA447" s="9"/>
      <c r="CB447" s="9"/>
      <c r="CC447" s="9"/>
      <c r="CD447" s="9"/>
      <c r="CE447" s="9"/>
      <c r="CF447" s="9"/>
      <c r="CG447" s="9"/>
      <c r="CH447" s="9"/>
      <c r="CI447" s="9"/>
      <c r="CJ447" s="9"/>
      <c r="CK447" s="9"/>
      <c r="CL447" s="9"/>
      <c r="CM447" s="9"/>
      <c r="CN447" s="9"/>
      <c r="CO447" s="9"/>
      <c r="CP447" s="9"/>
      <c r="CQ447" s="9"/>
      <c r="CR447" s="9"/>
      <c r="CS447" s="9"/>
      <c r="CT447" s="9"/>
      <c r="CU447" s="9"/>
      <c r="CV447" s="9"/>
      <c r="CW447" s="9"/>
      <c r="CX447" s="9"/>
      <c r="CY447" s="9"/>
      <c r="CZ447" s="9"/>
      <c r="DA447" s="9"/>
      <c r="DB447" s="9"/>
      <c r="DC447" s="9"/>
      <c r="DD447" s="9"/>
      <c r="DE447" s="9"/>
      <c r="DF447" s="9"/>
      <c r="DG447" s="9"/>
      <c r="DH447" s="9"/>
      <c r="DI447" s="9"/>
      <c r="DJ447" s="9"/>
      <c r="DK447" s="9"/>
      <c r="DL447" s="9"/>
      <c r="DM447" s="9"/>
      <c r="DN447" s="9"/>
      <c r="DO447" s="9"/>
      <c r="DP447" s="9"/>
      <c r="DQ447" s="9"/>
      <c r="DR447" s="9"/>
    </row>
    <row r="448" customFormat="false" ht="12.75" hidden="false" customHeight="false" outlineLevel="0" collapsed="false">
      <c r="A448" s="327"/>
      <c r="B448" s="339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9"/>
      <c r="BC448" s="9"/>
      <c r="BD448" s="9"/>
      <c r="BE448" s="9"/>
      <c r="BF448" s="9"/>
      <c r="BG448" s="9"/>
      <c r="BH448" s="9"/>
      <c r="BI448" s="9"/>
      <c r="BJ448" s="9"/>
      <c r="BK448" s="9"/>
      <c r="BL448" s="9"/>
      <c r="BM448" s="9"/>
      <c r="BN448" s="9"/>
      <c r="BO448" s="9"/>
      <c r="BP448" s="9"/>
      <c r="BQ448" s="9"/>
      <c r="BR448" s="9"/>
      <c r="BS448" s="9"/>
      <c r="BT448" s="9"/>
      <c r="BU448" s="9"/>
      <c r="BV448" s="9"/>
      <c r="BW448" s="9"/>
      <c r="BX448" s="9"/>
      <c r="BY448" s="9"/>
      <c r="BZ448" s="9"/>
      <c r="CA448" s="9"/>
      <c r="CB448" s="9"/>
      <c r="CC448" s="9"/>
      <c r="CD448" s="9"/>
      <c r="CE448" s="9"/>
      <c r="CF448" s="9"/>
      <c r="CG448" s="9"/>
      <c r="CH448" s="9"/>
      <c r="CI448" s="9"/>
      <c r="CJ448" s="9"/>
      <c r="CK448" s="9"/>
      <c r="CL448" s="9"/>
      <c r="CM448" s="9"/>
      <c r="CN448" s="9"/>
      <c r="CO448" s="9"/>
      <c r="CP448" s="9"/>
      <c r="CQ448" s="9"/>
      <c r="CR448" s="9"/>
      <c r="CS448" s="9"/>
      <c r="CT448" s="9"/>
      <c r="CU448" s="9"/>
      <c r="CV448" s="9"/>
      <c r="CW448" s="9"/>
      <c r="CX448" s="9"/>
      <c r="CY448" s="9"/>
      <c r="CZ448" s="9"/>
      <c r="DA448" s="9"/>
      <c r="DB448" s="9"/>
      <c r="DC448" s="9"/>
      <c r="DD448" s="9"/>
      <c r="DE448" s="9"/>
      <c r="DF448" s="9"/>
      <c r="DG448" s="9"/>
      <c r="DH448" s="9"/>
      <c r="DI448" s="9"/>
      <c r="DJ448" s="9"/>
      <c r="DK448" s="9"/>
      <c r="DL448" s="9"/>
      <c r="DM448" s="9"/>
      <c r="DN448" s="9"/>
      <c r="DO448" s="9"/>
      <c r="DP448" s="9"/>
      <c r="DQ448" s="9"/>
      <c r="DR448" s="9"/>
    </row>
  </sheetData>
  <mergeCells count="2">
    <mergeCell ref="E25:F25"/>
    <mergeCell ref="A154:E15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90">
              <controlPr defaultSize="0" print="false" autoFill="0" autoPict="0" macro="Module10.Macro1">
                <anchor moveWithCells="true" sizeWithCells="false">
                  <from>
                    <xdr:col>5</xdr:col>
                    <xdr:colOff>381960</xdr:colOff>
                    <xdr:row>142</xdr:row>
                    <xdr:rowOff>123840</xdr:rowOff>
                  </from>
                  <to>
                    <xdr:col>8</xdr:col>
                    <xdr:colOff>152280</xdr:colOff>
                    <xdr:row>145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94">
              <controlPr defaultSize="0" print="false" autoFill="0" autoPict="0" macro="Module11.CleanUp">
                <anchor moveWithCells="true" sizeWithCells="false">
                  <from>
                    <xdr:col>8</xdr:col>
                    <xdr:colOff>633960</xdr:colOff>
                    <xdr:row>146</xdr:row>
                    <xdr:rowOff>28440</xdr:rowOff>
                  </from>
                  <to>
                    <xdr:col>10</xdr:col>
                    <xdr:colOff>222120</xdr:colOff>
                    <xdr:row>148</xdr:row>
                    <xdr:rowOff>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3" activeCellId="0" sqref="A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5.56"/>
    <col collapsed="false" customWidth="true" hidden="false" outlineLevel="0" max="2" min="2" style="0" width="18.56"/>
    <col collapsed="false" customWidth="true" hidden="false" outlineLevel="0" max="3" min="3" style="0" width="26.84"/>
    <col collapsed="false" customWidth="true" hidden="false" outlineLevel="0" max="4" min="4" style="0" width="16.13"/>
    <col collapsed="false" customWidth="true" hidden="false" outlineLevel="0" max="5" min="5" style="0" width="15.41"/>
    <col collapsed="false" customWidth="true" hidden="false" outlineLevel="0" max="6" min="6" style="0" width="12.85"/>
    <col collapsed="false" customWidth="true" hidden="false" outlineLevel="0" max="7" min="7" style="0" width="16.42"/>
    <col collapsed="false" customWidth="true" hidden="false" outlineLevel="0" max="8" min="8" style="0" width="15.28"/>
    <col collapsed="false" customWidth="true" hidden="false" outlineLevel="0" max="9" min="9" style="0" width="17.99"/>
    <col collapsed="false" customWidth="true" hidden="false" outlineLevel="0" max="10" min="10" style="0" width="19.85"/>
    <col collapsed="false" customWidth="true" hidden="false" outlineLevel="0" max="11" min="11" style="0" width="18.99"/>
  </cols>
  <sheetData>
    <row r="1" customFormat="false" ht="20.1" hidden="false" customHeight="true" outlineLevel="0" collapsed="false">
      <c r="A1" s="438" t="s">
        <v>158</v>
      </c>
      <c r="B1" s="439"/>
      <c r="C1" s="440"/>
      <c r="D1" s="440"/>
      <c r="E1" s="441"/>
    </row>
    <row r="2" customFormat="false" ht="12.75" hidden="false" customHeight="true" outlineLevel="0" collapsed="false">
      <c r="A2" s="442" t="str">
        <f aca="false">'Cash Flows'!A1</f>
        <v>Bay Gas Storage</v>
      </c>
      <c r="B2" s="443"/>
      <c r="C2" s="405"/>
      <c r="D2" s="405"/>
      <c r="E2" s="405"/>
    </row>
    <row r="3" customFormat="false" ht="12.75" hidden="false" customHeight="true" outlineLevel="0" collapsed="false">
      <c r="A3" s="443"/>
      <c r="B3" s="443"/>
      <c r="C3" s="405"/>
      <c r="D3" s="405"/>
      <c r="E3" s="405"/>
      <c r="F3" s="3"/>
      <c r="G3" s="3"/>
      <c r="H3" s="3"/>
      <c r="I3" s="3"/>
      <c r="J3" s="3"/>
      <c r="K3" s="3"/>
    </row>
    <row r="4" customFormat="false" ht="12.75" hidden="false" customHeight="false" outlineLevel="0" collapsed="false">
      <c r="A4" s="444" t="s">
        <v>159</v>
      </c>
      <c r="B4" s="445" t="s">
        <v>160</v>
      </c>
      <c r="C4" s="446"/>
      <c r="D4" s="447"/>
    </row>
    <row r="5" customFormat="false" ht="12.75" hidden="false" customHeight="false" outlineLevel="0" collapsed="false">
      <c r="A5" s="448" t="s">
        <v>161</v>
      </c>
      <c r="B5" s="449" t="s">
        <v>162</v>
      </c>
      <c r="C5" s="450"/>
      <c r="D5" s="447"/>
      <c r="E5" s="451"/>
      <c r="F5" s="451"/>
      <c r="G5" s="448"/>
      <c r="H5" s="448"/>
      <c r="I5" s="448"/>
      <c r="J5" s="448"/>
      <c r="K5" s="448"/>
    </row>
    <row r="6" customFormat="false" ht="12.75" hidden="false" customHeight="false" outlineLevel="0" collapsed="false">
      <c r="A6" s="448"/>
      <c r="B6" s="452"/>
      <c r="C6" s="451"/>
      <c r="E6" s="451"/>
      <c r="F6" s="451"/>
      <c r="G6" s="448"/>
      <c r="H6" s="448"/>
      <c r="I6" s="448"/>
      <c r="J6" s="448"/>
      <c r="K6" s="448"/>
    </row>
    <row r="7" customFormat="false" ht="12.75" hidden="false" customHeight="false" outlineLevel="0" collapsed="false">
      <c r="A7" s="448" t="s">
        <v>163</v>
      </c>
      <c r="B7" s="453" t="n">
        <f aca="false">'Cash Flows'!C152</f>
        <v>0</v>
      </c>
      <c r="C7" s="453"/>
      <c r="E7" s="451"/>
      <c r="F7" s="451"/>
      <c r="H7" s="454"/>
      <c r="I7" s="454"/>
    </row>
    <row r="8" customFormat="false" ht="12.75" hidden="false" customHeight="false" outlineLevel="0" collapsed="false">
      <c r="A8" s="448" t="s">
        <v>164</v>
      </c>
      <c r="B8" s="455" t="n">
        <f aca="false">'Cash Flows'!C153</f>
        <v>0</v>
      </c>
      <c r="E8" s="451"/>
      <c r="F8" s="451"/>
      <c r="H8" s="456"/>
      <c r="I8" s="456"/>
    </row>
    <row r="9" customFormat="false" ht="12.75" hidden="false" customHeight="false" outlineLevel="0" collapsed="false">
      <c r="A9" s="448"/>
      <c r="B9" s="451"/>
      <c r="E9" s="451"/>
      <c r="F9" s="451"/>
      <c r="H9" s="457"/>
      <c r="I9" s="3"/>
    </row>
    <row r="10" customFormat="false" ht="12.75" hidden="false" customHeight="false" outlineLevel="0" collapsed="false">
      <c r="A10" s="458" t="s">
        <v>165</v>
      </c>
      <c r="B10" s="459" t="n">
        <f aca="false">B11</f>
        <v>0.0262631649097407</v>
      </c>
      <c r="C10" s="460" t="s">
        <v>166</v>
      </c>
      <c r="F10" s="451"/>
      <c r="H10" s="461"/>
      <c r="I10" s="462"/>
    </row>
    <row r="11" customFormat="false" ht="12.75" hidden="false" customHeight="false" outlineLevel="0" collapsed="false">
      <c r="A11" s="458" t="s">
        <v>167</v>
      </c>
      <c r="B11" s="459" t="n">
        <f aca="false">('Retail Tariff'!B12*1000)/'Retail Tariff'!B13</f>
        <v>0.0262631649097407</v>
      </c>
      <c r="C11" s="460" t="s">
        <v>166</v>
      </c>
      <c r="F11" s="451"/>
      <c r="H11" s="463"/>
      <c r="I11" s="464"/>
    </row>
    <row r="12" customFormat="false" ht="12.75" hidden="false" customHeight="false" outlineLevel="0" collapsed="false">
      <c r="A12" s="458" t="s">
        <v>168</v>
      </c>
      <c r="B12" s="465" t="n">
        <f aca="false">IF('Cash Flows'!$B$8=1,(SUM('Cash Flows'!C80:DE80)),IF('Cash Flows'!$B$8=2,SUM('Cash Flows'!C80:DE80),(SUM('Cash Flows'!C80:DE80))))</f>
        <v>4183.68945427884</v>
      </c>
      <c r="C12" s="466" t="s">
        <v>169</v>
      </c>
      <c r="D12" s="3"/>
      <c r="E12" s="3"/>
      <c r="F12" s="457"/>
      <c r="G12" s="3"/>
      <c r="H12" s="467"/>
      <c r="I12" s="468"/>
      <c r="J12" s="3"/>
      <c r="K12" s="3"/>
    </row>
    <row r="13" customFormat="false" ht="12.75" hidden="false" customHeight="false" outlineLevel="0" collapsed="false">
      <c r="A13" s="458" t="s">
        <v>170</v>
      </c>
      <c r="B13" s="469" t="n">
        <f aca="false">IF('Cash Flows'!$B$8=1,(SUM('Cash Flows'!C58:DE58)),IF('Cash Flows'!$B$8=2,SUM('Cash Flows'!C58:DE58),(SUM('Cash Flows'!C58:DE58))))</f>
        <v>159298754.306918</v>
      </c>
      <c r="C13" s="470"/>
      <c r="D13" s="3"/>
      <c r="E13" s="3"/>
      <c r="F13" s="457"/>
      <c r="G13" s="3"/>
      <c r="H13" s="471"/>
      <c r="I13" s="472"/>
      <c r="J13" s="3"/>
      <c r="K13" s="3"/>
    </row>
    <row r="14" customFormat="false" ht="12.75" hidden="false" customHeight="false" outlineLevel="0" collapsed="false">
      <c r="A14" s="346"/>
      <c r="B14" s="473"/>
      <c r="C14" s="474"/>
      <c r="E14" s="451"/>
      <c r="F14" s="451"/>
    </row>
    <row r="15" customFormat="false" ht="12.75" hidden="false" customHeight="false" outlineLevel="0" collapsed="false">
      <c r="A15" s="346" t="s">
        <v>7</v>
      </c>
      <c r="B15" s="475" t="n">
        <v>1000</v>
      </c>
      <c r="C15" s="474" t="s">
        <v>8</v>
      </c>
      <c r="D15" s="476"/>
      <c r="E15" s="451"/>
      <c r="F15" s="451"/>
      <c r="G15" s="476"/>
    </row>
    <row r="16" customFormat="false" ht="12.75" hidden="false" customHeight="false" outlineLevel="0" collapsed="false">
      <c r="A16" s="346"/>
      <c r="B16" s="475"/>
      <c r="C16" s="477"/>
      <c r="D16" s="476"/>
      <c r="E16" s="451"/>
      <c r="F16" s="451"/>
      <c r="G16" s="476"/>
    </row>
    <row r="17" customFormat="false" ht="12.75" hidden="false" customHeight="false" outlineLevel="0" collapsed="false">
      <c r="A17" s="346" t="s">
        <v>171</v>
      </c>
      <c r="D17" s="478"/>
      <c r="F17" s="451"/>
      <c r="G17" s="478"/>
    </row>
    <row r="18" customFormat="false" ht="12.75" hidden="false" customHeight="false" outlineLevel="0" collapsed="false">
      <c r="A18" s="479" t="s">
        <v>172</v>
      </c>
      <c r="B18" s="480" t="n">
        <v>0</v>
      </c>
      <c r="C18" s="0" t="s">
        <v>173</v>
      </c>
      <c r="D18" s="478"/>
      <c r="F18" s="451"/>
      <c r="G18" s="478"/>
    </row>
    <row r="19" customFormat="false" ht="12.75" hidden="false" customHeight="false" outlineLevel="0" collapsed="false">
      <c r="A19" s="479" t="s">
        <v>174</v>
      </c>
      <c r="B19" s="480" t="n">
        <v>0</v>
      </c>
      <c r="C19" s="0" t="s">
        <v>173</v>
      </c>
      <c r="D19" s="478"/>
      <c r="G19" s="478"/>
    </row>
    <row r="20" customFormat="false" ht="12.75" hidden="false" customHeight="false" outlineLevel="0" collapsed="false">
      <c r="B20" s="481"/>
    </row>
    <row r="21" customFormat="false" ht="13.5" hidden="false" customHeight="false" outlineLevel="0" collapsed="false">
      <c r="A21" s="346" t="s">
        <v>175</v>
      </c>
      <c r="B21" s="482"/>
      <c r="E21" s="483"/>
      <c r="F21" s="483"/>
    </row>
    <row r="22" customFormat="false" ht="12.75" hidden="false" customHeight="false" outlineLevel="0" collapsed="false">
      <c r="A22" s="484" t="s">
        <v>176</v>
      </c>
      <c r="B22" s="38" t="n">
        <v>0</v>
      </c>
      <c r="C22" s="204" t="s">
        <v>177</v>
      </c>
      <c r="D22" s="485" t="s">
        <v>178</v>
      </c>
      <c r="E22" s="486"/>
      <c r="F22" s="487"/>
    </row>
    <row r="23" customFormat="false" ht="12.75" hidden="false" customHeight="false" outlineLevel="0" collapsed="false">
      <c r="A23" s="484" t="s">
        <v>179</v>
      </c>
      <c r="B23" s="38" t="n">
        <v>0.0375</v>
      </c>
      <c r="C23" s="204" t="s">
        <v>18</v>
      </c>
      <c r="D23" s="488" t="s">
        <v>180</v>
      </c>
      <c r="E23" s="489" t="n">
        <f aca="false">(B25+B31)*H66</f>
        <v>0.0176059500549148</v>
      </c>
      <c r="F23" s="44"/>
    </row>
    <row r="24" customFormat="false" ht="12.75" hidden="false" customHeight="false" outlineLevel="0" collapsed="false">
      <c r="A24" s="484" t="s">
        <v>181</v>
      </c>
      <c r="B24" s="39" t="n">
        <f aca="false">B23*F58/220+B22*E58/220</f>
        <v>0.0501136363636364</v>
      </c>
      <c r="C24" s="204" t="s">
        <v>18</v>
      </c>
      <c r="D24" s="488" t="s">
        <v>182</v>
      </c>
      <c r="E24" s="489" t="n">
        <f aca="false">(B23+B29)*I66</f>
        <v>0.0161784899756099</v>
      </c>
      <c r="F24" s="44"/>
    </row>
    <row r="25" customFormat="false" ht="12.75" hidden="false" customHeight="false" outlineLevel="0" collapsed="false">
      <c r="A25" s="484" t="s">
        <v>94</v>
      </c>
      <c r="B25" s="38" t="n">
        <v>0.0109</v>
      </c>
      <c r="C25" s="204" t="s">
        <v>18</v>
      </c>
      <c r="D25" s="488" t="s">
        <v>183</v>
      </c>
      <c r="E25" s="489" t="n">
        <f aca="false">($B$22+$B$28)*$J$66</f>
        <v>0</v>
      </c>
      <c r="F25" s="35"/>
      <c r="G25" s="50"/>
      <c r="H25" s="490"/>
      <c r="I25" s="490"/>
      <c r="J25" s="490"/>
      <c r="K25" s="490"/>
    </row>
    <row r="26" customFormat="false" ht="13.5" hidden="false" customHeight="false" outlineLevel="0" collapsed="false">
      <c r="A26" s="204"/>
      <c r="B26" s="491"/>
      <c r="D26" s="492" t="s">
        <v>184</v>
      </c>
      <c r="E26" s="493" t="n">
        <f aca="false">($B$22+$B$28)*$J$66+($B$25+$B$31)*$H$66+(B23+B28)*I66</f>
        <v>0.0292442583686245</v>
      </c>
      <c r="F26" s="494" t="n">
        <f aca="false">SUM(E23:E25)</f>
        <v>0.0337844400305247</v>
      </c>
      <c r="G26" s="50"/>
      <c r="H26" s="490"/>
      <c r="I26" s="490"/>
      <c r="J26" s="490"/>
      <c r="K26" s="490"/>
    </row>
    <row r="27" customFormat="false" ht="12" hidden="false" customHeight="true" outlineLevel="0" collapsed="false">
      <c r="A27" s="346" t="s">
        <v>185</v>
      </c>
      <c r="D27" s="47"/>
      <c r="E27" s="495"/>
      <c r="F27" s="495"/>
      <c r="G27" s="3"/>
    </row>
    <row r="28" customFormat="false" ht="12.75" hidden="false" customHeight="false" outlineLevel="0" collapsed="false">
      <c r="A28" s="496" t="s">
        <v>186</v>
      </c>
      <c r="B28" s="39" t="n">
        <v>0</v>
      </c>
      <c r="C28" s="204" t="s">
        <v>187</v>
      </c>
      <c r="D28" s="489"/>
      <c r="E28" s="497"/>
      <c r="F28" s="12"/>
      <c r="G28" s="3"/>
    </row>
    <row r="29" customFormat="false" ht="12.75" hidden="false" customHeight="false" outlineLevel="0" collapsed="false">
      <c r="A29" s="496" t="s">
        <v>188</v>
      </c>
      <c r="B29" s="39" t="n">
        <v>0.014629</v>
      </c>
      <c r="C29" s="204" t="s">
        <v>18</v>
      </c>
      <c r="D29" s="3"/>
      <c r="E29" s="3"/>
      <c r="F29" s="3"/>
    </row>
    <row r="30" customFormat="false" ht="12.75" hidden="false" customHeight="false" outlineLevel="0" collapsed="false">
      <c r="A30" s="496" t="s">
        <v>181</v>
      </c>
      <c r="B30" s="39" t="n">
        <f aca="false">B29*F58/220+B28*E58/220</f>
        <v>0.0195496636363636</v>
      </c>
      <c r="C30" s="204"/>
      <c r="E30" s="498"/>
    </row>
    <row r="31" customFormat="false" ht="12.75" hidden="false" customHeight="false" outlineLevel="0" collapsed="false">
      <c r="A31" s="496" t="s">
        <v>189</v>
      </c>
      <c r="B31" s="39" t="n">
        <v>0.014629</v>
      </c>
      <c r="C31" s="204" t="s">
        <v>18</v>
      </c>
      <c r="E31" s="491" t="n">
        <f aca="false">B22+B28</f>
        <v>0</v>
      </c>
    </row>
    <row r="32" customFormat="false" ht="12.75" hidden="false" customHeight="false" outlineLevel="0" collapsed="false">
      <c r="A32" s="327"/>
      <c r="B32" s="327"/>
    </row>
    <row r="33" customFormat="false" ht="12.75" hidden="false" customHeight="false" outlineLevel="0" collapsed="false">
      <c r="A33" s="346" t="s">
        <v>97</v>
      </c>
      <c r="B33" s="346" t="n">
        <v>-1.3</v>
      </c>
      <c r="C33" s="0" t="s">
        <v>190</v>
      </c>
      <c r="E33" s="0" t="n">
        <f aca="false">(E31*0.7457)/0.951</f>
        <v>0</v>
      </c>
      <c r="F33" s="499" t="n">
        <f aca="false">'Cash Flows'!B12*E33</f>
        <v>0</v>
      </c>
      <c r="G33" s="0" t="s">
        <v>191</v>
      </c>
    </row>
    <row r="34" customFormat="false" ht="12.75" hidden="false" customHeight="false" outlineLevel="0" collapsed="false">
      <c r="G34" s="3"/>
      <c r="H34" s="3"/>
      <c r="I34" s="3"/>
      <c r="J34" s="3"/>
      <c r="K34" s="3"/>
    </row>
    <row r="35" customFormat="false" ht="12.75" hidden="false" customHeight="false" outlineLevel="0" collapsed="false">
      <c r="C35" s="447"/>
      <c r="G35" s="3"/>
      <c r="H35" s="3"/>
      <c r="I35" s="3"/>
      <c r="J35" s="3"/>
      <c r="K35" s="3"/>
    </row>
    <row r="36" customFormat="false" ht="12.75" hidden="false" customHeight="false" outlineLevel="0" collapsed="false">
      <c r="A36" s="346" t="s">
        <v>192</v>
      </c>
      <c r="B36" s="500" t="n">
        <v>0</v>
      </c>
      <c r="C36" s="0" t="s">
        <v>193</v>
      </c>
      <c r="G36" s="3"/>
      <c r="H36" s="3"/>
      <c r="I36" s="3"/>
      <c r="J36" s="3"/>
      <c r="K36" s="3"/>
    </row>
    <row r="37" customFormat="false" ht="12.75" hidden="false" customHeight="false" outlineLevel="0" collapsed="false">
      <c r="A37" s="346"/>
      <c r="B37" s="500"/>
      <c r="G37" s="3"/>
      <c r="H37" s="3"/>
      <c r="I37" s="3"/>
      <c r="J37" s="3"/>
      <c r="K37" s="3"/>
    </row>
    <row r="38" customFormat="false" ht="12.75" hidden="false" customHeight="false" outlineLevel="0" collapsed="false">
      <c r="A38" s="346" t="s">
        <v>194</v>
      </c>
      <c r="B38" s="501" t="n">
        <v>-0.02645</v>
      </c>
      <c r="G38" s="3"/>
      <c r="H38" s="3"/>
      <c r="I38" s="3"/>
      <c r="J38" s="3"/>
      <c r="K38" s="3"/>
    </row>
    <row r="39" customFormat="false" ht="12.75" hidden="false" customHeight="false" outlineLevel="0" collapsed="false">
      <c r="A39" s="346"/>
      <c r="B39" s="500"/>
      <c r="G39" s="3"/>
      <c r="H39" s="3"/>
      <c r="I39" s="3"/>
      <c r="J39" s="3"/>
      <c r="K39" s="3"/>
    </row>
    <row r="40" customFormat="false" ht="12.75" hidden="false" customHeight="false" outlineLevel="0" collapsed="false">
      <c r="A40" s="346" t="s">
        <v>195</v>
      </c>
      <c r="B40" s="263" t="n">
        <v>0.018</v>
      </c>
      <c r="D40" s="50"/>
      <c r="E40" s="50"/>
      <c r="F40" s="3"/>
      <c r="G40" s="3"/>
    </row>
    <row r="41" customFormat="false" ht="12.75" hidden="false" customHeight="false" outlineLevel="0" collapsed="false">
      <c r="A41" s="346"/>
      <c r="B41" s="500"/>
      <c r="D41" s="50"/>
      <c r="E41" s="50"/>
      <c r="F41" s="3"/>
      <c r="G41" s="3"/>
    </row>
    <row r="42" customFormat="false" ht="12.75" hidden="false" customHeight="false" outlineLevel="0" collapsed="false">
      <c r="A42" s="47" t="s">
        <v>196</v>
      </c>
      <c r="B42" s="502" t="n">
        <v>0.039139</v>
      </c>
      <c r="C42" s="503"/>
      <c r="D42" s="50"/>
      <c r="E42" s="50"/>
      <c r="F42" s="3"/>
      <c r="G42" s="3"/>
    </row>
    <row r="43" customFormat="false" ht="12.75" hidden="false" customHeight="false" outlineLevel="0" collapsed="false">
      <c r="A43" s="47"/>
      <c r="B43" s="502"/>
      <c r="C43" s="503"/>
      <c r="D43" s="50"/>
      <c r="E43" s="50"/>
      <c r="F43" s="3"/>
      <c r="G43" s="3"/>
    </row>
    <row r="44" customFormat="false" ht="12.75" hidden="false" customHeight="false" outlineLevel="0" collapsed="false">
      <c r="A44" s="47" t="s">
        <v>197</v>
      </c>
      <c r="B44" s="504" t="n">
        <v>2</v>
      </c>
      <c r="C44" s="505" t="s">
        <v>198</v>
      </c>
      <c r="D44" s="3"/>
      <c r="E44" s="3"/>
      <c r="F44" s="3"/>
      <c r="G44" s="3"/>
      <c r="H44" s="3"/>
      <c r="I44" s="3"/>
      <c r="J44" s="3"/>
      <c r="K44" s="3"/>
    </row>
    <row r="45" customFormat="false" ht="12.75" hidden="false" customHeight="false" outlineLevel="0" collapsed="false">
      <c r="A45" s="47"/>
      <c r="B45" s="506"/>
      <c r="C45" s="503"/>
      <c r="D45" s="3"/>
      <c r="E45" s="50"/>
      <c r="F45" s="50"/>
      <c r="G45" s="50"/>
      <c r="H45" s="50"/>
      <c r="I45" s="50"/>
      <c r="J45" s="50"/>
      <c r="K45" s="50"/>
    </row>
    <row r="46" customFormat="false" ht="12.75" hidden="false" customHeight="false" outlineLevel="0" collapsed="false">
      <c r="A46" s="1" t="s">
        <v>199</v>
      </c>
      <c r="B46" s="507" t="n">
        <f aca="false">E66</f>
        <v>0</v>
      </c>
      <c r="C46" s="146" t="s">
        <v>200</v>
      </c>
      <c r="D46" s="50"/>
      <c r="E46" s="50"/>
      <c r="F46" s="50"/>
      <c r="G46" s="50"/>
      <c r="H46" s="50"/>
      <c r="I46" s="3"/>
      <c r="J46" s="3"/>
      <c r="K46" s="3"/>
    </row>
    <row r="47" customFormat="false" ht="12.75" hidden="false" customHeight="false" outlineLevel="0" collapsed="false">
      <c r="A47" s="1" t="s">
        <v>201</v>
      </c>
      <c r="B47" s="507" t="n">
        <f aca="false">F66</f>
        <v>2638</v>
      </c>
      <c r="C47" s="146" t="s">
        <v>202</v>
      </c>
      <c r="D47" s="50"/>
      <c r="E47" s="50"/>
      <c r="F47" s="50"/>
      <c r="G47" s="50"/>
      <c r="H47" s="50"/>
    </row>
    <row r="48" customFormat="false" ht="12.75" hidden="false" customHeight="false" outlineLevel="0" collapsed="false">
      <c r="A48" s="1" t="s">
        <v>203</v>
      </c>
      <c r="B48" s="507" t="n">
        <f aca="false">G66</f>
        <v>5562</v>
      </c>
      <c r="C48" s="146" t="s">
        <v>204</v>
      </c>
      <c r="D48" s="50"/>
      <c r="E48" s="50"/>
      <c r="F48" s="50"/>
      <c r="G48" s="50"/>
      <c r="H48" s="50"/>
    </row>
    <row r="49" customFormat="false" ht="13.5" hidden="false" customHeight="false" outlineLevel="0" collapsed="false">
      <c r="A49" s="1" t="s">
        <v>205</v>
      </c>
      <c r="B49" s="174" t="n">
        <f aca="false">365.25*24</f>
        <v>8766</v>
      </c>
      <c r="D49" s="50"/>
      <c r="E49" s="50"/>
      <c r="F49" s="50"/>
      <c r="G49" s="50"/>
      <c r="H49" s="50"/>
    </row>
    <row r="50" customFormat="false" ht="13.5" hidden="false" customHeight="false" outlineLevel="0" collapsed="false">
      <c r="A50" s="500"/>
      <c r="B50" s="3"/>
      <c r="C50" s="3"/>
      <c r="D50" s="50"/>
      <c r="E50" s="50"/>
      <c r="F50" s="50"/>
      <c r="G50" s="50"/>
      <c r="H50" s="50"/>
    </row>
    <row r="51" customFormat="false" ht="12.75" hidden="false" customHeight="false" outlineLevel="0" collapsed="false">
      <c r="A51" s="500"/>
      <c r="B51" s="3"/>
      <c r="C51" s="3"/>
      <c r="D51" s="50"/>
      <c r="E51" s="508" t="n">
        <f aca="false">5*7*4</f>
        <v>140</v>
      </c>
      <c r="F51" s="50" t="s">
        <v>206</v>
      </c>
      <c r="G51" s="50"/>
      <c r="H51" s="50"/>
    </row>
    <row r="52" customFormat="false" ht="12.75" hidden="false" customHeight="false" outlineLevel="0" collapsed="false">
      <c r="A52" s="3"/>
      <c r="B52" s="3"/>
      <c r="C52" s="3"/>
      <c r="D52" s="3"/>
      <c r="E52" s="3"/>
      <c r="F52" s="3"/>
      <c r="G52" s="3"/>
      <c r="H52" s="3"/>
    </row>
    <row r="53" customFormat="false" ht="12.75" hidden="false" customHeight="false" outlineLevel="0" collapsed="false">
      <c r="A53" s="509" t="s">
        <v>207</v>
      </c>
      <c r="B53" s="510" t="s">
        <v>208</v>
      </c>
      <c r="C53" s="510" t="s">
        <v>209</v>
      </c>
      <c r="D53" s="510" t="s">
        <v>210</v>
      </c>
      <c r="E53" s="510" t="s">
        <v>211</v>
      </c>
      <c r="F53" s="511" t="s">
        <v>13</v>
      </c>
      <c r="G53" s="511" t="s">
        <v>212</v>
      </c>
      <c r="H53" s="356" t="s">
        <v>213</v>
      </c>
      <c r="I53" s="356" t="s">
        <v>214</v>
      </c>
      <c r="J53" s="356" t="s">
        <v>215</v>
      </c>
      <c r="K53" s="512" t="s">
        <v>13</v>
      </c>
    </row>
    <row r="54" customFormat="false" ht="12.75" hidden="false" customHeight="false" outlineLevel="0" collapsed="false">
      <c r="A54" s="513" t="n">
        <v>36526</v>
      </c>
      <c r="B54" s="360" t="n">
        <f aca="false">EOMONTH(A54,0)-EOMONTH(A54,-1)</f>
        <v>31</v>
      </c>
      <c r="C54" s="360" t="n">
        <v>21</v>
      </c>
      <c r="D54" s="360" t="n">
        <f aca="false">B54*24</f>
        <v>744</v>
      </c>
      <c r="E54" s="514" t="n">
        <v>0</v>
      </c>
      <c r="F54" s="515" t="n">
        <f aca="false">14*C54</f>
        <v>294</v>
      </c>
      <c r="G54" s="516" t="n">
        <f aca="false">D54-E54-F54</f>
        <v>450</v>
      </c>
      <c r="H54" s="517" t="n">
        <f aca="false">G54/D54</f>
        <v>0.604838709677419</v>
      </c>
      <c r="I54" s="517" t="n">
        <f aca="false">F54/D54</f>
        <v>0.395161290322581</v>
      </c>
      <c r="J54" s="517" t="n">
        <f aca="false">E54/D54</f>
        <v>0</v>
      </c>
      <c r="K54" s="518" t="n">
        <f aca="false">E54+F54</f>
        <v>294</v>
      </c>
    </row>
    <row r="55" customFormat="false" ht="12.75" hidden="false" customHeight="false" outlineLevel="0" collapsed="false">
      <c r="A55" s="513" t="n">
        <v>36557</v>
      </c>
      <c r="B55" s="360" t="n">
        <v>28</v>
      </c>
      <c r="C55" s="360" t="n">
        <f aca="false">4*5</f>
        <v>20</v>
      </c>
      <c r="D55" s="360" t="n">
        <f aca="false">B55*24</f>
        <v>672</v>
      </c>
      <c r="E55" s="514" t="n">
        <v>0</v>
      </c>
      <c r="F55" s="515" t="n">
        <f aca="false">14*C55</f>
        <v>280</v>
      </c>
      <c r="G55" s="516" t="n">
        <f aca="false">D55-E55-F55</f>
        <v>392</v>
      </c>
      <c r="H55" s="517" t="n">
        <f aca="false">G55/D55</f>
        <v>0.583333333333333</v>
      </c>
      <c r="I55" s="517" t="n">
        <f aca="false">F55/D55</f>
        <v>0.416666666666667</v>
      </c>
      <c r="J55" s="517" t="n">
        <f aca="false">E55/D55</f>
        <v>0</v>
      </c>
      <c r="K55" s="518" t="n">
        <f aca="false">E55+F55</f>
        <v>280</v>
      </c>
    </row>
    <row r="56" customFormat="false" ht="12.75" hidden="false" customHeight="false" outlineLevel="0" collapsed="false">
      <c r="A56" s="513" t="n">
        <v>36586</v>
      </c>
      <c r="B56" s="360" t="n">
        <f aca="false">EOMONTH(A56,0)-EOMONTH(A56,-1)</f>
        <v>31</v>
      </c>
      <c r="C56" s="360" t="n">
        <v>21</v>
      </c>
      <c r="D56" s="360" t="n">
        <f aca="false">B56*24</f>
        <v>744</v>
      </c>
      <c r="E56" s="514" t="n">
        <v>0</v>
      </c>
      <c r="F56" s="515" t="n">
        <f aca="false">14*C56</f>
        <v>294</v>
      </c>
      <c r="G56" s="516" t="n">
        <f aca="false">D56-E56-F56</f>
        <v>450</v>
      </c>
      <c r="H56" s="517" t="n">
        <f aca="false">G56/D56</f>
        <v>0.604838709677419</v>
      </c>
      <c r="I56" s="517" t="n">
        <f aca="false">F56/D56</f>
        <v>0.395161290322581</v>
      </c>
      <c r="J56" s="517" t="n">
        <f aca="false">E56/D56</f>
        <v>0</v>
      </c>
      <c r="K56" s="518" t="n">
        <f aca="false">E56+F56</f>
        <v>294</v>
      </c>
    </row>
    <row r="57" customFormat="false" ht="12.75" hidden="false" customHeight="false" outlineLevel="0" collapsed="false">
      <c r="A57" s="513" t="n">
        <v>36617</v>
      </c>
      <c r="B57" s="360" t="n">
        <f aca="false">EOMONTH(A57,0)-EOMONTH(A57,-1)</f>
        <v>30</v>
      </c>
      <c r="C57" s="360" t="n">
        <v>20</v>
      </c>
      <c r="D57" s="360" t="n">
        <f aca="false">B57*24</f>
        <v>720</v>
      </c>
      <c r="E57" s="515" t="n">
        <v>0</v>
      </c>
      <c r="F57" s="515" t="n">
        <f aca="false">14*C57</f>
        <v>280</v>
      </c>
      <c r="G57" s="516" t="n">
        <f aca="false">D57-E57-F57</f>
        <v>440</v>
      </c>
      <c r="H57" s="517" t="n">
        <f aca="false">G57/D57</f>
        <v>0.611111111111111</v>
      </c>
      <c r="I57" s="517" t="n">
        <f aca="false">F57/D57</f>
        <v>0.388888888888889</v>
      </c>
      <c r="J57" s="517" t="n">
        <f aca="false">E57/D57</f>
        <v>0</v>
      </c>
      <c r="K57" s="518" t="n">
        <f aca="false">E57+F57</f>
        <v>280</v>
      </c>
    </row>
    <row r="58" customFormat="false" ht="12.75" hidden="false" customHeight="false" outlineLevel="0" collapsed="false">
      <c r="A58" s="513" t="n">
        <v>36647</v>
      </c>
      <c r="B58" s="360" t="n">
        <f aca="false">EOMONTH(A58,0)-EOMONTH(A58,-1)</f>
        <v>31</v>
      </c>
      <c r="C58" s="360" t="n">
        <v>21</v>
      </c>
      <c r="D58" s="360" t="n">
        <f aca="false">B58*24</f>
        <v>744</v>
      </c>
      <c r="E58" s="515" t="n">
        <v>0</v>
      </c>
      <c r="F58" s="515" t="n">
        <f aca="false">14*C58</f>
        <v>294</v>
      </c>
      <c r="G58" s="516" t="n">
        <f aca="false">D58-E58-F58</f>
        <v>450</v>
      </c>
      <c r="H58" s="517" t="n">
        <f aca="false">G58/D58</f>
        <v>0.604838709677419</v>
      </c>
      <c r="I58" s="517" t="n">
        <f aca="false">F58/D58</f>
        <v>0.395161290322581</v>
      </c>
      <c r="J58" s="517" t="n">
        <f aca="false">E58/D58</f>
        <v>0</v>
      </c>
      <c r="K58" s="518" t="n">
        <f aca="false">E58+F58</f>
        <v>294</v>
      </c>
    </row>
    <row r="59" customFormat="false" ht="12.75" hidden="false" customHeight="false" outlineLevel="0" collapsed="false">
      <c r="A59" s="519" t="n">
        <v>36678</v>
      </c>
      <c r="B59" s="360" t="n">
        <f aca="false">EOMONTH(A59,0)-EOMONTH(A59,-1)</f>
        <v>30</v>
      </c>
      <c r="C59" s="360" t="n">
        <v>20</v>
      </c>
      <c r="D59" s="360" t="n">
        <f aca="false">(B59*24)-140</f>
        <v>580</v>
      </c>
      <c r="E59" s="508" t="n">
        <v>0</v>
      </c>
      <c r="F59" s="515" t="n">
        <f aca="false">4*C59</f>
        <v>80</v>
      </c>
      <c r="G59" s="516" t="n">
        <f aca="false">D59-E59-F59</f>
        <v>500</v>
      </c>
      <c r="H59" s="517" t="n">
        <f aca="false">G59/D59</f>
        <v>0.862068965517241</v>
      </c>
      <c r="I59" s="517" t="n">
        <f aca="false">F59/D59</f>
        <v>0.137931034482759</v>
      </c>
      <c r="J59" s="517" t="n">
        <f aca="false">E59/D59</f>
        <v>0</v>
      </c>
      <c r="K59" s="518" t="n">
        <f aca="false">E59+F59</f>
        <v>80</v>
      </c>
    </row>
    <row r="60" customFormat="false" ht="12.75" hidden="false" customHeight="false" outlineLevel="0" collapsed="false">
      <c r="A60" s="519" t="n">
        <v>36708</v>
      </c>
      <c r="B60" s="360" t="n">
        <f aca="false">EOMONTH(A60,0)-EOMONTH(A60,-1)</f>
        <v>31</v>
      </c>
      <c r="C60" s="360" t="n">
        <v>21</v>
      </c>
      <c r="D60" s="360" t="n">
        <f aca="false">(B60*24)-140</f>
        <v>604</v>
      </c>
      <c r="E60" s="508" t="n">
        <v>0</v>
      </c>
      <c r="F60" s="515" t="n">
        <f aca="false">4*C60</f>
        <v>84</v>
      </c>
      <c r="G60" s="516" t="n">
        <f aca="false">D60-E60-F60</f>
        <v>520</v>
      </c>
      <c r="H60" s="517" t="n">
        <f aca="false">G60/D60</f>
        <v>0.860927152317881</v>
      </c>
      <c r="I60" s="517" t="n">
        <f aca="false">F60/D60</f>
        <v>0.139072847682119</v>
      </c>
      <c r="J60" s="517" t="n">
        <f aca="false">E60/D60</f>
        <v>0</v>
      </c>
      <c r="K60" s="518" t="n">
        <f aca="false">E60+F60</f>
        <v>84</v>
      </c>
    </row>
    <row r="61" customFormat="false" ht="12.75" hidden="false" customHeight="false" outlineLevel="0" collapsed="false">
      <c r="A61" s="519" t="n">
        <v>36739</v>
      </c>
      <c r="B61" s="360" t="n">
        <f aca="false">EOMONTH(A61,0)-EOMONTH(A61,-1)</f>
        <v>31</v>
      </c>
      <c r="C61" s="360" t="n">
        <v>21</v>
      </c>
      <c r="D61" s="360" t="n">
        <f aca="false">(B61*24)-140</f>
        <v>604</v>
      </c>
      <c r="E61" s="508" t="n">
        <v>0</v>
      </c>
      <c r="F61" s="515" t="n">
        <f aca="false">4*C61</f>
        <v>84</v>
      </c>
      <c r="G61" s="516" t="n">
        <f aca="false">D61-E61-F61</f>
        <v>520</v>
      </c>
      <c r="H61" s="517" t="n">
        <f aca="false">G61/D61</f>
        <v>0.860927152317881</v>
      </c>
      <c r="I61" s="517" t="n">
        <f aca="false">F61/D61</f>
        <v>0.139072847682119</v>
      </c>
      <c r="J61" s="517" t="n">
        <f aca="false">E61/D61</f>
        <v>0</v>
      </c>
      <c r="K61" s="518" t="n">
        <f aca="false">E61+F61</f>
        <v>84</v>
      </c>
    </row>
    <row r="62" customFormat="false" ht="12.75" hidden="false" customHeight="false" outlineLevel="0" collapsed="false">
      <c r="A62" s="519" t="n">
        <v>36770</v>
      </c>
      <c r="B62" s="360" t="n">
        <f aca="false">EOMONTH(A62,0)-EOMONTH(A62,-1)</f>
        <v>30</v>
      </c>
      <c r="C62" s="360" t="n">
        <v>20</v>
      </c>
      <c r="D62" s="360" t="n">
        <f aca="false">(B62*24)-140</f>
        <v>580</v>
      </c>
      <c r="E62" s="508" t="n">
        <v>0</v>
      </c>
      <c r="F62" s="515" t="n">
        <f aca="false">4*C62</f>
        <v>80</v>
      </c>
      <c r="G62" s="516" t="n">
        <f aca="false">D62-E62-F62</f>
        <v>500</v>
      </c>
      <c r="H62" s="517" t="n">
        <f aca="false">G62/D62</f>
        <v>0.862068965517241</v>
      </c>
      <c r="I62" s="517" t="n">
        <f aca="false">F62/D62</f>
        <v>0.137931034482759</v>
      </c>
      <c r="J62" s="517" t="n">
        <f aca="false">E62/D62</f>
        <v>0</v>
      </c>
      <c r="K62" s="518" t="n">
        <f aca="false">E62+F62</f>
        <v>80</v>
      </c>
    </row>
    <row r="63" customFormat="false" ht="12.75" hidden="false" customHeight="false" outlineLevel="0" collapsed="false">
      <c r="A63" s="513" t="n">
        <v>36800</v>
      </c>
      <c r="B63" s="360" t="n">
        <f aca="false">EOMONTH(A63,0)-EOMONTH(A63,-1)</f>
        <v>31</v>
      </c>
      <c r="C63" s="360" t="n">
        <v>21</v>
      </c>
      <c r="D63" s="360" t="n">
        <f aca="false">B63*24</f>
        <v>744</v>
      </c>
      <c r="E63" s="515" t="n">
        <v>0</v>
      </c>
      <c r="F63" s="515" t="n">
        <f aca="false">14*C63</f>
        <v>294</v>
      </c>
      <c r="G63" s="516" t="n">
        <f aca="false">D63-E63-F63</f>
        <v>450</v>
      </c>
      <c r="H63" s="517" t="n">
        <f aca="false">G63/D63</f>
        <v>0.604838709677419</v>
      </c>
      <c r="I63" s="517" t="n">
        <f aca="false">F63/D63</f>
        <v>0.395161290322581</v>
      </c>
      <c r="J63" s="517" t="n">
        <f aca="false">E63/D63</f>
        <v>0</v>
      </c>
      <c r="K63" s="518" t="n">
        <f aca="false">E63+F63</f>
        <v>294</v>
      </c>
    </row>
    <row r="64" customFormat="false" ht="12.75" hidden="false" customHeight="false" outlineLevel="0" collapsed="false">
      <c r="A64" s="513" t="n">
        <v>36831</v>
      </c>
      <c r="B64" s="360" t="n">
        <f aca="false">EOMONTH(A64,0)-EOMONTH(A64,-1)</f>
        <v>30</v>
      </c>
      <c r="C64" s="360" t="n">
        <v>20</v>
      </c>
      <c r="D64" s="360" t="n">
        <f aca="false">B64*24</f>
        <v>720</v>
      </c>
      <c r="E64" s="515" t="n">
        <v>0</v>
      </c>
      <c r="F64" s="515" t="n">
        <f aca="false">14*C64</f>
        <v>280</v>
      </c>
      <c r="G64" s="516" t="n">
        <f aca="false">D64-E64-F64</f>
        <v>440</v>
      </c>
      <c r="H64" s="517" t="n">
        <f aca="false">G64/D64</f>
        <v>0.611111111111111</v>
      </c>
      <c r="I64" s="517" t="n">
        <f aca="false">F64/D64</f>
        <v>0.388888888888889</v>
      </c>
      <c r="J64" s="517" t="n">
        <f aca="false">E64/D64</f>
        <v>0</v>
      </c>
      <c r="K64" s="518" t="n">
        <f aca="false">E64+F64</f>
        <v>280</v>
      </c>
    </row>
    <row r="65" customFormat="false" ht="12.75" hidden="false" customHeight="false" outlineLevel="0" collapsed="false">
      <c r="A65" s="513" t="n">
        <v>36861</v>
      </c>
      <c r="B65" s="360" t="n">
        <f aca="false">EOMONTH(A65,0)-EOMONTH(A65,-1)</f>
        <v>31</v>
      </c>
      <c r="C65" s="360" t="n">
        <v>21</v>
      </c>
      <c r="D65" s="360" t="n">
        <f aca="false">B65*24</f>
        <v>744</v>
      </c>
      <c r="E65" s="515" t="n">
        <v>0</v>
      </c>
      <c r="F65" s="515" t="n">
        <f aca="false">14*C65</f>
        <v>294</v>
      </c>
      <c r="G65" s="516" t="n">
        <f aca="false">D65-E65-F65</f>
        <v>450</v>
      </c>
      <c r="H65" s="517" t="n">
        <f aca="false">G65/D65</f>
        <v>0.604838709677419</v>
      </c>
      <c r="I65" s="517" t="n">
        <f aca="false">F65/D65</f>
        <v>0.395161290322581</v>
      </c>
      <c r="J65" s="517" t="n">
        <f aca="false">E65/D65</f>
        <v>0</v>
      </c>
      <c r="K65" s="520" t="n">
        <f aca="false">E65+F65</f>
        <v>294</v>
      </c>
    </row>
    <row r="66" customFormat="false" ht="12.75" hidden="false" customHeight="false" outlineLevel="0" collapsed="false">
      <c r="A66" s="521"/>
      <c r="B66" s="522" t="n">
        <f aca="false">SUM(B54:B65)</f>
        <v>365</v>
      </c>
      <c r="C66" s="522" t="n">
        <f aca="false">SUM(C54:C65)</f>
        <v>247</v>
      </c>
      <c r="D66" s="523" t="n">
        <f aca="false">SUM(D54:D65)</f>
        <v>8200</v>
      </c>
      <c r="E66" s="523" t="n">
        <f aca="false">SUM(E54:E65)</f>
        <v>0</v>
      </c>
      <c r="F66" s="524" t="n">
        <f aca="false">SUM(F54:F65)</f>
        <v>2638</v>
      </c>
      <c r="G66" s="524" t="n">
        <f aca="false">SUM(G54:G65)</f>
        <v>5562</v>
      </c>
      <c r="H66" s="525" t="n">
        <f aca="false">AVERAGE(H54:H65)</f>
        <v>0.689645111634408</v>
      </c>
      <c r="I66" s="526" t="n">
        <f aca="false">AVERAGE(I54:I65)</f>
        <v>0.310354888365592</v>
      </c>
      <c r="J66" s="526" t="n">
        <f aca="false">AVERAGE(J54:J65)</f>
        <v>0</v>
      </c>
    </row>
    <row r="67" customFormat="false" ht="12.75" hidden="false" customHeight="false" outlineLevel="0" collapsed="false">
      <c r="A67" s="527" t="s">
        <v>216</v>
      </c>
      <c r="B67" s="528" t="n">
        <f aca="false">52/12</f>
        <v>4.33333333333333</v>
      </c>
      <c r="C67" s="528"/>
      <c r="D67" s="528"/>
      <c r="E67" s="528"/>
      <c r="F67" s="529"/>
      <c r="G67" s="530" t="n">
        <f aca="false">SUM(E66:G66)</f>
        <v>8200</v>
      </c>
      <c r="H67" s="529"/>
      <c r="I67" s="356"/>
      <c r="J67" s="531" t="n">
        <f aca="false">SUM(H66:J66)</f>
        <v>1</v>
      </c>
    </row>
    <row r="69" customFormat="false" ht="12.75" hidden="false" customHeight="false" outlineLevel="0" collapsed="false">
      <c r="A69" s="532" t="n">
        <v>36526</v>
      </c>
      <c r="B69" s="532" t="n">
        <v>36557</v>
      </c>
      <c r="C69" s="532" t="n">
        <v>36586</v>
      </c>
      <c r="D69" s="532" t="n">
        <v>36617</v>
      </c>
      <c r="E69" s="532" t="n">
        <v>36647</v>
      </c>
      <c r="F69" s="532" t="n">
        <v>36678</v>
      </c>
      <c r="G69" s="532" t="n">
        <v>36708</v>
      </c>
      <c r="H69" s="532" t="n">
        <v>36739</v>
      </c>
      <c r="I69" s="532" t="n">
        <v>36770</v>
      </c>
      <c r="J69" s="532" t="n">
        <v>36800</v>
      </c>
      <c r="K69" s="532" t="n">
        <v>36831</v>
      </c>
      <c r="L69" s="532" t="n">
        <v>36861</v>
      </c>
    </row>
    <row r="70" customFormat="false" ht="12.75" hidden="false" customHeight="false" outlineLevel="0" collapsed="false">
      <c r="A70" s="0" t="n">
        <f aca="false" t="array" ref="A70:L70">TRANSPOSE(K54:K65)</f>
        <v>294</v>
      </c>
      <c r="B70" s="0" t="n">
        <v>280</v>
      </c>
      <c r="C70" s="0" t="n">
        <v>294</v>
      </c>
      <c r="D70" s="0" t="n">
        <v>280</v>
      </c>
      <c r="E70" s="0" t="n">
        <v>294</v>
      </c>
      <c r="F70" s="0" t="n">
        <v>80</v>
      </c>
      <c r="G70" s="0" t="n">
        <v>84</v>
      </c>
      <c r="H70" s="0" t="n">
        <v>84</v>
      </c>
      <c r="I70" s="0" t="n">
        <v>80</v>
      </c>
      <c r="J70" s="0" t="n">
        <v>294</v>
      </c>
      <c r="K70" s="0" t="n">
        <v>280</v>
      </c>
      <c r="L70" s="0" t="n">
        <v>294</v>
      </c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9" activeCellId="0" sqref="A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7"/>
    <col collapsed="false" customWidth="true" hidden="false" outlineLevel="0" max="2" min="2" style="0" width="16.56"/>
    <col collapsed="false" customWidth="true" hidden="false" outlineLevel="0" max="3" min="3" style="0" width="18.7"/>
    <col collapsed="false" customWidth="true" hidden="false" outlineLevel="0" max="4" min="4" style="0" width="11.7"/>
    <col collapsed="false" customWidth="true" hidden="false" outlineLevel="0" max="5" min="5" style="0" width="11.85"/>
    <col collapsed="false" customWidth="true" hidden="false" outlineLevel="0" max="6" min="6" style="0" width="12.85"/>
    <col collapsed="false" customWidth="true" hidden="false" outlineLevel="0" max="7" min="7" style="0" width="12.56"/>
    <col collapsed="false" customWidth="true" hidden="false" outlineLevel="0" max="8" min="8" style="0" width="11.99"/>
    <col collapsed="false" customWidth="true" hidden="false" outlineLevel="0" max="9" min="9" style="0" width="11.13"/>
    <col collapsed="false" customWidth="true" hidden="false" outlineLevel="0" max="10" min="10" style="0" width="12.28"/>
    <col collapsed="false" customWidth="true" hidden="false" outlineLevel="0" max="24" min="11" style="0" width="11.13"/>
    <col collapsed="false" customWidth="true" hidden="false" outlineLevel="0" max="25" min="25" style="360" width="11.13"/>
    <col collapsed="false" customWidth="true" hidden="false" outlineLevel="0" max="99" min="26" style="360" width="9.14"/>
  </cols>
  <sheetData>
    <row r="1" customFormat="false" ht="20.1" hidden="false" customHeight="true" outlineLevel="0" collapsed="false">
      <c r="A1" s="438" t="s">
        <v>217</v>
      </c>
      <c r="B1" s="533"/>
      <c r="C1" s="534"/>
      <c r="D1" s="534"/>
      <c r="E1" s="535"/>
      <c r="F1" s="536" t="s">
        <v>218</v>
      </c>
      <c r="G1" s="346"/>
    </row>
    <row r="2" customFormat="false" ht="12.75" hidden="false" customHeight="true" outlineLevel="0" collapsed="false">
      <c r="A2" s="442" t="str">
        <f aca="false">'Cash Flows'!A1</f>
        <v>Bay Gas Storage</v>
      </c>
      <c r="B2" s="537"/>
      <c r="C2" s="538"/>
      <c r="D2" s="538"/>
      <c r="E2" s="538"/>
    </row>
    <row r="3" customFormat="false" ht="12.75" hidden="false" customHeight="false" outlineLevel="0" collapsed="false">
      <c r="A3" s="13" t="s">
        <v>219</v>
      </c>
      <c r="B3" s="12"/>
      <c r="C3" s="12"/>
      <c r="D3" s="12"/>
      <c r="E3" s="3"/>
      <c r="F3" s="12"/>
      <c r="G3" s="12"/>
      <c r="H3" s="12"/>
      <c r="I3" s="12"/>
      <c r="J3" s="12"/>
      <c r="K3" s="12"/>
      <c r="L3" s="12"/>
      <c r="M3" s="12"/>
      <c r="N3" s="12"/>
      <c r="O3" s="3"/>
      <c r="P3" s="3"/>
      <c r="Q3" s="3"/>
      <c r="R3" s="3"/>
      <c r="S3" s="3"/>
    </row>
    <row r="4" customFormat="false" ht="13.5" hidden="false" customHeight="false" outlineLevel="0" collapsed="false">
      <c r="A4" s="539"/>
      <c r="E4" s="3"/>
      <c r="F4" s="12"/>
      <c r="G4" s="12"/>
      <c r="H4" s="540" t="s">
        <v>22</v>
      </c>
      <c r="I4" s="12"/>
      <c r="J4" s="12"/>
      <c r="K4" s="12"/>
      <c r="L4" s="12"/>
      <c r="M4" s="12"/>
      <c r="N4" s="12"/>
      <c r="O4" s="3"/>
      <c r="P4" s="3"/>
      <c r="Q4" s="3"/>
      <c r="R4" s="3"/>
      <c r="S4" s="3"/>
    </row>
    <row r="5" customFormat="false" ht="15.75" hidden="false" customHeight="false" outlineLevel="0" collapsed="false">
      <c r="A5" s="541" t="s">
        <v>220</v>
      </c>
      <c r="B5" s="542"/>
      <c r="C5" s="543"/>
      <c r="D5" s="544" t="s">
        <v>221</v>
      </c>
      <c r="E5" s="545" t="s">
        <v>222</v>
      </c>
      <c r="F5" s="12"/>
      <c r="G5" s="12"/>
      <c r="H5" s="12"/>
      <c r="I5" s="12"/>
      <c r="J5" s="546"/>
      <c r="K5" s="12"/>
      <c r="L5" s="12"/>
      <c r="M5" s="12"/>
      <c r="N5" s="12"/>
      <c r="O5" s="3"/>
      <c r="P5" s="3"/>
      <c r="Q5" s="3"/>
      <c r="R5" s="3"/>
      <c r="S5" s="3"/>
    </row>
    <row r="6" customFormat="false" ht="12.75" hidden="false" customHeight="false" outlineLevel="0" collapsed="false">
      <c r="A6" s="547"/>
      <c r="B6" s="548"/>
      <c r="C6" s="548"/>
      <c r="D6" s="543"/>
      <c r="E6" s="549"/>
      <c r="F6" s="12"/>
      <c r="G6" s="12" t="s">
        <v>22</v>
      </c>
      <c r="H6" s="12"/>
      <c r="I6" s="12"/>
      <c r="J6" s="12"/>
      <c r="K6" s="550"/>
      <c r="L6" s="551"/>
      <c r="M6" s="552"/>
      <c r="N6" s="552"/>
      <c r="O6" s="3"/>
      <c r="P6" s="3"/>
      <c r="Q6" s="3"/>
      <c r="R6" s="3"/>
      <c r="S6" s="3"/>
    </row>
    <row r="7" customFormat="false" ht="12.75" hidden="false" customHeight="false" outlineLevel="0" collapsed="false">
      <c r="A7" s="107" t="s">
        <v>223</v>
      </c>
      <c r="B7" s="553"/>
      <c r="C7" s="553"/>
      <c r="D7" s="554" t="n">
        <f aca="false">'Cash Flows'!B11</f>
        <v>13000</v>
      </c>
      <c r="E7" s="555" t="n">
        <f aca="false">'Cash Flows'!B12</f>
        <v>13000</v>
      </c>
      <c r="F7" s="12"/>
      <c r="G7" s="12"/>
      <c r="H7" s="12"/>
      <c r="I7" s="12"/>
      <c r="J7" s="12"/>
      <c r="K7" s="550"/>
      <c r="L7" s="551"/>
      <c r="M7" s="552"/>
      <c r="N7" s="552"/>
      <c r="O7" s="3"/>
      <c r="P7" s="3"/>
      <c r="Q7" s="3"/>
      <c r="R7" s="3"/>
      <c r="S7" s="3"/>
    </row>
    <row r="8" customFormat="false" ht="12.75" hidden="false" customHeight="false" outlineLevel="0" collapsed="false">
      <c r="A8" s="107" t="s">
        <v>224</v>
      </c>
      <c r="B8" s="22"/>
      <c r="C8" s="22"/>
      <c r="D8" s="556" t="n">
        <f aca="false">'Cash Flows'!B14</f>
        <v>7800</v>
      </c>
      <c r="E8" s="557" t="n">
        <f aca="false">'Cash Flows'!B15</f>
        <v>7521.25707748261</v>
      </c>
      <c r="F8" s="12"/>
      <c r="G8" s="12"/>
      <c r="H8" s="12"/>
      <c r="I8" s="12"/>
      <c r="J8" s="12"/>
      <c r="K8" s="550"/>
      <c r="L8" s="551"/>
      <c r="M8" s="552"/>
      <c r="N8" s="552"/>
      <c r="O8" s="3"/>
      <c r="P8" s="3"/>
      <c r="Q8" s="3"/>
      <c r="R8" s="3"/>
      <c r="S8" s="3"/>
    </row>
    <row r="9" customFormat="false" ht="12.75" hidden="false" customHeight="false" outlineLevel="0" collapsed="false">
      <c r="A9" s="107"/>
      <c r="B9" s="22"/>
      <c r="C9" s="22"/>
      <c r="D9" s="558"/>
      <c r="E9" s="37"/>
      <c r="F9" s="12"/>
      <c r="G9" s="12"/>
      <c r="H9" s="12"/>
      <c r="I9" s="12"/>
      <c r="J9" s="12"/>
      <c r="K9" s="550"/>
      <c r="L9" s="551"/>
      <c r="M9" s="552"/>
      <c r="N9" s="552"/>
      <c r="O9" s="3"/>
      <c r="P9" s="3"/>
      <c r="Q9" s="3"/>
      <c r="R9" s="3"/>
      <c r="S9" s="3"/>
    </row>
    <row r="10" customFormat="false" ht="12.75" hidden="false" customHeight="false" outlineLevel="0" collapsed="false">
      <c r="A10" s="107" t="s">
        <v>225</v>
      </c>
      <c r="B10" s="22"/>
      <c r="C10" s="22"/>
      <c r="D10" s="559" t="n">
        <f aca="false">SUM('Cash Flows'!$B$48:$M$48)</f>
        <v>527.6</v>
      </c>
      <c r="E10" s="560" t="n">
        <f aca="false">SUM('Cash Flows'!$B$48:$M$48)</f>
        <v>527.6</v>
      </c>
      <c r="F10" s="12"/>
      <c r="G10" s="12"/>
      <c r="H10" s="12"/>
      <c r="I10" s="12"/>
      <c r="J10" s="12"/>
      <c r="K10" s="550"/>
      <c r="L10" s="551"/>
      <c r="M10" s="552"/>
      <c r="N10" s="552"/>
      <c r="O10" s="3"/>
      <c r="P10" s="3"/>
      <c r="Q10" s="3"/>
      <c r="R10" s="3"/>
      <c r="S10" s="3"/>
    </row>
    <row r="11" customFormat="false" ht="12.75" hidden="false" customHeight="false" outlineLevel="0" collapsed="false">
      <c r="A11" s="107" t="s">
        <v>226</v>
      </c>
      <c r="B11" s="22"/>
      <c r="C11" s="22"/>
      <c r="D11" s="561" t="n">
        <f aca="false">SUM('Cash Flows'!$B$49:$M$49)</f>
        <v>1224.4</v>
      </c>
      <c r="E11" s="562" t="n">
        <f aca="false">SUM('Cash Flows'!$B$49:$M$49)</f>
        <v>1224.4</v>
      </c>
      <c r="F11" s="12"/>
      <c r="G11" s="12"/>
      <c r="H11" s="12"/>
      <c r="I11" s="12"/>
      <c r="J11" s="12"/>
      <c r="K11" s="550"/>
      <c r="L11" s="551"/>
      <c r="M11" s="552"/>
      <c r="N11" s="552"/>
      <c r="O11" s="3"/>
      <c r="P11" s="3"/>
      <c r="Q11" s="3"/>
      <c r="R11" s="3"/>
      <c r="S11" s="3"/>
      <c r="T11" s="3"/>
      <c r="U11" s="3"/>
      <c r="V11" s="3"/>
      <c r="W11" s="3"/>
      <c r="X11" s="3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</row>
    <row r="12" customFormat="false" ht="12.75" hidden="false" customHeight="false" outlineLevel="0" collapsed="false">
      <c r="A12" s="563" t="s">
        <v>227</v>
      </c>
      <c r="B12" s="564"/>
      <c r="C12" s="564"/>
      <c r="D12" s="565" t="n">
        <f aca="false">AVERAGE('Cash Flows'!$B$47:$M$47)</f>
        <v>0.2</v>
      </c>
      <c r="E12" s="566" t="n">
        <f aca="false">AVERAGE('Cash Flows'!$B$47:$M$47)</f>
        <v>0.2</v>
      </c>
      <c r="F12" s="12"/>
      <c r="G12" s="12"/>
      <c r="H12" s="12"/>
      <c r="I12" s="12"/>
      <c r="J12" s="12"/>
      <c r="K12" s="550"/>
      <c r="L12" s="551"/>
      <c r="M12" s="552"/>
      <c r="N12" s="552"/>
      <c r="O12" s="3"/>
      <c r="P12" s="3"/>
      <c r="Q12" s="3"/>
      <c r="R12" s="3"/>
      <c r="S12" s="3"/>
      <c r="T12" s="3"/>
      <c r="U12" s="3"/>
      <c r="V12" s="3"/>
      <c r="W12" s="3"/>
      <c r="X12" s="3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</row>
    <row r="13" customFormat="false" ht="12.75" hidden="false" customHeight="false" outlineLevel="0" collapsed="false">
      <c r="A13" s="567" t="s">
        <v>228</v>
      </c>
      <c r="B13" s="553"/>
      <c r="C13" s="553"/>
      <c r="D13" s="41" t="n">
        <f aca="false">'Cash Flows'!B38</f>
        <v>7</v>
      </c>
      <c r="E13" s="568" t="n">
        <f aca="false">'Cash Flows'!B38</f>
        <v>7</v>
      </c>
      <c r="F13" s="12"/>
      <c r="G13" s="12"/>
      <c r="H13" s="12"/>
      <c r="I13" s="12"/>
      <c r="J13" s="12"/>
      <c r="K13" s="550"/>
      <c r="L13" s="551"/>
      <c r="M13" s="552"/>
      <c r="N13" s="552"/>
      <c r="O13" s="3"/>
      <c r="P13" s="3"/>
      <c r="Q13" s="3"/>
      <c r="R13" s="3"/>
      <c r="S13" s="3"/>
      <c r="T13" s="3"/>
      <c r="U13" s="3"/>
      <c r="V13" s="3"/>
      <c r="W13" s="3"/>
      <c r="X13" s="3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</row>
    <row r="14" customFormat="false" ht="12.75" hidden="false" customHeight="false" outlineLevel="0" collapsed="false">
      <c r="A14" s="107" t="s">
        <v>229</v>
      </c>
      <c r="B14" s="22"/>
      <c r="C14" s="22"/>
      <c r="D14" s="569" t="n">
        <f aca="false">'Cash Flows'!B21</f>
        <v>15600</v>
      </c>
      <c r="E14" s="570" t="n">
        <f aca="false">'Cash Flows'!B22</f>
        <v>10400</v>
      </c>
      <c r="F14" s="12"/>
      <c r="G14" s="12"/>
      <c r="H14" s="12"/>
      <c r="I14" s="12"/>
      <c r="J14" s="12"/>
      <c r="K14" s="550"/>
      <c r="L14" s="551"/>
      <c r="M14" s="552"/>
      <c r="N14" s="552"/>
      <c r="O14" s="3"/>
      <c r="P14" s="3"/>
      <c r="Q14" s="3"/>
      <c r="R14" s="3"/>
      <c r="S14" s="3"/>
      <c r="T14" s="3"/>
      <c r="U14" s="3"/>
      <c r="V14" s="3"/>
      <c r="W14" s="3"/>
      <c r="X14" s="3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</row>
    <row r="15" customFormat="false" ht="12.75" hidden="false" customHeight="false" outlineLevel="0" collapsed="false">
      <c r="A15" s="107" t="s">
        <v>230</v>
      </c>
      <c r="B15" s="22"/>
      <c r="C15" s="22"/>
      <c r="D15" s="571" t="n">
        <f aca="false">'Cash Flows'!B28</f>
        <v>35</v>
      </c>
      <c r="E15" s="572" t="n">
        <f aca="false">'Cash Flows'!B29</f>
        <v>10</v>
      </c>
      <c r="F15" s="12"/>
      <c r="G15" s="12"/>
      <c r="H15" s="12"/>
      <c r="I15" s="12"/>
      <c r="J15" s="12"/>
      <c r="K15" s="550"/>
      <c r="L15" s="551"/>
      <c r="M15" s="552"/>
      <c r="N15" s="552"/>
      <c r="O15" s="3"/>
      <c r="P15" s="3"/>
      <c r="Q15" s="3"/>
      <c r="R15" s="3"/>
      <c r="S15" s="3"/>
      <c r="T15" s="3"/>
      <c r="U15" s="3"/>
      <c r="V15" s="3"/>
      <c r="W15" s="3"/>
      <c r="X15" s="3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</row>
    <row r="16" customFormat="false" ht="12.75" hidden="false" customHeight="false" outlineLevel="0" collapsed="false">
      <c r="A16" s="107" t="s">
        <v>231</v>
      </c>
      <c r="B16" s="22"/>
      <c r="C16" s="22"/>
      <c r="D16" s="573" t="n">
        <f aca="false">D15*D7/1000</f>
        <v>455</v>
      </c>
      <c r="E16" s="574" t="n">
        <f aca="false">(E15*E7)/1000</f>
        <v>130</v>
      </c>
      <c r="F16" s="12"/>
      <c r="G16" s="12"/>
      <c r="H16" s="12"/>
      <c r="I16" s="12"/>
      <c r="J16" s="12"/>
      <c r="K16" s="550"/>
      <c r="L16" s="551"/>
      <c r="M16" s="552"/>
      <c r="N16" s="552"/>
      <c r="O16" s="3"/>
      <c r="P16" s="3"/>
      <c r="Q16" s="3"/>
      <c r="R16" s="3"/>
      <c r="S16" s="3"/>
      <c r="T16" s="3"/>
      <c r="U16" s="3"/>
      <c r="V16" s="3"/>
      <c r="W16" s="3"/>
      <c r="X16" s="3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</row>
    <row r="17" customFormat="false" ht="12.75" hidden="false" customHeight="false" outlineLevel="0" collapsed="false">
      <c r="A17" s="107" t="s">
        <v>87</v>
      </c>
      <c r="B17" s="22"/>
      <c r="C17" s="22"/>
      <c r="D17" s="573" t="n">
        <v>0</v>
      </c>
      <c r="E17" s="575" t="n">
        <f aca="false">(AVERAGE('Cash Flows'!$D$18:$D$19)*'Cash Flows'!$B$12)/1000</f>
        <v>1209</v>
      </c>
      <c r="F17" s="576"/>
      <c r="G17" s="3"/>
      <c r="H17" s="3"/>
      <c r="I17" s="12"/>
      <c r="J17" s="12"/>
      <c r="K17" s="577"/>
      <c r="L17" s="551"/>
      <c r="M17" s="552"/>
      <c r="N17" s="552"/>
      <c r="O17" s="3"/>
      <c r="P17" s="3"/>
      <c r="Q17" s="3"/>
      <c r="R17" s="3"/>
      <c r="S17" s="3"/>
      <c r="T17" s="3"/>
      <c r="U17" s="3"/>
      <c r="V17" s="3"/>
      <c r="W17" s="3"/>
      <c r="X17" s="3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</row>
    <row r="18" customFormat="false" ht="12.75" hidden="false" customHeight="false" outlineLevel="0" collapsed="false">
      <c r="A18" s="107" t="s">
        <v>232</v>
      </c>
      <c r="B18" s="22"/>
      <c r="C18" s="22"/>
      <c r="D18" s="41" t="n">
        <v>0</v>
      </c>
      <c r="E18" s="578" t="n">
        <f aca="false">'Cash Flows'!B31</f>
        <v>39</v>
      </c>
      <c r="F18" s="12"/>
      <c r="G18" s="12"/>
      <c r="H18" s="3"/>
      <c r="I18" s="12"/>
      <c r="J18" s="12"/>
      <c r="K18" s="577"/>
      <c r="L18" s="551"/>
      <c r="M18" s="552"/>
      <c r="N18" s="552"/>
      <c r="O18" s="3"/>
      <c r="P18" s="3"/>
      <c r="Q18" s="3"/>
      <c r="R18" s="3"/>
      <c r="S18" s="3"/>
      <c r="T18" s="3"/>
      <c r="U18" s="3"/>
      <c r="V18" s="3"/>
      <c r="W18" s="3"/>
      <c r="X18" s="3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</row>
    <row r="19" customFormat="false" ht="12.75" hidden="false" customHeight="false" outlineLevel="0" collapsed="false">
      <c r="A19" s="107" t="s">
        <v>233</v>
      </c>
      <c r="B19" s="22"/>
      <c r="C19" s="22"/>
      <c r="D19" s="579" t="n">
        <f aca="false">'Cash Flows'!B26</f>
        <v>0.0265</v>
      </c>
      <c r="E19" s="580" t="n">
        <f aca="false">'Cash Flows'!B26</f>
        <v>0.0265</v>
      </c>
      <c r="F19" s="12"/>
      <c r="G19" s="12"/>
      <c r="H19" s="3"/>
      <c r="I19" s="12"/>
      <c r="J19" s="12"/>
      <c r="K19" s="577"/>
      <c r="L19" s="551"/>
      <c r="M19" s="552"/>
      <c r="N19" s="552"/>
      <c r="O19" s="3"/>
      <c r="P19" s="3"/>
      <c r="Q19" s="3"/>
      <c r="R19" s="3"/>
      <c r="S19" s="3"/>
      <c r="T19" s="3"/>
      <c r="U19" s="3"/>
      <c r="V19" s="3"/>
      <c r="W19" s="3"/>
      <c r="X19" s="3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</row>
    <row r="20" customFormat="false" ht="12.75" hidden="false" customHeight="false" outlineLevel="0" collapsed="false">
      <c r="A20" s="107" t="s">
        <v>52</v>
      </c>
      <c r="B20" s="22"/>
      <c r="C20" s="22"/>
      <c r="D20" s="581" t="n">
        <v>0.1</v>
      </c>
      <c r="E20" s="582" t="n">
        <v>0.1</v>
      </c>
      <c r="F20" s="583"/>
      <c r="G20" s="12"/>
      <c r="H20" s="584"/>
      <c r="I20" s="12"/>
      <c r="J20" s="12"/>
      <c r="K20" s="577"/>
      <c r="L20" s="551"/>
      <c r="M20" s="552"/>
      <c r="N20" s="552"/>
      <c r="O20" s="3"/>
      <c r="P20" s="3"/>
      <c r="Q20" s="3"/>
      <c r="R20" s="3"/>
      <c r="S20" s="3"/>
      <c r="T20" s="3"/>
      <c r="U20" s="3"/>
      <c r="V20" s="3"/>
      <c r="W20" s="3"/>
      <c r="X20" s="3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</row>
    <row r="21" customFormat="false" ht="13.5" hidden="false" customHeight="false" outlineLevel="0" collapsed="false">
      <c r="A21" s="585" t="s">
        <v>234</v>
      </c>
      <c r="B21" s="586"/>
      <c r="C21" s="586"/>
      <c r="D21" s="587" t="n">
        <v>0</v>
      </c>
      <c r="E21" s="588" t="n">
        <v>0</v>
      </c>
      <c r="F21" s="12"/>
      <c r="G21" s="12"/>
      <c r="H21" s="584"/>
      <c r="I21" s="12"/>
      <c r="J21" s="12"/>
      <c r="K21" s="577"/>
      <c r="L21" s="551"/>
      <c r="M21" s="552"/>
      <c r="N21" s="552"/>
      <c r="O21" s="3"/>
      <c r="P21" s="3"/>
      <c r="Q21" s="3"/>
      <c r="R21" s="3"/>
      <c r="S21" s="3"/>
      <c r="T21" s="3"/>
      <c r="U21" s="3"/>
      <c r="V21" s="3"/>
      <c r="W21" s="3"/>
      <c r="X21" s="3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</row>
    <row r="22" customFormat="false" ht="18.75" hidden="false" customHeight="true" outlineLevel="0" collapsed="false">
      <c r="A22" s="327"/>
      <c r="B22" s="327"/>
      <c r="C22" s="338"/>
      <c r="D22" s="327"/>
      <c r="E22" s="327"/>
      <c r="F22" s="327"/>
      <c r="G22" s="327"/>
      <c r="H22" s="327"/>
      <c r="I22" s="327"/>
      <c r="J22" s="327"/>
      <c r="K22" s="327"/>
      <c r="L22" s="327"/>
      <c r="M22" s="327"/>
      <c r="N22" s="327"/>
      <c r="O22" s="327"/>
      <c r="P22" s="1"/>
      <c r="Q22" s="1"/>
      <c r="R22" s="1"/>
      <c r="S22" s="1"/>
      <c r="T22" s="1"/>
      <c r="U22" s="1"/>
      <c r="V22" s="1"/>
      <c r="W22" s="1"/>
      <c r="X22" s="1"/>
      <c r="Y22" s="327"/>
      <c r="Z22" s="327"/>
      <c r="AA22" s="327"/>
      <c r="AB22" s="327"/>
      <c r="AC22" s="327"/>
      <c r="AD22" s="327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</row>
    <row r="23" customFormat="false" ht="13.5" hidden="false" customHeight="false" outlineLevel="0" collapsed="false">
      <c r="A23" s="589"/>
      <c r="B23" s="589"/>
      <c r="C23" s="589"/>
      <c r="D23" s="590" t="s">
        <v>4</v>
      </c>
      <c r="E23" s="590"/>
      <c r="F23" s="591" t="n">
        <v>1</v>
      </c>
      <c r="G23" s="591" t="n">
        <f aca="false">F23+1</f>
        <v>2</v>
      </c>
      <c r="H23" s="591" t="n">
        <f aca="false">G23+1</f>
        <v>3</v>
      </c>
      <c r="I23" s="591" t="n">
        <f aca="false">H23+1</f>
        <v>4</v>
      </c>
      <c r="J23" s="591" t="n">
        <f aca="false">I23+1</f>
        <v>5</v>
      </c>
      <c r="K23" s="591" t="n">
        <f aca="false">J23+1</f>
        <v>6</v>
      </c>
      <c r="L23" s="591" t="n">
        <f aca="false">K23+1</f>
        <v>7</v>
      </c>
      <c r="M23" s="591" t="n">
        <f aca="false">L23+1</f>
        <v>8</v>
      </c>
      <c r="N23" s="591" t="n">
        <f aca="false">M23+1</f>
        <v>9</v>
      </c>
      <c r="O23" s="591" t="n">
        <f aca="false">N23+1</f>
        <v>10</v>
      </c>
      <c r="P23" s="591" t="n">
        <f aca="false">O23+1</f>
        <v>11</v>
      </c>
      <c r="Q23" s="591" t="n">
        <f aca="false">P23+1</f>
        <v>12</v>
      </c>
      <c r="R23" s="591" t="n">
        <f aca="false">Q23+1</f>
        <v>13</v>
      </c>
      <c r="S23" s="591" t="n">
        <f aca="false">R23+1</f>
        <v>14</v>
      </c>
      <c r="T23" s="591" t="n">
        <f aca="false">S23+1</f>
        <v>15</v>
      </c>
      <c r="U23" s="591" t="n">
        <f aca="false">T23+1</f>
        <v>16</v>
      </c>
      <c r="V23" s="591" t="n">
        <f aca="false">U23+1</f>
        <v>17</v>
      </c>
      <c r="W23" s="591" t="n">
        <f aca="false">V23+1</f>
        <v>18</v>
      </c>
      <c r="X23" s="591" t="n">
        <f aca="false">W23+1</f>
        <v>19</v>
      </c>
      <c r="Y23" s="591" t="n">
        <f aca="false">X23+1</f>
        <v>20</v>
      </c>
      <c r="Z23" s="592"/>
      <c r="AA23" s="592"/>
      <c r="AB23" s="592"/>
      <c r="AC23" s="592"/>
      <c r="AD23" s="592"/>
      <c r="AE23" s="592"/>
      <c r="AF23" s="592"/>
      <c r="AG23" s="592"/>
      <c r="AH23" s="592"/>
      <c r="AI23" s="592"/>
      <c r="AJ23" s="593"/>
      <c r="AK23" s="593"/>
      <c r="AL23" s="593"/>
      <c r="AM23" s="593"/>
      <c r="AN23" s="593"/>
      <c r="AO23" s="593"/>
      <c r="AP23" s="593"/>
      <c r="AQ23" s="593"/>
      <c r="AR23" s="593"/>
      <c r="AS23" s="593"/>
      <c r="AT23" s="593"/>
      <c r="AU23" s="593"/>
      <c r="AV23" s="593"/>
      <c r="AW23" s="593"/>
      <c r="AX23" s="593"/>
      <c r="AY23" s="593"/>
      <c r="AZ23" s="593"/>
      <c r="BA23" s="593"/>
      <c r="BB23" s="593"/>
      <c r="BC23" s="593"/>
      <c r="BD23" s="593"/>
      <c r="BE23" s="593"/>
      <c r="BF23" s="593"/>
      <c r="BG23" s="593"/>
      <c r="BH23" s="593"/>
      <c r="BI23" s="593"/>
      <c r="BJ23" s="593"/>
      <c r="BK23" s="593"/>
      <c r="BL23" s="593"/>
      <c r="BM23" s="593"/>
      <c r="BN23" s="593"/>
      <c r="BO23" s="593"/>
      <c r="BP23" s="593"/>
      <c r="BQ23" s="593"/>
      <c r="BR23" s="593"/>
      <c r="BS23" s="593"/>
      <c r="BT23" s="593"/>
      <c r="BU23" s="593"/>
      <c r="BV23" s="593"/>
      <c r="BW23" s="593"/>
      <c r="BX23" s="593"/>
      <c r="BY23" s="593"/>
      <c r="BZ23" s="593"/>
      <c r="CA23" s="593"/>
      <c r="CB23" s="593"/>
      <c r="CC23" s="593"/>
      <c r="CD23" s="593"/>
      <c r="CE23" s="593"/>
      <c r="CF23" s="593"/>
      <c r="CG23" s="593"/>
      <c r="CH23" s="593"/>
      <c r="CI23" s="593"/>
      <c r="CJ23" s="593"/>
      <c r="CK23" s="593"/>
      <c r="CL23" s="593"/>
      <c r="CM23" s="593"/>
      <c r="CN23" s="593"/>
      <c r="CO23" s="593"/>
      <c r="CP23" s="593"/>
      <c r="CQ23" s="593"/>
      <c r="CR23" s="593"/>
      <c r="CS23" s="593"/>
      <c r="CT23" s="593"/>
      <c r="CU23" s="593"/>
      <c r="CV23" s="593"/>
    </row>
    <row r="24" customFormat="false" ht="12.75" hidden="false" customHeight="false" outlineLevel="0" collapsed="false">
      <c r="A24" s="594"/>
      <c r="B24" s="594"/>
      <c r="C24" s="595" t="s">
        <v>235</v>
      </c>
      <c r="D24" s="596" t="n">
        <f aca="false">'Cash Flows'!I5</f>
        <v>45926</v>
      </c>
      <c r="E24" s="597" t="n">
        <f aca="false">'Cash Flows'!B7</f>
        <v>37348</v>
      </c>
      <c r="F24" s="598" t="n">
        <f aca="false">'Cash Flows'!G43</f>
        <v>37529</v>
      </c>
      <c r="G24" s="598" t="n">
        <f aca="false">F24+365</f>
        <v>37894</v>
      </c>
      <c r="H24" s="598" t="n">
        <f aca="false">G24+365</f>
        <v>38259</v>
      </c>
      <c r="I24" s="598" t="n">
        <f aca="false">H24+365</f>
        <v>38624</v>
      </c>
      <c r="J24" s="598" t="n">
        <f aca="false">I24+365</f>
        <v>38989</v>
      </c>
      <c r="K24" s="598" t="n">
        <f aca="false">J24+365</f>
        <v>39354</v>
      </c>
      <c r="L24" s="598" t="n">
        <f aca="false">K24+365</f>
        <v>39719</v>
      </c>
      <c r="M24" s="598" t="n">
        <f aca="false">L24+365</f>
        <v>40084</v>
      </c>
      <c r="N24" s="598" t="n">
        <f aca="false">M24+365</f>
        <v>40449</v>
      </c>
      <c r="O24" s="598" t="n">
        <f aca="false">N24+365</f>
        <v>40814</v>
      </c>
      <c r="P24" s="598" t="n">
        <f aca="false">O24+365</f>
        <v>41179</v>
      </c>
      <c r="Q24" s="598" t="n">
        <f aca="false">P24+365</f>
        <v>41544</v>
      </c>
      <c r="R24" s="598" t="n">
        <f aca="false">Q24+365</f>
        <v>41909</v>
      </c>
      <c r="S24" s="598" t="n">
        <f aca="false">R24+365</f>
        <v>42274</v>
      </c>
      <c r="T24" s="598" t="n">
        <f aca="false">S24+365</f>
        <v>42639</v>
      </c>
      <c r="U24" s="598" t="n">
        <f aca="false">T24+365</f>
        <v>43004</v>
      </c>
      <c r="V24" s="598" t="n">
        <f aca="false">U24+365</f>
        <v>43369</v>
      </c>
      <c r="W24" s="598" t="n">
        <f aca="false">V24+365</f>
        <v>43734</v>
      </c>
      <c r="X24" s="598" t="n">
        <f aca="false">W24+365</f>
        <v>44099</v>
      </c>
      <c r="Y24" s="598" t="n">
        <f aca="false">X24+365</f>
        <v>44464</v>
      </c>
      <c r="Z24" s="599"/>
      <c r="AA24" s="599"/>
      <c r="AB24" s="599"/>
      <c r="AC24" s="599"/>
      <c r="AD24" s="599"/>
      <c r="AE24" s="600"/>
      <c r="AF24" s="600"/>
      <c r="AG24" s="600"/>
      <c r="AH24" s="600"/>
      <c r="AI24" s="600"/>
      <c r="AJ24" s="600"/>
      <c r="AK24" s="600"/>
      <c r="AL24" s="600"/>
      <c r="AM24" s="600"/>
      <c r="AN24" s="600"/>
      <c r="AO24" s="600"/>
      <c r="AP24" s="600"/>
      <c r="AQ24" s="600"/>
      <c r="AR24" s="600"/>
      <c r="AS24" s="600"/>
      <c r="AT24" s="600"/>
      <c r="AU24" s="600"/>
      <c r="AV24" s="600"/>
      <c r="AW24" s="600"/>
      <c r="AX24" s="600"/>
      <c r="AY24" s="600"/>
      <c r="AZ24" s="600"/>
      <c r="BA24" s="600"/>
      <c r="BB24" s="600"/>
      <c r="BC24" s="600"/>
      <c r="BD24" s="600"/>
      <c r="BE24" s="600"/>
      <c r="BF24" s="600"/>
      <c r="BG24" s="600"/>
      <c r="BH24" s="600"/>
      <c r="BI24" s="600"/>
      <c r="BJ24" s="600"/>
      <c r="BK24" s="600"/>
      <c r="BL24" s="600"/>
      <c r="BM24" s="600"/>
      <c r="BN24" s="600"/>
      <c r="BO24" s="600"/>
      <c r="BP24" s="600"/>
      <c r="BQ24" s="600"/>
      <c r="BR24" s="600"/>
      <c r="BS24" s="600"/>
      <c r="BT24" s="600"/>
      <c r="BU24" s="600"/>
      <c r="BV24" s="600"/>
      <c r="BW24" s="600"/>
      <c r="BX24" s="600"/>
      <c r="BY24" s="600"/>
      <c r="BZ24" s="600"/>
      <c r="CA24" s="600"/>
      <c r="CB24" s="600"/>
      <c r="CC24" s="600"/>
      <c r="CD24" s="600"/>
      <c r="CE24" s="600"/>
      <c r="CF24" s="600"/>
      <c r="CG24" s="600"/>
      <c r="CH24" s="600"/>
      <c r="CI24" s="600"/>
      <c r="CJ24" s="600"/>
      <c r="CK24" s="600"/>
      <c r="CL24" s="600"/>
      <c r="CM24" s="600"/>
      <c r="CN24" s="600"/>
      <c r="CO24" s="600"/>
      <c r="CP24" s="600"/>
      <c r="CQ24" s="600"/>
      <c r="CR24" s="600"/>
      <c r="CS24" s="600"/>
      <c r="CT24" s="600"/>
      <c r="CU24" s="600"/>
    </row>
    <row r="25" customFormat="false" ht="15" hidden="false" customHeight="false" outlineLevel="0" collapsed="false">
      <c r="A25" s="601" t="s">
        <v>236</v>
      </c>
      <c r="B25" s="602"/>
      <c r="C25" s="602"/>
      <c r="D25" s="603"/>
      <c r="E25" s="604"/>
      <c r="F25" s="604"/>
      <c r="G25" s="604"/>
      <c r="H25" s="604"/>
      <c r="I25" s="604"/>
      <c r="J25" s="604"/>
      <c r="K25" s="604"/>
      <c r="L25" s="604"/>
      <c r="M25" s="604"/>
      <c r="N25" s="604"/>
      <c r="O25" s="604"/>
      <c r="P25" s="604"/>
      <c r="Q25" s="604"/>
      <c r="R25" s="604"/>
      <c r="S25" s="604"/>
      <c r="T25" s="604"/>
      <c r="U25" s="604"/>
      <c r="V25" s="604"/>
      <c r="W25" s="604"/>
      <c r="X25" s="604"/>
      <c r="Y25" s="604"/>
      <c r="Z25" s="605"/>
      <c r="AA25" s="605"/>
      <c r="AB25" s="605"/>
      <c r="AC25" s="605"/>
      <c r="AD25" s="605"/>
      <c r="AE25" s="606"/>
      <c r="AF25" s="606"/>
      <c r="AG25" s="606"/>
      <c r="AH25" s="606"/>
    </row>
    <row r="26" customFormat="false" ht="12" hidden="false" customHeight="true" outlineLevel="0" collapsed="false">
      <c r="A26" s="204"/>
      <c r="B26" s="484" t="s">
        <v>237</v>
      </c>
      <c r="C26" s="607" t="s">
        <v>238</v>
      </c>
      <c r="D26" s="1"/>
      <c r="E26" s="1"/>
      <c r="F26" s="608" t="n">
        <f aca="false">'Gas Curves'!G36</f>
        <v>4.04541666666667</v>
      </c>
      <c r="G26" s="608" t="n">
        <f aca="false">'Gas Curves'!G48</f>
        <v>3.69425</v>
      </c>
      <c r="H26" s="608" t="n">
        <f aca="false">'Gas Curves'!G60</f>
        <v>3.64383333333333</v>
      </c>
      <c r="I26" s="608" t="n">
        <f aca="false">'Gas Curves'!G72</f>
        <v>3.63883333333333</v>
      </c>
      <c r="J26" s="608" t="n">
        <f aca="false">'Gas Curves'!G84</f>
        <v>3.65383333333333</v>
      </c>
      <c r="K26" s="608" t="n">
        <f aca="false">'Gas Curves'!G96</f>
        <v>3.68883333333333</v>
      </c>
      <c r="L26" s="608" t="n">
        <f aca="false">'Gas Curves'!G108</f>
        <v>3.74383333333333</v>
      </c>
      <c r="M26" s="608" t="n">
        <f aca="false">'Gas Curves'!G120</f>
        <v>3.81883333333333</v>
      </c>
      <c r="N26" s="608" t="n">
        <f aca="false">'Gas Curves'!G132</f>
        <v>3.91383333333333</v>
      </c>
      <c r="O26" s="608" t="n">
        <f aca="false">'Gas Curves'!G144</f>
        <v>4.02883333333333</v>
      </c>
      <c r="P26" s="609" t="n">
        <f aca="false">'Gas Curves'!G156</f>
        <v>4.10421739130435</v>
      </c>
      <c r="Q26" s="609" t="n">
        <f aca="false">'Gas Curves'!G168</f>
        <v>4.30258333333333</v>
      </c>
      <c r="R26" s="610" t="n">
        <f aca="false">'Gas Curves'!G180</f>
        <v>4.59258333333333</v>
      </c>
      <c r="S26" s="610" t="n">
        <f aca="false">'Gas Curves'!G192</f>
        <v>4.73758333333333</v>
      </c>
      <c r="T26" s="610" t="n">
        <f aca="false">'Gas Curves'!G204</f>
        <v>4.88258333333333</v>
      </c>
      <c r="U26" s="610" t="n">
        <f aca="false">'Gas Curves'!G216</f>
        <v>5.02758333333333</v>
      </c>
      <c r="V26" s="610" t="n">
        <f aca="false">'Gas Curves'!G228</f>
        <v>5.17258333333333</v>
      </c>
      <c r="W26" s="610" t="n">
        <f aca="false">'Gas Curves'!G240</f>
        <v>5.31758333333333</v>
      </c>
      <c r="X26" s="610" t="n">
        <f aca="false">'Gas Curves'!G252</f>
        <v>5.46258333333333</v>
      </c>
      <c r="Y26" s="610" t="n">
        <f aca="false">'Gas Curves'!G264</f>
        <v>5.60758333333333</v>
      </c>
      <c r="Z26" s="611"/>
      <c r="AA26" s="611"/>
      <c r="AB26" s="611"/>
      <c r="AC26" s="611"/>
      <c r="AD26" s="611"/>
      <c r="AE26" s="611"/>
      <c r="AF26" s="611"/>
      <c r="AG26" s="611"/>
      <c r="AH26" s="611"/>
      <c r="AI26" s="327"/>
      <c r="AJ26" s="327"/>
      <c r="AK26" s="327"/>
      <c r="AL26" s="327"/>
      <c r="AM26" s="327"/>
      <c r="AN26" s="327"/>
      <c r="AO26" s="327"/>
      <c r="AP26" s="327"/>
      <c r="AQ26" s="327"/>
      <c r="AR26" s="327"/>
      <c r="AS26" s="327"/>
      <c r="AT26" s="327"/>
      <c r="AU26" s="327"/>
      <c r="AV26" s="327"/>
      <c r="AW26" s="327"/>
      <c r="AX26" s="327"/>
      <c r="AY26" s="327"/>
      <c r="AZ26" s="327"/>
      <c r="BA26" s="327"/>
      <c r="BB26" s="327"/>
      <c r="BC26" s="327"/>
      <c r="BD26" s="327"/>
      <c r="BE26" s="327"/>
      <c r="BF26" s="327"/>
      <c r="BG26" s="327"/>
      <c r="BH26" s="327"/>
      <c r="BI26" s="327"/>
      <c r="BJ26" s="327"/>
      <c r="BK26" s="327"/>
      <c r="BL26" s="327"/>
      <c r="BM26" s="327"/>
      <c r="BN26" s="327"/>
      <c r="BO26" s="327"/>
      <c r="BP26" s="327"/>
      <c r="BQ26" s="327"/>
      <c r="BR26" s="327"/>
      <c r="BS26" s="327"/>
      <c r="BT26" s="327"/>
      <c r="BU26" s="327"/>
      <c r="BV26" s="327"/>
      <c r="BW26" s="327"/>
      <c r="BX26" s="327"/>
      <c r="BY26" s="327"/>
      <c r="BZ26" s="327"/>
      <c r="CA26" s="327"/>
      <c r="CB26" s="327"/>
      <c r="CC26" s="327"/>
      <c r="CD26" s="327"/>
      <c r="CE26" s="327"/>
      <c r="CF26" s="327"/>
      <c r="CG26" s="327"/>
      <c r="CH26" s="327"/>
      <c r="CI26" s="327"/>
      <c r="CJ26" s="327"/>
      <c r="CK26" s="327"/>
      <c r="CL26" s="327"/>
      <c r="CM26" s="327"/>
      <c r="CN26" s="327"/>
      <c r="CO26" s="327"/>
      <c r="CP26" s="327"/>
      <c r="CQ26" s="327"/>
      <c r="CR26" s="327"/>
      <c r="CS26" s="327"/>
      <c r="CT26" s="327"/>
      <c r="CU26" s="327"/>
    </row>
    <row r="27" customFormat="false" ht="12.75" hidden="false" customHeight="false" outlineLevel="0" collapsed="false">
      <c r="A27" s="204"/>
      <c r="B27" s="204"/>
      <c r="C27" s="204"/>
      <c r="D27" s="484"/>
      <c r="E27" s="3"/>
      <c r="F27" s="608"/>
      <c r="G27" s="608"/>
      <c r="H27" s="608"/>
      <c r="I27" s="608"/>
      <c r="J27" s="608"/>
      <c r="K27" s="608"/>
      <c r="L27" s="608"/>
      <c r="M27" s="608"/>
      <c r="N27" s="608"/>
      <c r="O27" s="608"/>
      <c r="P27" s="609"/>
      <c r="Q27" s="609"/>
      <c r="R27" s="610"/>
      <c r="S27" s="610"/>
      <c r="T27" s="610"/>
      <c r="U27" s="610"/>
      <c r="V27" s="610"/>
      <c r="W27" s="610"/>
      <c r="X27" s="610"/>
      <c r="Y27" s="610"/>
      <c r="Z27" s="611"/>
      <c r="AA27" s="611"/>
      <c r="AB27" s="611"/>
      <c r="AC27" s="611"/>
      <c r="AD27" s="611"/>
      <c r="AE27" s="612"/>
      <c r="AF27" s="612"/>
      <c r="AG27" s="612"/>
      <c r="AH27" s="6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</row>
    <row r="28" customFormat="false" ht="12.75" hidden="false" customHeight="false" outlineLevel="0" collapsed="false">
      <c r="A28" s="613" t="s">
        <v>239</v>
      </c>
      <c r="B28" s="614"/>
      <c r="C28" s="204"/>
      <c r="D28" s="615"/>
      <c r="F28" s="61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204"/>
      <c r="S28" s="204"/>
      <c r="T28" s="204"/>
      <c r="U28" s="204"/>
      <c r="V28" s="204"/>
      <c r="W28" s="204"/>
      <c r="X28" s="204"/>
      <c r="Y28" s="204"/>
      <c r="Z28" s="617"/>
      <c r="AA28" s="617"/>
      <c r="AB28" s="617"/>
      <c r="AC28" s="617"/>
      <c r="AD28" s="617"/>
    </row>
    <row r="29" customFormat="false" ht="12.75" hidden="false" customHeight="false" outlineLevel="0" collapsed="false">
      <c r="A29" s="204" t="s">
        <v>240</v>
      </c>
      <c r="B29" s="204"/>
      <c r="C29" s="204"/>
      <c r="D29" s="618" t="s">
        <v>22</v>
      </c>
      <c r="E29" s="619" t="n">
        <f aca="false">D14</f>
        <v>15600</v>
      </c>
      <c r="F29" s="0" t="n">
        <v>0</v>
      </c>
      <c r="G29" s="619" t="n">
        <v>0</v>
      </c>
      <c r="H29" s="619" t="n">
        <v>0</v>
      </c>
      <c r="I29" s="619" t="n">
        <v>0</v>
      </c>
      <c r="J29" s="619" t="n">
        <v>0</v>
      </c>
      <c r="K29" s="619" t="n">
        <v>0</v>
      </c>
      <c r="L29" s="619" t="n">
        <v>0</v>
      </c>
      <c r="M29" s="619" t="n">
        <v>0</v>
      </c>
      <c r="N29" s="619" t="n">
        <v>0</v>
      </c>
      <c r="O29" s="619" t="n">
        <v>0</v>
      </c>
      <c r="P29" s="619" t="n">
        <v>0</v>
      </c>
      <c r="Q29" s="619" t="n">
        <v>0</v>
      </c>
      <c r="R29" s="619" t="n">
        <v>0</v>
      </c>
      <c r="S29" s="619" t="n">
        <v>0</v>
      </c>
      <c r="T29" s="619" t="n">
        <v>0</v>
      </c>
      <c r="U29" s="619" t="n">
        <v>0</v>
      </c>
      <c r="V29" s="619" t="n">
        <v>0</v>
      </c>
      <c r="W29" s="619" t="n">
        <v>0</v>
      </c>
      <c r="X29" s="619" t="n">
        <v>0</v>
      </c>
      <c r="Y29" s="619" t="n">
        <v>0</v>
      </c>
      <c r="Z29" s="617"/>
      <c r="AA29" s="617"/>
      <c r="AB29" s="617"/>
      <c r="AC29" s="617"/>
      <c r="AD29" s="617"/>
    </row>
    <row r="30" customFormat="false" ht="12.75" hidden="false" customHeight="false" outlineLevel="0" collapsed="false">
      <c r="A30" s="204" t="s">
        <v>241</v>
      </c>
      <c r="B30" s="204"/>
      <c r="C30" s="204"/>
      <c r="D30" s="618"/>
      <c r="E30" s="0" t="n">
        <v>0</v>
      </c>
      <c r="F30" s="619" t="n">
        <f aca="false">$D$19*$D$14</f>
        <v>413.4</v>
      </c>
      <c r="G30" s="619" t="n">
        <f aca="false">$D$19*$D$14</f>
        <v>413.4</v>
      </c>
      <c r="H30" s="619" t="n">
        <f aca="false">$D$19*$D$14</f>
        <v>413.4</v>
      </c>
      <c r="I30" s="619" t="n">
        <f aca="false">$D$19*$D$14</f>
        <v>413.4</v>
      </c>
      <c r="J30" s="619" t="n">
        <f aca="false">$D$19*$D$14</f>
        <v>413.4</v>
      </c>
      <c r="K30" s="619" t="n">
        <f aca="false">$D$19*$D$14</f>
        <v>413.4</v>
      </c>
      <c r="L30" s="619" t="n">
        <f aca="false">$D$19*$D$14</f>
        <v>413.4</v>
      </c>
      <c r="M30" s="619" t="n">
        <f aca="false">$D$19*$D$14</f>
        <v>413.4</v>
      </c>
      <c r="N30" s="619" t="n">
        <f aca="false">$D$19*$D$14</f>
        <v>413.4</v>
      </c>
      <c r="O30" s="619" t="n">
        <f aca="false">$D$19*$D$14</f>
        <v>413.4</v>
      </c>
      <c r="P30" s="619" t="n">
        <f aca="false">$D$19*$D$14</f>
        <v>413.4</v>
      </c>
      <c r="Q30" s="619" t="n">
        <f aca="false">$D$19*$D$14</f>
        <v>413.4</v>
      </c>
      <c r="R30" s="619" t="n">
        <f aca="false">$D$19*$D$14</f>
        <v>413.4</v>
      </c>
      <c r="S30" s="619" t="n">
        <f aca="false">$D$19*$D$14</f>
        <v>413.4</v>
      </c>
      <c r="T30" s="619" t="n">
        <f aca="false">$D$19*$D$14</f>
        <v>413.4</v>
      </c>
      <c r="U30" s="619" t="n">
        <f aca="false">$D$19*$D$14</f>
        <v>413.4</v>
      </c>
      <c r="V30" s="619" t="n">
        <f aca="false">$D$19*$D$14</f>
        <v>413.4</v>
      </c>
      <c r="W30" s="619" t="n">
        <f aca="false">$D$19*$D$14</f>
        <v>413.4</v>
      </c>
      <c r="X30" s="619" t="n">
        <f aca="false">$D$19*$D$14</f>
        <v>413.4</v>
      </c>
      <c r="Y30" s="619" t="n">
        <f aca="false">$D$19*$D$14</f>
        <v>413.4</v>
      </c>
      <c r="Z30" s="617"/>
      <c r="AA30" s="617"/>
      <c r="AB30" s="617"/>
      <c r="AC30" s="617"/>
      <c r="AD30" s="617"/>
    </row>
    <row r="31" customFormat="false" ht="12.75" hidden="false" customHeight="false" outlineLevel="0" collapsed="false">
      <c r="A31" s="204" t="s">
        <v>242</v>
      </c>
      <c r="B31" s="204"/>
      <c r="C31" s="204"/>
      <c r="D31" s="204"/>
      <c r="E31" s="204" t="n">
        <v>0</v>
      </c>
      <c r="F31" s="619" t="n">
        <f aca="false">($D$8*$D$10+$D$8*$D$11)*($D$7)*F$26/(1000*1000000)</f>
        <v>718.679598</v>
      </c>
      <c r="G31" s="619" t="n">
        <f aca="false">($D$8*$D$10+$D$8*$D$11)*$D$7*G$26/(1000*1000000)</f>
        <v>656.2938564</v>
      </c>
      <c r="H31" s="619" t="n">
        <f aca="false">($D$8*$D$10+$D$8*$D$11)*$D$7*H26/(1000*1000000)</f>
        <v>647.3371944</v>
      </c>
      <c r="I31" s="619" t="n">
        <f aca="false">($D$8*$D$10+$D$8*$D$11)*$D$7*I26/(1000*1000000)</f>
        <v>646.4489304</v>
      </c>
      <c r="J31" s="619" t="n">
        <f aca="false">($D$8*$D$10+$D$8*$D$11)*$D$7*J26/(1000*1000000)</f>
        <v>649.1137224</v>
      </c>
      <c r="K31" s="619" t="n">
        <f aca="false">($D$8*$D$10+$D$8*$D$11)*$D$7*K26/(1000*1000000)</f>
        <v>655.3315704</v>
      </c>
      <c r="L31" s="619" t="n">
        <f aca="false">($D$8*$D$10+$D$8*$D$11)*$D$7*L26/(1000*1000000)</f>
        <v>665.1024744</v>
      </c>
      <c r="M31" s="619" t="n">
        <f aca="false">($D$8*$D$10+$D$8*$D$11)*$D$7*M26/(1000*1000000)</f>
        <v>678.4264344</v>
      </c>
      <c r="N31" s="619" t="n">
        <f aca="false">($D$8*$D$10+$D$8*$D$11)*$D$7*N26/(1000*1000000)</f>
        <v>695.3034504</v>
      </c>
      <c r="O31" s="619" t="n">
        <f aca="false">($D$8*$D$10+$D$8*$D$11)*$D$7*O26/(1000*1000000)</f>
        <v>715.7335224</v>
      </c>
      <c r="P31" s="619" t="n">
        <f aca="false">($D$8*$D$10+$D$8*$D$11)*$D$7*P26/(1000*1000000)</f>
        <v>729.125711373913</v>
      </c>
      <c r="Q31" s="619" t="n">
        <f aca="false">($D$8*$D$10+$D$8*$D$11)*$D$7*Q26/(1000*1000000)</f>
        <v>764.3659764</v>
      </c>
      <c r="R31" s="619" t="n">
        <f aca="false">($D$8*$D$10+$D$8*$D$11)*$D$7*R26/(1000*1000000)</f>
        <v>815.8852884</v>
      </c>
      <c r="S31" s="619" t="n">
        <f aca="false">($D$8*$D$10+$D$8*$D$11)*$D$7*S26/(1000*1000000)</f>
        <v>841.6449444</v>
      </c>
      <c r="T31" s="619" t="n">
        <f aca="false">($D$8*$D$10+$D$8*$D$11)*$D$7*T26/(1000*1000000)</f>
        <v>867.4046004</v>
      </c>
      <c r="U31" s="619" t="n">
        <f aca="false">($D$8*$D$10+$D$8*$D$11)*$D$7*U26/(1000*1000000)</f>
        <v>893.1642564</v>
      </c>
      <c r="V31" s="619" t="n">
        <f aca="false">($D$8*$D$10+$D$8*$D$11)*$D$7*V26/(1000*1000000)</f>
        <v>918.9239124</v>
      </c>
      <c r="W31" s="619" t="n">
        <f aca="false">($D$8*$D$10+$D$8*$D$11)*$D$7*W26/(1000*1000000)</f>
        <v>944.6835684</v>
      </c>
      <c r="X31" s="619" t="n">
        <f aca="false">($D$8*$D$10+$D$8*$D$11)*$D$7*X26/(1000*1000000)</f>
        <v>970.4432244</v>
      </c>
      <c r="Y31" s="619" t="n">
        <f aca="false">($D$8*$D$10+$D$8*$D$11)*$D$7*Y26/(1000*1000000)</f>
        <v>996.2028804</v>
      </c>
      <c r="Z31" s="617"/>
      <c r="AA31" s="617"/>
      <c r="AB31" s="617"/>
      <c r="AC31" s="617"/>
      <c r="AD31" s="617"/>
      <c r="AE31" s="617"/>
      <c r="AF31" s="617"/>
      <c r="AG31" s="617"/>
      <c r="AH31" s="617"/>
      <c r="AI31" s="617"/>
      <c r="AJ31" s="617"/>
      <c r="AK31" s="617"/>
      <c r="AL31" s="617"/>
      <c r="AM31" s="617"/>
      <c r="AN31" s="617"/>
      <c r="AO31" s="617"/>
      <c r="AP31" s="617"/>
      <c r="AQ31" s="617"/>
      <c r="AR31" s="617"/>
      <c r="AS31" s="617"/>
      <c r="AT31" s="617"/>
      <c r="AU31" s="617"/>
      <c r="AV31" s="617"/>
      <c r="AW31" s="617"/>
      <c r="AX31" s="617"/>
      <c r="AY31" s="617"/>
      <c r="AZ31" s="617"/>
      <c r="BA31" s="617"/>
      <c r="BB31" s="617"/>
      <c r="BC31" s="617"/>
      <c r="BD31" s="617"/>
      <c r="BE31" s="617"/>
      <c r="BF31" s="617"/>
      <c r="BG31" s="617"/>
      <c r="BH31" s="617"/>
      <c r="BI31" s="617"/>
      <c r="BJ31" s="617"/>
      <c r="BK31" s="617"/>
      <c r="BL31" s="617"/>
      <c r="BM31" s="617"/>
      <c r="BN31" s="617"/>
      <c r="BO31" s="617"/>
      <c r="BP31" s="617"/>
      <c r="BQ31" s="617"/>
      <c r="BR31" s="617"/>
      <c r="BS31" s="617"/>
      <c r="BT31" s="617"/>
      <c r="BU31" s="617"/>
      <c r="BV31" s="617"/>
      <c r="BW31" s="617"/>
      <c r="BX31" s="617"/>
      <c r="BY31" s="617"/>
      <c r="BZ31" s="617"/>
      <c r="CA31" s="617"/>
      <c r="CB31" s="617"/>
      <c r="CC31" s="617"/>
      <c r="CD31" s="617"/>
      <c r="CE31" s="617"/>
      <c r="CF31" s="617"/>
      <c r="CG31" s="617"/>
      <c r="CH31" s="617"/>
      <c r="CI31" s="617"/>
      <c r="CJ31" s="617"/>
      <c r="CK31" s="617"/>
      <c r="CL31" s="617"/>
      <c r="CM31" s="617"/>
      <c r="CN31" s="617"/>
      <c r="CO31" s="617"/>
      <c r="CP31" s="617"/>
      <c r="CQ31" s="617"/>
      <c r="CR31" s="617"/>
      <c r="CS31" s="617"/>
      <c r="CT31" s="617"/>
      <c r="CU31" s="617"/>
    </row>
    <row r="32" customFormat="false" ht="12.75" hidden="false" customHeight="false" outlineLevel="0" collapsed="false">
      <c r="A32" s="204" t="s">
        <v>102</v>
      </c>
      <c r="B32" s="204"/>
      <c r="C32" s="204"/>
      <c r="D32" s="619"/>
      <c r="E32" s="620" t="n">
        <v>0</v>
      </c>
      <c r="F32" s="619" t="n">
        <f aca="false">$D$15*$D$7/1000</f>
        <v>455</v>
      </c>
      <c r="G32" s="619" t="n">
        <f aca="false">$D$15*$D$7/1000</f>
        <v>455</v>
      </c>
      <c r="H32" s="619" t="n">
        <f aca="false">$D$15*$D$7/1000</f>
        <v>455</v>
      </c>
      <c r="I32" s="619" t="n">
        <f aca="false">$D$15*$D$7/1000</f>
        <v>455</v>
      </c>
      <c r="J32" s="619" t="n">
        <f aca="false">$D$15*$D$7/1000</f>
        <v>455</v>
      </c>
      <c r="K32" s="619" t="n">
        <f aca="false">$D$15*$D$7/1000</f>
        <v>455</v>
      </c>
      <c r="L32" s="619" t="n">
        <f aca="false">$D$15*$D$7/1000</f>
        <v>455</v>
      </c>
      <c r="M32" s="619" t="n">
        <f aca="false">$D$15*$D$7/1000</f>
        <v>455</v>
      </c>
      <c r="N32" s="619" t="n">
        <f aca="false">$D$15*$D$7/1000</f>
        <v>455</v>
      </c>
      <c r="O32" s="619" t="n">
        <f aca="false">$D$15*$D$7/1000</f>
        <v>455</v>
      </c>
      <c r="P32" s="619" t="n">
        <f aca="false">$D$15*$D$7/1000</f>
        <v>455</v>
      </c>
      <c r="Q32" s="619" t="n">
        <f aca="false">$D$15*$D$7/1000</f>
        <v>455</v>
      </c>
      <c r="R32" s="619" t="n">
        <f aca="false">$D$15*$D$7/1000</f>
        <v>455</v>
      </c>
      <c r="S32" s="619" t="n">
        <f aca="false">$D$15*$D$7/1000</f>
        <v>455</v>
      </c>
      <c r="T32" s="619" t="n">
        <f aca="false">$D$15*$D$7/1000</f>
        <v>455</v>
      </c>
      <c r="U32" s="619" t="n">
        <f aca="false">$D$15*$D$7/1000</f>
        <v>455</v>
      </c>
      <c r="V32" s="619" t="n">
        <f aca="false">$D$15*$D$7/1000</f>
        <v>455</v>
      </c>
      <c r="W32" s="619" t="n">
        <f aca="false">$D$15*$D$7/1000</f>
        <v>455</v>
      </c>
      <c r="X32" s="619" t="n">
        <f aca="false">$D$15*$D$7/1000</f>
        <v>455</v>
      </c>
      <c r="Y32" s="619" t="n">
        <f aca="false">$D$15*$D$7/1000</f>
        <v>455</v>
      </c>
      <c r="Z32" s="617"/>
      <c r="AA32" s="617"/>
      <c r="AB32" s="617"/>
      <c r="AC32" s="617"/>
      <c r="AD32" s="617"/>
      <c r="AE32" s="617"/>
      <c r="AF32" s="617"/>
      <c r="AG32" s="617"/>
      <c r="AH32" s="617"/>
      <c r="AI32" s="617"/>
      <c r="AJ32" s="617"/>
      <c r="AK32" s="617"/>
      <c r="AL32" s="617"/>
      <c r="AM32" s="617"/>
      <c r="AN32" s="617"/>
      <c r="AO32" s="617"/>
      <c r="AP32" s="617"/>
      <c r="AQ32" s="617"/>
      <c r="AR32" s="617"/>
      <c r="AS32" s="617"/>
      <c r="AT32" s="617"/>
      <c r="AU32" s="617"/>
      <c r="AV32" s="617"/>
      <c r="AW32" s="617"/>
      <c r="AX32" s="617"/>
      <c r="AY32" s="617"/>
      <c r="AZ32" s="617"/>
      <c r="BA32" s="617"/>
      <c r="BB32" s="617"/>
      <c r="BC32" s="617"/>
      <c r="BD32" s="617"/>
      <c r="BE32" s="617"/>
      <c r="BF32" s="617"/>
      <c r="BG32" s="617"/>
      <c r="BH32" s="617"/>
      <c r="BI32" s="617"/>
      <c r="BJ32" s="617"/>
      <c r="BK32" s="617"/>
      <c r="BL32" s="617"/>
      <c r="BM32" s="617"/>
      <c r="BN32" s="617"/>
      <c r="BO32" s="617"/>
      <c r="BP32" s="617"/>
      <c r="BQ32" s="617"/>
      <c r="BR32" s="617"/>
      <c r="BS32" s="617"/>
      <c r="BT32" s="617"/>
      <c r="BU32" s="617"/>
      <c r="BV32" s="617"/>
      <c r="BW32" s="617"/>
      <c r="BX32" s="617"/>
      <c r="BY32" s="617"/>
      <c r="BZ32" s="617"/>
      <c r="CA32" s="617"/>
      <c r="CB32" s="617"/>
      <c r="CC32" s="617"/>
      <c r="CD32" s="617"/>
      <c r="CE32" s="617"/>
      <c r="CF32" s="617"/>
      <c r="CG32" s="617"/>
      <c r="CH32" s="617"/>
      <c r="CI32" s="617"/>
      <c r="CJ32" s="617"/>
      <c r="CK32" s="617"/>
      <c r="CL32" s="617"/>
      <c r="CM32" s="617"/>
      <c r="CN32" s="617"/>
      <c r="CO32" s="617"/>
      <c r="CP32" s="617"/>
      <c r="CQ32" s="617"/>
      <c r="CR32" s="617"/>
      <c r="CS32" s="617"/>
      <c r="CT32" s="617"/>
      <c r="CU32" s="617"/>
    </row>
    <row r="33" customFormat="false" ht="13.5" hidden="false" customHeight="false" outlineLevel="0" collapsed="false">
      <c r="A33" s="621"/>
      <c r="B33" s="622"/>
      <c r="C33" s="623" t="s">
        <v>243</v>
      </c>
      <c r="D33" s="622" t="n">
        <v>0</v>
      </c>
      <c r="E33" s="624" t="n">
        <f aca="false">SUM(E29:E32)</f>
        <v>15600</v>
      </c>
      <c r="F33" s="622" t="n">
        <f aca="false">SUM(F29:F32)</f>
        <v>1587.079598</v>
      </c>
      <c r="G33" s="622" t="n">
        <f aca="false">SUM(G29:G32)</f>
        <v>1524.6938564</v>
      </c>
      <c r="H33" s="622" t="n">
        <f aca="false">SUM(H29:H32)</f>
        <v>1515.7371944</v>
      </c>
      <c r="I33" s="622" t="n">
        <f aca="false">SUM(I29:I32)</f>
        <v>1514.8489304</v>
      </c>
      <c r="J33" s="622" t="n">
        <f aca="false">SUM(J29:J32)</f>
        <v>1517.5137224</v>
      </c>
      <c r="K33" s="622" t="n">
        <f aca="false">SUM(K29:K32)</f>
        <v>1523.7315704</v>
      </c>
      <c r="L33" s="622" t="n">
        <f aca="false">SUM(L29:L32)</f>
        <v>1533.5024744</v>
      </c>
      <c r="M33" s="622" t="n">
        <f aca="false">SUM(M29:M32)</f>
        <v>1546.8264344</v>
      </c>
      <c r="N33" s="622" t="n">
        <f aca="false">SUM(N29:N32)</f>
        <v>1563.7034504</v>
      </c>
      <c r="O33" s="622" t="n">
        <f aca="false">SUM(O29:O32)</f>
        <v>1584.1335224</v>
      </c>
      <c r="P33" s="622" t="n">
        <f aca="false">SUM(P29:P32)</f>
        <v>1597.52571137391</v>
      </c>
      <c r="Q33" s="622" t="n">
        <f aca="false">SUM(Q29:Q32)</f>
        <v>1632.7659764</v>
      </c>
      <c r="R33" s="622" t="n">
        <f aca="false">SUM(R29:R32)</f>
        <v>1684.2852884</v>
      </c>
      <c r="S33" s="622" t="n">
        <f aca="false">SUM(S29:S32)</f>
        <v>1710.0449444</v>
      </c>
      <c r="T33" s="622" t="n">
        <f aca="false">SUM(T29:T32)</f>
        <v>1735.8046004</v>
      </c>
      <c r="U33" s="622" t="n">
        <f aca="false">SUM(U29:U32)</f>
        <v>1761.5642564</v>
      </c>
      <c r="V33" s="622" t="n">
        <f aca="false">SUM(V29:V32)</f>
        <v>1787.3239124</v>
      </c>
      <c r="W33" s="622" t="n">
        <f aca="false">SUM(W29:W32)</f>
        <v>1813.0835684</v>
      </c>
      <c r="X33" s="622" t="n">
        <f aca="false">SUM(X29:X32)</f>
        <v>1838.8432244</v>
      </c>
      <c r="Y33" s="622" t="n">
        <f aca="false">SUM(Y29:Y32)</f>
        <v>1864.6028804</v>
      </c>
      <c r="Z33" s="605"/>
      <c r="AA33" s="605"/>
      <c r="AB33" s="605"/>
      <c r="AC33" s="605"/>
      <c r="AD33" s="605"/>
      <c r="AE33" s="606"/>
      <c r="AF33" s="606"/>
      <c r="AG33" s="606"/>
      <c r="AH33" s="606"/>
      <c r="AI33" s="606"/>
      <c r="AJ33" s="606"/>
      <c r="AK33" s="606"/>
      <c r="AL33" s="606"/>
      <c r="AM33" s="606"/>
      <c r="AN33" s="606"/>
      <c r="AO33" s="606"/>
      <c r="AP33" s="606"/>
      <c r="AQ33" s="606"/>
      <c r="AR33" s="606"/>
      <c r="AS33" s="606"/>
      <c r="AT33" s="606"/>
      <c r="AU33" s="606"/>
      <c r="AV33" s="606"/>
      <c r="AW33" s="606"/>
      <c r="AX33" s="606"/>
      <c r="AY33" s="606"/>
      <c r="AZ33" s="606"/>
      <c r="BA33" s="606"/>
      <c r="BB33" s="606"/>
      <c r="BC33" s="606"/>
      <c r="BD33" s="606"/>
      <c r="BE33" s="606"/>
      <c r="BF33" s="606"/>
      <c r="BG33" s="606"/>
      <c r="BH33" s="606"/>
      <c r="BI33" s="606"/>
      <c r="BJ33" s="606"/>
      <c r="BK33" s="606"/>
      <c r="BL33" s="606"/>
      <c r="BM33" s="606"/>
      <c r="BN33" s="606"/>
      <c r="BO33" s="606"/>
      <c r="BP33" s="606"/>
      <c r="BQ33" s="606"/>
      <c r="BR33" s="606"/>
      <c r="BS33" s="606"/>
      <c r="BT33" s="606"/>
      <c r="BU33" s="606"/>
      <c r="BV33" s="606"/>
      <c r="BW33" s="606"/>
      <c r="BX33" s="606"/>
      <c r="BY33" s="606"/>
      <c r="BZ33" s="606"/>
      <c r="CA33" s="606"/>
      <c r="CB33" s="606"/>
      <c r="CC33" s="606"/>
      <c r="CD33" s="606"/>
      <c r="CE33" s="606"/>
      <c r="CF33" s="606"/>
      <c r="CG33" s="606"/>
      <c r="CH33" s="606"/>
      <c r="CI33" s="606"/>
      <c r="CJ33" s="606"/>
      <c r="CK33" s="606"/>
      <c r="CL33" s="606"/>
      <c r="CM33" s="606"/>
      <c r="CN33" s="606"/>
      <c r="CO33" s="606"/>
      <c r="CP33" s="606"/>
      <c r="CQ33" s="606"/>
      <c r="CR33" s="606"/>
      <c r="CS33" s="606"/>
      <c r="CT33" s="606"/>
      <c r="CU33" s="606"/>
    </row>
    <row r="34" customFormat="false" ht="13.5" hidden="false" customHeight="false" outlineLevel="0" collapsed="false">
      <c r="A34" s="204"/>
      <c r="B34" s="204" t="s">
        <v>244</v>
      </c>
      <c r="C34" s="625" t="n">
        <f aca="false">'Cash Flows'!B51</f>
        <v>23954665.3540823</v>
      </c>
      <c r="D34" s="626"/>
      <c r="E34" s="0" t="s">
        <v>245</v>
      </c>
      <c r="F34" s="627" t="n">
        <f aca="false">(F33*1000)/$C$34</f>
        <v>0.0662534656419041</v>
      </c>
      <c r="G34" s="627" t="n">
        <f aca="false">(G33*1000)/$C$34</f>
        <v>0.0636491403183041</v>
      </c>
      <c r="H34" s="627" t="n">
        <f aca="false">(H33*1000)/$C$34</f>
        <v>0.0632752397913041</v>
      </c>
      <c r="I34" s="627" t="n">
        <f aca="false">(I33*1000)/$C$34</f>
        <v>0.0632381587473041</v>
      </c>
      <c r="J34" s="627" t="n">
        <f aca="false">(J33*1000)/$C$34</f>
        <v>0.0633494018793041</v>
      </c>
      <c r="K34" s="627" t="n">
        <f aca="false">(K33*1000)/$C$34</f>
        <v>0.0636089691873041</v>
      </c>
      <c r="L34" s="627" t="n">
        <f aca="false">(L33*1000)/$C$34</f>
        <v>0.0640168606713041</v>
      </c>
      <c r="M34" s="627" t="n">
        <f aca="false">(M33*1000)/$C$34</f>
        <v>0.0645730763313041</v>
      </c>
      <c r="N34" s="627" t="n">
        <f aca="false">(N33*1000)/$C$34</f>
        <v>0.0652776161673041</v>
      </c>
      <c r="O34" s="627" t="n">
        <f aca="false">(O33*1000)/$C$34</f>
        <v>0.0661304801793041</v>
      </c>
      <c r="P34" s="627" t="n">
        <f aca="false">(P33*1000)/$C$34</f>
        <v>0.0666895440934084</v>
      </c>
      <c r="Q34" s="627" t="n">
        <f aca="false">(Q33*1000)/$C$34</f>
        <v>0.0681606673383041</v>
      </c>
      <c r="R34" s="627" t="n">
        <f aca="false">(R33*1000)/$C$34</f>
        <v>0.0703113678903041</v>
      </c>
      <c r="S34" s="627" t="n">
        <f aca="false">(S33*1000)/$C$34</f>
        <v>0.0713867181663041</v>
      </c>
      <c r="T34" s="627" t="n">
        <f aca="false">(T33*1000)/$C$34</f>
        <v>0.0724620684423041</v>
      </c>
      <c r="U34" s="627" t="n">
        <f aca="false">(U33*1000)/$C$34</f>
        <v>0.0735374187183041</v>
      </c>
      <c r="V34" s="627" t="n">
        <f aca="false">(V33*1000)/$C$34</f>
        <v>0.0746127689943041</v>
      </c>
      <c r="W34" s="627" t="n">
        <f aca="false">(W33*1000)/$C$34</f>
        <v>0.0756881192703041</v>
      </c>
      <c r="X34" s="627" t="n">
        <f aca="false">(X33*1000)/$C$34</f>
        <v>0.0767634695463041</v>
      </c>
      <c r="Y34" s="627" t="n">
        <f aca="false">(Y33*1000)/$C$34</f>
        <v>0.0778388198223041</v>
      </c>
      <c r="Z34" s="605"/>
      <c r="AA34" s="605"/>
      <c r="AB34" s="605"/>
      <c r="AC34" s="605"/>
      <c r="AD34" s="605"/>
      <c r="AE34" s="606"/>
      <c r="AF34" s="606"/>
      <c r="AG34" s="606"/>
      <c r="AH34" s="606"/>
    </row>
    <row r="35" customFormat="false" ht="12.75" hidden="false" customHeight="false" outlineLevel="0" collapsed="false">
      <c r="A35" s="204"/>
      <c r="B35" s="484" t="s">
        <v>246</v>
      </c>
      <c r="C35" s="628" t="n">
        <f aca="false">'Cash Flows'!B47</f>
        <v>0.2</v>
      </c>
      <c r="D35" s="626" t="s">
        <v>22</v>
      </c>
      <c r="F35" s="629" t="s">
        <v>22</v>
      </c>
      <c r="G35" s="204"/>
      <c r="H35" s="204"/>
      <c r="I35" s="204"/>
      <c r="J35" s="204"/>
      <c r="K35" s="204"/>
      <c r="L35" s="204"/>
      <c r="M35" s="204"/>
      <c r="N35" s="204"/>
      <c r="O35" s="204"/>
      <c r="P35" s="204"/>
      <c r="Q35" s="204"/>
      <c r="R35" s="204"/>
      <c r="S35" s="204"/>
      <c r="T35" s="204"/>
      <c r="U35" s="204"/>
      <c r="V35" s="204"/>
      <c r="W35" s="204"/>
      <c r="X35" s="204"/>
      <c r="Y35" s="605"/>
      <c r="Z35" s="605"/>
      <c r="AA35" s="605"/>
      <c r="AB35" s="605"/>
      <c r="AC35" s="605"/>
      <c r="AD35" s="605"/>
      <c r="AE35" s="606"/>
      <c r="AF35" s="606"/>
      <c r="AG35" s="606"/>
      <c r="AH35" s="606"/>
    </row>
    <row r="36" customFormat="false" ht="12.75" hidden="false" customHeight="false" outlineLevel="0" collapsed="false">
      <c r="A36" s="204"/>
      <c r="B36" s="204"/>
      <c r="C36" s="204"/>
      <c r="D36" s="630" t="s">
        <v>22</v>
      </c>
      <c r="E36" s="619" t="s">
        <v>22</v>
      </c>
      <c r="F36" s="631" t="s">
        <v>22</v>
      </c>
      <c r="G36" s="204"/>
      <c r="H36" s="204"/>
      <c r="I36" s="204"/>
      <c r="J36" s="204"/>
      <c r="K36" s="204"/>
      <c r="L36" s="204"/>
      <c r="M36" s="204"/>
      <c r="N36" s="204"/>
      <c r="O36" s="204"/>
      <c r="P36" s="204"/>
      <c r="Q36" s="204"/>
      <c r="R36" s="204"/>
      <c r="S36" s="204"/>
      <c r="T36" s="204"/>
      <c r="U36" s="204"/>
      <c r="V36" s="204"/>
      <c r="W36" s="204"/>
      <c r="X36" s="204"/>
      <c r="Y36" s="632"/>
      <c r="Z36" s="632"/>
      <c r="AA36" s="632"/>
      <c r="AB36" s="632"/>
      <c r="AC36" s="632"/>
      <c r="AD36" s="632"/>
      <c r="AE36" s="62"/>
      <c r="AF36" s="62"/>
      <c r="AG36" s="62"/>
      <c r="AH36" s="62"/>
    </row>
    <row r="37" customFormat="false" ht="12.75" hidden="false" customHeight="false" outlineLevel="0" collapsed="false">
      <c r="A37" s="613" t="s">
        <v>247</v>
      </c>
      <c r="B37" s="614"/>
      <c r="C37" s="204"/>
      <c r="D37" s="626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632"/>
      <c r="Z37" s="632"/>
      <c r="AA37" s="632"/>
      <c r="AB37" s="632"/>
      <c r="AC37" s="632"/>
      <c r="AD37" s="632"/>
      <c r="AE37" s="62"/>
      <c r="AF37" s="62"/>
      <c r="AG37" s="62"/>
      <c r="AH37" s="62"/>
    </row>
    <row r="38" customFormat="false" ht="12.75" hidden="false" customHeight="false" outlineLevel="0" collapsed="false">
      <c r="A38" s="327" t="s">
        <v>248</v>
      </c>
      <c r="B38" s="327"/>
      <c r="C38" s="204"/>
      <c r="D38" s="626"/>
      <c r="F38" s="619" t="n">
        <f aca="false">-$E$18</f>
        <v>-39</v>
      </c>
      <c r="G38" s="619" t="n">
        <f aca="false">-$E$18</f>
        <v>-39</v>
      </c>
      <c r="H38" s="619" t="n">
        <f aca="false">-$E$18</f>
        <v>-39</v>
      </c>
      <c r="I38" s="619" t="n">
        <f aca="false">-$E$18</f>
        <v>-39</v>
      </c>
      <c r="J38" s="619" t="n">
        <f aca="false">-$E$18</f>
        <v>-39</v>
      </c>
      <c r="K38" s="619" t="n">
        <f aca="false">-$E$18</f>
        <v>-39</v>
      </c>
      <c r="L38" s="619" t="n">
        <f aca="false">-$E$18</f>
        <v>-39</v>
      </c>
      <c r="M38" s="619" t="n">
        <f aca="false">-$E$18</f>
        <v>-39</v>
      </c>
      <c r="N38" s="619" t="n">
        <f aca="false">-$E$18</f>
        <v>-39</v>
      </c>
      <c r="O38" s="619" t="n">
        <f aca="false">-$E$18</f>
        <v>-39</v>
      </c>
      <c r="P38" s="619" t="n">
        <f aca="false">-$E$18</f>
        <v>-39</v>
      </c>
      <c r="Q38" s="619" t="n">
        <f aca="false">-$E$18</f>
        <v>-39</v>
      </c>
      <c r="R38" s="619" t="n">
        <f aca="false">-$E$18</f>
        <v>-39</v>
      </c>
      <c r="S38" s="619" t="n">
        <f aca="false">-$E$18</f>
        <v>-39</v>
      </c>
      <c r="T38" s="619" t="n">
        <f aca="false">-$E$18</f>
        <v>-39</v>
      </c>
      <c r="U38" s="619" t="n">
        <f aca="false">-$E$18</f>
        <v>-39</v>
      </c>
      <c r="V38" s="619" t="n">
        <f aca="false">-$E$18</f>
        <v>-39</v>
      </c>
      <c r="W38" s="619" t="n">
        <f aca="false">-$E$18</f>
        <v>-39</v>
      </c>
      <c r="X38" s="619" t="n">
        <f aca="false">-$E$18</f>
        <v>-39</v>
      </c>
      <c r="Y38" s="619" t="n">
        <f aca="false">-$E$18</f>
        <v>-39</v>
      </c>
      <c r="Z38" s="632"/>
      <c r="AA38" s="632"/>
      <c r="AB38" s="632"/>
      <c r="AC38" s="632"/>
      <c r="AD38" s="632"/>
      <c r="AE38" s="62"/>
      <c r="AF38" s="62"/>
      <c r="AG38" s="62"/>
      <c r="AH38" s="62"/>
    </row>
    <row r="39" customFormat="false" ht="12.75" hidden="false" customHeight="false" outlineLevel="0" collapsed="false">
      <c r="A39" s="204" t="s">
        <v>240</v>
      </c>
      <c r="B39" s="204"/>
      <c r="C39" s="204"/>
      <c r="D39" s="626"/>
      <c r="E39" s="619" t="n">
        <f aca="false">E14</f>
        <v>10400</v>
      </c>
      <c r="F39" s="633" t="n">
        <v>0</v>
      </c>
      <c r="G39" s="619" t="n">
        <v>0</v>
      </c>
      <c r="H39" s="619" t="n">
        <v>0</v>
      </c>
      <c r="I39" s="619" t="n">
        <v>0</v>
      </c>
      <c r="J39" s="619" t="n">
        <v>0</v>
      </c>
      <c r="K39" s="619" t="n">
        <v>0</v>
      </c>
      <c r="L39" s="619" t="n">
        <v>0</v>
      </c>
      <c r="M39" s="619" t="n">
        <v>0</v>
      </c>
      <c r="N39" s="619" t="n">
        <v>0</v>
      </c>
      <c r="O39" s="619" t="n">
        <v>0</v>
      </c>
      <c r="P39" s="619" t="n">
        <v>0</v>
      </c>
      <c r="Q39" s="619" t="n">
        <v>0</v>
      </c>
      <c r="R39" s="619" t="n">
        <v>0</v>
      </c>
      <c r="S39" s="619" t="n">
        <v>0</v>
      </c>
      <c r="T39" s="619" t="n">
        <v>0</v>
      </c>
      <c r="U39" s="619" t="n">
        <v>0</v>
      </c>
      <c r="V39" s="619" t="n">
        <v>0</v>
      </c>
      <c r="W39" s="619" t="n">
        <v>0</v>
      </c>
      <c r="X39" s="619" t="n">
        <v>0</v>
      </c>
      <c r="Y39" s="619" t="n">
        <v>0</v>
      </c>
      <c r="Z39" s="617"/>
      <c r="AA39" s="617"/>
      <c r="AB39" s="617"/>
      <c r="AC39" s="617"/>
      <c r="AD39" s="617"/>
    </row>
    <row r="40" customFormat="false" ht="12.75" hidden="false" customHeight="false" outlineLevel="0" collapsed="false">
      <c r="A40" s="204" t="s">
        <v>241</v>
      </c>
      <c r="B40" s="204"/>
      <c r="C40" s="204"/>
      <c r="D40" s="626"/>
      <c r="E40" s="0" t="n">
        <v>0</v>
      </c>
      <c r="F40" s="619" t="n">
        <f aca="false">$E$19*$E$14</f>
        <v>275.6</v>
      </c>
      <c r="G40" s="619" t="n">
        <f aca="false">$E$19*$E$14</f>
        <v>275.6</v>
      </c>
      <c r="H40" s="619" t="n">
        <f aca="false">$E$19*$E$14</f>
        <v>275.6</v>
      </c>
      <c r="I40" s="619" t="n">
        <f aca="false">$E$19*$E$14</f>
        <v>275.6</v>
      </c>
      <c r="J40" s="619" t="n">
        <f aca="false">$E$19*$E$14</f>
        <v>275.6</v>
      </c>
      <c r="K40" s="619" t="n">
        <f aca="false">$E$19*$E$14</f>
        <v>275.6</v>
      </c>
      <c r="L40" s="619" t="n">
        <f aca="false">$E$19*$E$14</f>
        <v>275.6</v>
      </c>
      <c r="M40" s="619" t="n">
        <f aca="false">$E$19*$E$14</f>
        <v>275.6</v>
      </c>
      <c r="N40" s="619" t="n">
        <f aca="false">$E$19*$E$14</f>
        <v>275.6</v>
      </c>
      <c r="O40" s="619" t="n">
        <f aca="false">$E$19*$E$14</f>
        <v>275.6</v>
      </c>
      <c r="P40" s="619" t="n">
        <f aca="false">$E$19*$E$14</f>
        <v>275.6</v>
      </c>
      <c r="Q40" s="619" t="n">
        <f aca="false">$E$19*$E$14</f>
        <v>275.6</v>
      </c>
      <c r="R40" s="619" t="n">
        <f aca="false">$E$19*$E$14</f>
        <v>275.6</v>
      </c>
      <c r="S40" s="619" t="n">
        <f aca="false">$E$19*$E$14</f>
        <v>275.6</v>
      </c>
      <c r="T40" s="619" t="n">
        <f aca="false">$E$19*$E$14</f>
        <v>275.6</v>
      </c>
      <c r="U40" s="619" t="n">
        <f aca="false">$E$19*$E$14</f>
        <v>275.6</v>
      </c>
      <c r="V40" s="619" t="n">
        <f aca="false">$E$19*$E$14</f>
        <v>275.6</v>
      </c>
      <c r="W40" s="619" t="n">
        <f aca="false">$E$19*$E$14</f>
        <v>275.6</v>
      </c>
      <c r="X40" s="619" t="n">
        <f aca="false">$E$19*$E$14</f>
        <v>275.6</v>
      </c>
      <c r="Y40" s="619" t="n">
        <f aca="false">$E$19*$E$14</f>
        <v>275.6</v>
      </c>
      <c r="Z40" s="617"/>
      <c r="AA40" s="617"/>
      <c r="AB40" s="617"/>
      <c r="AC40" s="617"/>
      <c r="AD40" s="617"/>
    </row>
    <row r="41" customFormat="false" ht="12.75" hidden="false" customHeight="false" outlineLevel="0" collapsed="false">
      <c r="A41" s="204" t="s">
        <v>242</v>
      </c>
      <c r="B41" s="617"/>
      <c r="C41" s="617"/>
      <c r="D41" s="634"/>
      <c r="E41" s="204" t="n">
        <v>0</v>
      </c>
      <c r="F41" s="619" t="n">
        <f aca="false">($E$8*$E$10+$E$8*$E$11)*($E$7)*'Cost of Service'!F26/(1000*1000000)</f>
        <v>692.996668320495</v>
      </c>
      <c r="G41" s="619" t="n">
        <f aca="false">($E$8*$E$10+$E$8*$E$11)*($E$7)*'Cost of Service'!G26/(1000*1000000)</f>
        <v>632.840360558571</v>
      </c>
      <c r="H41" s="619" t="n">
        <f aca="false">($E$8*$E$10+$E$8*$E$11)*($E$7)*'Cost of Service'!H26/(1000*1000000)</f>
        <v>624.203776269069</v>
      </c>
      <c r="I41" s="619" t="n">
        <f aca="false">($E$8*$E$10+$E$8*$E$11)*($E$7)*'Cost of Service'!I26/(1000*1000000)</f>
        <v>623.347255513085</v>
      </c>
      <c r="J41" s="619" t="n">
        <f aca="false">($E$8*$E$10+$E$8*$E$11)*($E$7)*'Cost of Service'!J26/(1000*1000000)</f>
        <v>625.916817781036</v>
      </c>
      <c r="K41" s="619" t="n">
        <f aca="false">($E$8*$E$10+$E$8*$E$11)*($E$7)*'Cost of Service'!K26/(1000*1000000)</f>
        <v>631.912463072922</v>
      </c>
      <c r="L41" s="619" t="n">
        <f aca="false">($E$8*$E$10+$E$8*$E$11)*($E$7)*'Cost of Service'!L26/(1000*1000000)</f>
        <v>641.334191388743</v>
      </c>
      <c r="M41" s="619" t="n">
        <f aca="false">($E$8*$E$10+$E$8*$E$11)*($E$7)*'Cost of Service'!M26/(1000*1000000)</f>
        <v>654.182002728499</v>
      </c>
      <c r="N41" s="619" t="n">
        <f aca="false">($E$8*$E$10+$E$8*$E$11)*($E$7)*'Cost of Service'!N26/(1000*1000000)</f>
        <v>670.45589709219</v>
      </c>
      <c r="O41" s="619" t="n">
        <f aca="false">($E$8*$E$10+$E$8*$E$11)*($E$7)*'Cost of Service'!O26/(1000*1000000)</f>
        <v>690.155874479815</v>
      </c>
      <c r="P41" s="619" t="n">
        <f aca="false">($E$8*$E$10+$E$8*$E$11)*($E$7)*'Cost of Service'!P26/(1000*1000000)</f>
        <v>703.069476544306</v>
      </c>
      <c r="Q41" s="619" t="n">
        <f aca="false">($E$8*$E$10+$E$8*$E$11)*($E$7)*'Cost of Service'!Q26/(1000*1000000)</f>
        <v>737.050385869924</v>
      </c>
      <c r="R41" s="619" t="n">
        <f aca="false">($E$8*$E$10+$E$8*$E$11)*($E$7)*'Cost of Service'!R26/(1000*1000000)</f>
        <v>786.72858971698</v>
      </c>
      <c r="S41" s="619" t="n">
        <f aca="false">($E$8*$E$10+$E$8*$E$11)*($E$7)*'Cost of Service'!S26/(1000*1000000)</f>
        <v>811.567691640507</v>
      </c>
      <c r="T41" s="619" t="n">
        <f aca="false">($E$8*$E$10+$E$8*$E$11)*($E$7)*'Cost of Service'!T26/(1000*1000000)</f>
        <v>836.406793564035</v>
      </c>
      <c r="U41" s="619" t="n">
        <f aca="false">($E$8*$E$10+$E$8*$E$11)*($E$7)*'Cost of Service'!U26/(1000*1000000)</f>
        <v>861.245895487563</v>
      </c>
      <c r="V41" s="619" t="n">
        <f aca="false">($E$8*$E$10+$E$8*$E$11)*($E$7)*'Cost of Service'!V26/(1000*1000000)</f>
        <v>886.084997411091</v>
      </c>
      <c r="W41" s="619" t="n">
        <f aca="false">($E$8*$E$10+$E$8*$E$11)*($E$7)*'Cost of Service'!W26/(1000*1000000)</f>
        <v>910.924099334619</v>
      </c>
      <c r="X41" s="619" t="n">
        <f aca="false">($E$8*$E$10+$E$8*$E$11)*($E$7)*'Cost of Service'!X26/(1000*1000000)</f>
        <v>935.763201258147</v>
      </c>
      <c r="Y41" s="619" t="n">
        <f aca="false">($E$8*$E$10+$E$8*$E$11)*($E$7)*'Cost of Service'!Y26/(1000*1000000)</f>
        <v>960.602303181675</v>
      </c>
      <c r="Z41" s="617"/>
      <c r="AA41" s="617"/>
      <c r="AB41" s="617"/>
      <c r="AC41" s="617"/>
      <c r="AD41" s="617"/>
      <c r="AE41" s="617"/>
      <c r="AF41" s="617"/>
      <c r="AG41" s="617"/>
      <c r="AH41" s="617"/>
      <c r="AI41" s="617"/>
      <c r="AJ41" s="617"/>
      <c r="AK41" s="617"/>
      <c r="AL41" s="617"/>
      <c r="AM41" s="617"/>
      <c r="AN41" s="617"/>
      <c r="AO41" s="617"/>
      <c r="AP41" s="617"/>
      <c r="AQ41" s="617"/>
      <c r="AR41" s="617"/>
      <c r="AS41" s="617"/>
      <c r="AT41" s="617"/>
      <c r="AU41" s="617"/>
      <c r="AV41" s="617"/>
      <c r="AW41" s="617"/>
      <c r="AX41" s="617"/>
      <c r="AY41" s="617"/>
      <c r="AZ41" s="617"/>
      <c r="BA41" s="617"/>
      <c r="BB41" s="617"/>
      <c r="BC41" s="617"/>
      <c r="BD41" s="617"/>
      <c r="BE41" s="617"/>
      <c r="BF41" s="617"/>
      <c r="BG41" s="617"/>
      <c r="BH41" s="617"/>
      <c r="BI41" s="617"/>
      <c r="BJ41" s="617"/>
      <c r="BK41" s="617"/>
      <c r="BL41" s="617"/>
      <c r="BM41" s="617"/>
      <c r="BN41" s="617"/>
      <c r="BO41" s="617"/>
      <c r="BP41" s="617"/>
      <c r="BQ41" s="617"/>
      <c r="BR41" s="617"/>
      <c r="BS41" s="617"/>
      <c r="BT41" s="617"/>
      <c r="BU41" s="617"/>
      <c r="BV41" s="617"/>
      <c r="BW41" s="617"/>
      <c r="BX41" s="617"/>
      <c r="BY41" s="617"/>
      <c r="BZ41" s="617"/>
      <c r="CA41" s="617"/>
      <c r="CB41" s="617"/>
      <c r="CC41" s="617"/>
      <c r="CD41" s="617"/>
      <c r="CE41" s="617"/>
      <c r="CF41" s="617"/>
      <c r="CG41" s="617"/>
      <c r="CH41" s="617"/>
      <c r="CI41" s="617"/>
      <c r="CJ41" s="617"/>
      <c r="CK41" s="617"/>
      <c r="CL41" s="617"/>
      <c r="CM41" s="617"/>
      <c r="CN41" s="617"/>
      <c r="CO41" s="617"/>
      <c r="CP41" s="617"/>
      <c r="CQ41" s="617"/>
      <c r="CR41" s="617"/>
      <c r="CS41" s="617"/>
      <c r="CT41" s="617"/>
      <c r="CU41" s="617"/>
    </row>
    <row r="42" customFormat="false" ht="12.75" hidden="false" customHeight="false" outlineLevel="0" collapsed="false">
      <c r="A42" s="490" t="s">
        <v>249</v>
      </c>
      <c r="B42" s="617"/>
      <c r="C42" s="617"/>
      <c r="D42" s="634"/>
      <c r="E42" s="0" t="n">
        <v>0</v>
      </c>
      <c r="F42" s="635" t="n">
        <v>0</v>
      </c>
      <c r="G42" s="635" t="n">
        <f aca="false">F42*(1+$E$21)</f>
        <v>0</v>
      </c>
      <c r="H42" s="635" t="n">
        <f aca="false">G42*(1+$E$21)</f>
        <v>0</v>
      </c>
      <c r="I42" s="635" t="n">
        <f aca="false">H42*(1+$E$21)</f>
        <v>0</v>
      </c>
      <c r="J42" s="635" t="n">
        <f aca="false">I42*(1+$E$21)</f>
        <v>0</v>
      </c>
      <c r="K42" s="635" t="n">
        <f aca="false">J42*(1+$E$21)</f>
        <v>0</v>
      </c>
      <c r="L42" s="635" t="n">
        <f aca="false">K42*(1+$E$21)</f>
        <v>0</v>
      </c>
      <c r="M42" s="635" t="n">
        <f aca="false">L42*(1+$E$21)</f>
        <v>0</v>
      </c>
      <c r="N42" s="635" t="n">
        <f aca="false">M42*(1+$E$21)</f>
        <v>0</v>
      </c>
      <c r="O42" s="635" t="n">
        <f aca="false">N42*(1+$E$21)</f>
        <v>0</v>
      </c>
      <c r="P42" s="635" t="n">
        <f aca="false">O42*(1+$E$21)</f>
        <v>0</v>
      </c>
      <c r="Q42" s="635" t="n">
        <f aca="false">P42*(1+$E$21)</f>
        <v>0</v>
      </c>
      <c r="R42" s="635" t="n">
        <f aca="false">Q42*(1+$E$21)</f>
        <v>0</v>
      </c>
      <c r="S42" s="635" t="n">
        <f aca="false">R42*(1+$E$21)</f>
        <v>0</v>
      </c>
      <c r="T42" s="635" t="n">
        <f aca="false">S42*(1+$E$21)</f>
        <v>0</v>
      </c>
      <c r="U42" s="635" t="n">
        <f aca="false">T42*(1+$E$21)</f>
        <v>0</v>
      </c>
      <c r="V42" s="635" t="n">
        <f aca="false">U42*(1+$E$21)</f>
        <v>0</v>
      </c>
      <c r="W42" s="635" t="n">
        <f aca="false">V42*(1+$E$21)</f>
        <v>0</v>
      </c>
      <c r="X42" s="635" t="n">
        <f aca="false">W42*(1+$E$21)</f>
        <v>0</v>
      </c>
      <c r="Y42" s="635" t="n">
        <f aca="false">X42*(1+$E$21)</f>
        <v>0</v>
      </c>
      <c r="Z42" s="636"/>
      <c r="AA42" s="636"/>
      <c r="AB42" s="636"/>
      <c r="AC42" s="636"/>
      <c r="AD42" s="636"/>
      <c r="AE42" s="637"/>
      <c r="AF42" s="637"/>
      <c r="AG42" s="637"/>
      <c r="AH42" s="637"/>
    </row>
    <row r="43" customFormat="false" ht="12.75" hidden="false" customHeight="false" outlineLevel="0" collapsed="false">
      <c r="A43" s="204" t="s">
        <v>87</v>
      </c>
      <c r="B43" s="204"/>
      <c r="C43" s="204"/>
      <c r="D43" s="626"/>
      <c r="E43" s="0" t="n">
        <v>0</v>
      </c>
      <c r="F43" s="635" t="n">
        <f aca="false">$E$17</f>
        <v>1209</v>
      </c>
      <c r="G43" s="635" t="n">
        <f aca="false">$E$17</f>
        <v>1209</v>
      </c>
      <c r="H43" s="635" t="n">
        <f aca="false">$E$17</f>
        <v>1209</v>
      </c>
      <c r="I43" s="635" t="n">
        <f aca="false">$E$17</f>
        <v>1209</v>
      </c>
      <c r="J43" s="635" t="n">
        <f aca="false">$E$17</f>
        <v>1209</v>
      </c>
      <c r="K43" s="635" t="n">
        <f aca="false">$E$17</f>
        <v>1209</v>
      </c>
      <c r="L43" s="635" t="n">
        <f aca="false">$E$17</f>
        <v>1209</v>
      </c>
      <c r="M43" s="635" t="n">
        <f aca="false">$E$17</f>
        <v>1209</v>
      </c>
      <c r="N43" s="635" t="n">
        <f aca="false">$E$17</f>
        <v>1209</v>
      </c>
      <c r="O43" s="635" t="n">
        <f aca="false">$E$17</f>
        <v>1209</v>
      </c>
      <c r="P43" s="635" t="n">
        <f aca="false">$E$17</f>
        <v>1209</v>
      </c>
      <c r="Q43" s="635" t="n">
        <f aca="false">$E$17</f>
        <v>1209</v>
      </c>
      <c r="R43" s="635" t="n">
        <f aca="false">$E$17</f>
        <v>1209</v>
      </c>
      <c r="S43" s="635" t="n">
        <f aca="false">$E$17</f>
        <v>1209</v>
      </c>
      <c r="T43" s="635" t="n">
        <f aca="false">$E$17</f>
        <v>1209</v>
      </c>
      <c r="U43" s="635" t="n">
        <f aca="false">$E$17</f>
        <v>1209</v>
      </c>
      <c r="V43" s="635" t="n">
        <f aca="false">$E$17</f>
        <v>1209</v>
      </c>
      <c r="W43" s="635" t="n">
        <f aca="false">$E$17</f>
        <v>1209</v>
      </c>
      <c r="X43" s="635" t="n">
        <f aca="false">$E$17</f>
        <v>1209</v>
      </c>
      <c r="Y43" s="635" t="n">
        <f aca="false">$E$17</f>
        <v>1209</v>
      </c>
      <c r="Z43" s="617"/>
      <c r="AA43" s="617"/>
      <c r="AB43" s="617"/>
      <c r="AC43" s="617"/>
      <c r="AD43" s="617"/>
    </row>
    <row r="44" customFormat="false" ht="13.5" hidden="false" customHeight="false" outlineLevel="0" collapsed="false">
      <c r="A44" s="638"/>
      <c r="B44" s="622"/>
      <c r="C44" s="623" t="s">
        <v>243</v>
      </c>
      <c r="D44" s="622" t="n">
        <v>0</v>
      </c>
      <c r="E44" s="622" t="n">
        <f aca="false">SUM(E39:E43)</f>
        <v>10400</v>
      </c>
      <c r="F44" s="622" t="n">
        <f aca="false">SUM(F38:F43)</f>
        <v>2138.59666832049</v>
      </c>
      <c r="G44" s="622" t="n">
        <f aca="false">SUM(G38:G43)</f>
        <v>2078.44036055857</v>
      </c>
      <c r="H44" s="622" t="n">
        <f aca="false">SUM(H38:H43)</f>
        <v>2069.80377626907</v>
      </c>
      <c r="I44" s="622" t="n">
        <f aca="false">SUM(I38:I43)</f>
        <v>2068.94725551309</v>
      </c>
      <c r="J44" s="622" t="n">
        <f aca="false">SUM(J38:J43)</f>
        <v>2071.51681778104</v>
      </c>
      <c r="K44" s="622" t="n">
        <f aca="false">SUM(K38:K43)</f>
        <v>2077.51246307292</v>
      </c>
      <c r="L44" s="622" t="n">
        <f aca="false">SUM(L38:L43)</f>
        <v>2086.93419138874</v>
      </c>
      <c r="M44" s="622" t="n">
        <f aca="false">SUM(M38:M43)</f>
        <v>2099.7820027285</v>
      </c>
      <c r="N44" s="622" t="n">
        <f aca="false">SUM(N38:N43)</f>
        <v>2116.05589709219</v>
      </c>
      <c r="O44" s="622" t="n">
        <f aca="false">SUM(O38:O43)</f>
        <v>2135.75587447982</v>
      </c>
      <c r="P44" s="622" t="n">
        <f aca="false">SUM(P38:P43)</f>
        <v>2148.66947654431</v>
      </c>
      <c r="Q44" s="622" t="n">
        <f aca="false">SUM(Q38:Q43)</f>
        <v>2182.65038586992</v>
      </c>
      <c r="R44" s="622" t="n">
        <f aca="false">SUM(R38:R43)</f>
        <v>2232.32858971698</v>
      </c>
      <c r="S44" s="622" t="n">
        <f aca="false">SUM(S38:S43)</f>
        <v>2257.16769164051</v>
      </c>
      <c r="T44" s="622" t="n">
        <f aca="false">SUM(T38:T43)</f>
        <v>2282.00679356404</v>
      </c>
      <c r="U44" s="622" t="n">
        <f aca="false">SUM(U38:U43)</f>
        <v>2306.84589548756</v>
      </c>
      <c r="V44" s="622" t="n">
        <f aca="false">SUM(V38:V43)</f>
        <v>2331.68499741109</v>
      </c>
      <c r="W44" s="622" t="n">
        <f aca="false">SUM(W38:W43)</f>
        <v>2356.52409933462</v>
      </c>
      <c r="X44" s="622" t="n">
        <f aca="false">SUM(X38:X43)</f>
        <v>2381.36320125815</v>
      </c>
      <c r="Y44" s="622" t="n">
        <f aca="false">SUM(Y38:Y43)</f>
        <v>2406.20230318167</v>
      </c>
      <c r="Z44" s="611"/>
      <c r="AA44" s="611"/>
      <c r="AB44" s="611"/>
      <c r="AC44" s="611"/>
      <c r="AD44" s="611"/>
      <c r="AE44" s="612"/>
      <c r="AF44" s="612"/>
      <c r="AG44" s="612"/>
      <c r="AH44" s="612"/>
      <c r="AI44" s="612"/>
      <c r="AJ44" s="612"/>
      <c r="AK44" s="612"/>
      <c r="AL44" s="612"/>
      <c r="AM44" s="612"/>
      <c r="AN44" s="612"/>
      <c r="AO44" s="612"/>
      <c r="AP44" s="612"/>
      <c r="AQ44" s="612"/>
      <c r="AR44" s="612"/>
      <c r="AS44" s="612"/>
      <c r="AT44" s="612"/>
      <c r="AU44" s="612"/>
      <c r="AV44" s="612"/>
      <c r="AW44" s="612"/>
      <c r="AX44" s="612"/>
      <c r="AY44" s="612"/>
      <c r="AZ44" s="612"/>
      <c r="BA44" s="612"/>
      <c r="BB44" s="612"/>
      <c r="BC44" s="612"/>
      <c r="BD44" s="612"/>
      <c r="BE44" s="612"/>
      <c r="BF44" s="612"/>
      <c r="BG44" s="612"/>
      <c r="BH44" s="612"/>
      <c r="BI44" s="612"/>
      <c r="BJ44" s="612"/>
      <c r="BK44" s="612"/>
      <c r="BL44" s="612"/>
      <c r="BM44" s="612"/>
      <c r="BN44" s="612"/>
      <c r="BO44" s="612"/>
      <c r="BP44" s="612"/>
      <c r="BQ44" s="612"/>
      <c r="BR44" s="612"/>
      <c r="BS44" s="612"/>
      <c r="BT44" s="612"/>
      <c r="BU44" s="612"/>
      <c r="BV44" s="612"/>
      <c r="BW44" s="612"/>
      <c r="BX44" s="612"/>
      <c r="BY44" s="612"/>
      <c r="BZ44" s="612"/>
      <c r="CA44" s="612"/>
      <c r="CB44" s="612"/>
      <c r="CC44" s="612"/>
      <c r="CD44" s="612"/>
      <c r="CE44" s="612"/>
      <c r="CF44" s="612"/>
      <c r="CG44" s="612"/>
      <c r="CH44" s="612"/>
      <c r="CI44" s="612"/>
      <c r="CJ44" s="612"/>
      <c r="CK44" s="612"/>
      <c r="CL44" s="612"/>
      <c r="CM44" s="612"/>
      <c r="CN44" s="612"/>
      <c r="CO44" s="612"/>
      <c r="CP44" s="612"/>
      <c r="CQ44" s="612"/>
      <c r="CR44" s="612"/>
      <c r="CS44" s="612"/>
      <c r="CT44" s="612"/>
      <c r="CU44" s="612"/>
    </row>
    <row r="45" customFormat="false" ht="13.5" hidden="false" customHeight="false" outlineLevel="0" collapsed="false">
      <c r="A45" s="639"/>
      <c r="B45" s="611"/>
      <c r="C45" s="640"/>
      <c r="D45" s="611"/>
      <c r="E45" s="0" t="s">
        <v>245</v>
      </c>
      <c r="F45" s="627" t="n">
        <f aca="false">(F44*1000)/$C$34</f>
        <v>0.0892768334146669</v>
      </c>
      <c r="G45" s="627" t="n">
        <f aca="false">(G44*1000)/$C$34</f>
        <v>0.0867655769695138</v>
      </c>
      <c r="H45" s="627" t="n">
        <f aca="false">(H44*1000)/$C$34</f>
        <v>0.0864050382534916</v>
      </c>
      <c r="I45" s="627" t="n">
        <f aca="false">(I44*1000)/$C$34</f>
        <v>0.0863692823477704</v>
      </c>
      <c r="J45" s="627" t="n">
        <f aca="false">(J44*1000)/$C$34</f>
        <v>0.086476550064934</v>
      </c>
      <c r="K45" s="627" t="n">
        <f aca="false">(K44*1000)/$C$34</f>
        <v>0.0867268414049825</v>
      </c>
      <c r="L45" s="627" t="n">
        <f aca="false">(L44*1000)/$C$34</f>
        <v>0.0871201563679158</v>
      </c>
      <c r="M45" s="627" t="n">
        <f aca="false">(M44*1000)/$C$34</f>
        <v>0.087656494953734</v>
      </c>
      <c r="N45" s="627" t="n">
        <f aca="false">(N44*1000)/$C$34</f>
        <v>0.088335857162437</v>
      </c>
      <c r="O45" s="627" t="n">
        <f aca="false">(O44*1000)/$C$34</f>
        <v>0.0891582429940249</v>
      </c>
      <c r="P45" s="627" t="n">
        <f aca="false">(P44*1000)/$C$34</f>
        <v>0.0896973280479636</v>
      </c>
      <c r="Q45" s="627" t="n">
        <f aca="false">(Q44*1000)/$C$34</f>
        <v>0.0911158788322611</v>
      </c>
      <c r="R45" s="627" t="n">
        <f aca="false">(R44*1000)/$C$34</f>
        <v>0.0931897213640913</v>
      </c>
      <c r="S45" s="627" t="n">
        <f aca="false">(S44*1000)/$C$34</f>
        <v>0.0942266426300065</v>
      </c>
      <c r="T45" s="627" t="n">
        <f aca="false">(T44*1000)/$C$34</f>
        <v>0.0952635638959216</v>
      </c>
      <c r="U45" s="627" t="n">
        <f aca="false">(U44*1000)/$C$34</f>
        <v>0.0963004851618367</v>
      </c>
      <c r="V45" s="627" t="n">
        <f aca="false">(V44*1000)/$C$34</f>
        <v>0.0973374064277518</v>
      </c>
      <c r="W45" s="627" t="n">
        <f aca="false">(W44*1000)/$C$34</f>
        <v>0.0983743276936669</v>
      </c>
      <c r="X45" s="627" t="n">
        <f aca="false">(X44*1000)/$C$34</f>
        <v>0.099411248959582</v>
      </c>
      <c r="Y45" s="627" t="n">
        <f aca="false">(Y44*1000)/$C$34</f>
        <v>0.100448170225497</v>
      </c>
      <c r="Z45" s="611"/>
      <c r="AA45" s="611"/>
      <c r="AB45" s="611"/>
      <c r="AC45" s="611"/>
      <c r="AD45" s="611"/>
      <c r="AE45" s="612"/>
      <c r="AF45" s="612"/>
      <c r="AG45" s="612"/>
      <c r="AH45" s="612"/>
      <c r="AI45" s="612"/>
      <c r="AJ45" s="612"/>
      <c r="AK45" s="612"/>
      <c r="AL45" s="612"/>
      <c r="AM45" s="612"/>
      <c r="AN45" s="612"/>
      <c r="AO45" s="612"/>
      <c r="AP45" s="612"/>
      <c r="AQ45" s="612"/>
      <c r="AR45" s="612"/>
      <c r="AS45" s="612"/>
      <c r="AT45" s="612"/>
      <c r="AU45" s="612"/>
      <c r="AV45" s="612"/>
      <c r="AW45" s="612"/>
      <c r="AX45" s="612"/>
      <c r="AY45" s="612"/>
      <c r="AZ45" s="612"/>
      <c r="BA45" s="612"/>
      <c r="BB45" s="612"/>
      <c r="BC45" s="612"/>
      <c r="BD45" s="612"/>
      <c r="BE45" s="612"/>
      <c r="BF45" s="612"/>
      <c r="BG45" s="612"/>
      <c r="BH45" s="612"/>
      <c r="BI45" s="612"/>
      <c r="BJ45" s="612"/>
      <c r="BK45" s="612"/>
      <c r="BL45" s="612"/>
      <c r="BM45" s="612"/>
      <c r="BN45" s="612"/>
      <c r="BO45" s="612"/>
      <c r="BP45" s="612"/>
      <c r="BQ45" s="612"/>
      <c r="BR45" s="612"/>
      <c r="BS45" s="612"/>
      <c r="BT45" s="612"/>
      <c r="BU45" s="612"/>
      <c r="BV45" s="612"/>
      <c r="BW45" s="612"/>
      <c r="BX45" s="612"/>
      <c r="BY45" s="612"/>
      <c r="BZ45" s="612"/>
      <c r="CA45" s="612"/>
      <c r="CB45" s="612"/>
      <c r="CC45" s="612"/>
      <c r="CD45" s="612"/>
      <c r="CE45" s="612"/>
      <c r="CF45" s="612"/>
      <c r="CG45" s="612"/>
      <c r="CH45" s="612"/>
      <c r="CI45" s="612"/>
      <c r="CJ45" s="612"/>
      <c r="CK45" s="612"/>
      <c r="CL45" s="612"/>
      <c r="CM45" s="612"/>
      <c r="CN45" s="612"/>
      <c r="CO45" s="612"/>
      <c r="CP45" s="612"/>
      <c r="CQ45" s="612"/>
      <c r="CR45" s="612"/>
      <c r="CS45" s="612"/>
      <c r="CT45" s="612"/>
      <c r="CU45" s="612"/>
    </row>
    <row r="46" customFormat="false" ht="12.75" hidden="false" customHeight="false" outlineLevel="0" collapsed="false">
      <c r="A46" s="639"/>
      <c r="B46" s="611"/>
      <c r="C46" s="640"/>
      <c r="D46" s="611"/>
      <c r="E46" s="611"/>
      <c r="F46" s="629" t="s">
        <v>22</v>
      </c>
      <c r="G46" s="611"/>
      <c r="H46" s="611"/>
      <c r="I46" s="611"/>
      <c r="J46" s="611"/>
      <c r="K46" s="611"/>
      <c r="L46" s="611"/>
      <c r="M46" s="611"/>
      <c r="N46" s="611"/>
      <c r="O46" s="611"/>
      <c r="P46" s="611"/>
      <c r="Q46" s="611"/>
      <c r="R46" s="611"/>
      <c r="S46" s="611"/>
      <c r="T46" s="611"/>
      <c r="U46" s="611"/>
      <c r="V46" s="611"/>
      <c r="W46" s="611"/>
      <c r="X46" s="611"/>
      <c r="Y46" s="611"/>
      <c r="Z46" s="611"/>
      <c r="AA46" s="611"/>
      <c r="AB46" s="611"/>
      <c r="AC46" s="611"/>
      <c r="AD46" s="611"/>
      <c r="AE46" s="612"/>
      <c r="AF46" s="612"/>
      <c r="AG46" s="612"/>
      <c r="AH46" s="612"/>
      <c r="AI46" s="612"/>
      <c r="AJ46" s="612"/>
      <c r="AK46" s="612"/>
      <c r="AL46" s="612"/>
      <c r="AM46" s="612"/>
      <c r="AN46" s="612"/>
      <c r="AO46" s="612"/>
      <c r="AP46" s="612"/>
      <c r="AQ46" s="612"/>
      <c r="AR46" s="612"/>
      <c r="AS46" s="612"/>
      <c r="AT46" s="612"/>
      <c r="AU46" s="612"/>
      <c r="AV46" s="612"/>
      <c r="AW46" s="612"/>
      <c r="AX46" s="612"/>
      <c r="AY46" s="612"/>
      <c r="AZ46" s="612"/>
      <c r="BA46" s="612"/>
      <c r="BB46" s="612"/>
      <c r="BC46" s="612"/>
      <c r="BD46" s="612"/>
      <c r="BE46" s="612"/>
      <c r="BF46" s="612"/>
      <c r="BG46" s="612"/>
      <c r="BH46" s="612"/>
      <c r="BI46" s="612"/>
      <c r="BJ46" s="612"/>
      <c r="BK46" s="612"/>
      <c r="BL46" s="612"/>
      <c r="BM46" s="612"/>
      <c r="BN46" s="612"/>
      <c r="BO46" s="612"/>
      <c r="BP46" s="612"/>
      <c r="BQ46" s="612"/>
      <c r="BR46" s="612"/>
      <c r="BS46" s="612"/>
      <c r="BT46" s="612"/>
      <c r="BU46" s="612"/>
      <c r="BV46" s="612"/>
      <c r="BW46" s="612"/>
      <c r="BX46" s="612"/>
      <c r="BY46" s="612"/>
      <c r="BZ46" s="612"/>
      <c r="CA46" s="612"/>
      <c r="CB46" s="612"/>
      <c r="CC46" s="612"/>
      <c r="CD46" s="612"/>
      <c r="CE46" s="612"/>
      <c r="CF46" s="612"/>
      <c r="CG46" s="612"/>
      <c r="CH46" s="612"/>
      <c r="CI46" s="612"/>
      <c r="CJ46" s="612"/>
      <c r="CK46" s="612"/>
      <c r="CL46" s="612"/>
      <c r="CM46" s="612"/>
      <c r="CN46" s="612"/>
      <c r="CO46" s="612"/>
      <c r="CP46" s="612"/>
      <c r="CQ46" s="612"/>
      <c r="CR46" s="612"/>
      <c r="CS46" s="612"/>
      <c r="CT46" s="612"/>
      <c r="CU46" s="612"/>
    </row>
    <row r="47" customFormat="false" ht="12.75" hidden="false" customHeight="false" outlineLevel="0" collapsed="false">
      <c r="A47" s="639"/>
      <c r="B47" s="611"/>
      <c r="C47" s="640"/>
      <c r="D47" s="611"/>
      <c r="E47" s="611"/>
      <c r="F47" s="611"/>
      <c r="G47" s="611"/>
      <c r="H47" s="611"/>
      <c r="I47" s="611"/>
      <c r="J47" s="611"/>
      <c r="K47" s="611"/>
      <c r="L47" s="611"/>
      <c r="M47" s="611"/>
      <c r="N47" s="611"/>
      <c r="O47" s="611"/>
      <c r="P47" s="611"/>
      <c r="Q47" s="611"/>
      <c r="R47" s="611"/>
      <c r="S47" s="611"/>
      <c r="T47" s="611"/>
      <c r="U47" s="611"/>
      <c r="V47" s="611"/>
      <c r="W47" s="611"/>
      <c r="X47" s="611"/>
      <c r="Y47" s="611"/>
      <c r="Z47" s="611"/>
      <c r="AA47" s="611"/>
      <c r="AB47" s="611"/>
      <c r="AC47" s="611"/>
      <c r="AD47" s="611"/>
      <c r="AE47" s="612"/>
      <c r="AF47" s="612"/>
      <c r="AG47" s="612"/>
      <c r="AH47" s="612"/>
      <c r="AI47" s="612"/>
      <c r="AJ47" s="612"/>
      <c r="AK47" s="612"/>
      <c r="AL47" s="612"/>
      <c r="AM47" s="612"/>
      <c r="AN47" s="612"/>
      <c r="AO47" s="612"/>
      <c r="AP47" s="612"/>
      <c r="AQ47" s="612"/>
      <c r="AR47" s="612"/>
      <c r="AS47" s="612"/>
      <c r="AT47" s="612"/>
      <c r="AU47" s="612"/>
      <c r="AV47" s="612"/>
      <c r="AW47" s="612"/>
      <c r="AX47" s="612"/>
      <c r="AY47" s="612"/>
      <c r="AZ47" s="612"/>
      <c r="BA47" s="612"/>
      <c r="BB47" s="612"/>
      <c r="BC47" s="612"/>
      <c r="BD47" s="612"/>
      <c r="BE47" s="612"/>
      <c r="BF47" s="612"/>
      <c r="BG47" s="612"/>
      <c r="BH47" s="612"/>
      <c r="BI47" s="612"/>
      <c r="BJ47" s="612"/>
      <c r="BK47" s="612"/>
      <c r="BL47" s="612"/>
      <c r="BM47" s="612"/>
      <c r="BN47" s="612"/>
      <c r="BO47" s="612"/>
      <c r="BP47" s="612"/>
      <c r="BQ47" s="612"/>
      <c r="BR47" s="612"/>
      <c r="BS47" s="612"/>
      <c r="BT47" s="612"/>
      <c r="BU47" s="612"/>
      <c r="BV47" s="612"/>
      <c r="BW47" s="612"/>
      <c r="BX47" s="612"/>
      <c r="BY47" s="612"/>
      <c r="BZ47" s="612"/>
      <c r="CA47" s="612"/>
      <c r="CB47" s="612"/>
      <c r="CC47" s="612"/>
      <c r="CD47" s="612"/>
      <c r="CE47" s="612"/>
      <c r="CF47" s="612"/>
      <c r="CG47" s="612"/>
      <c r="CH47" s="612"/>
      <c r="CI47" s="612"/>
      <c r="CJ47" s="612"/>
      <c r="CK47" s="612"/>
      <c r="CL47" s="612"/>
      <c r="CM47" s="612"/>
      <c r="CN47" s="612"/>
      <c r="CO47" s="612"/>
      <c r="CP47" s="612"/>
      <c r="CQ47" s="612"/>
      <c r="CR47" s="612"/>
      <c r="CS47" s="612"/>
      <c r="CT47" s="612"/>
      <c r="CU47" s="612"/>
    </row>
    <row r="48" customFormat="false" ht="12.75" hidden="false" customHeight="false" outlineLevel="0" collapsed="false">
      <c r="A48" s="204"/>
      <c r="B48" s="204"/>
      <c r="C48" s="204"/>
      <c r="D48" s="204"/>
      <c r="E48" s="619"/>
      <c r="F48" s="618" t="n">
        <f aca="false">SUM(E44:Y44)</f>
        <v>54228.7887412133</v>
      </c>
      <c r="G48" s="204"/>
      <c r="H48" s="204"/>
      <c r="I48" s="204"/>
      <c r="J48" s="204"/>
      <c r="K48" s="204"/>
      <c r="L48" s="204"/>
      <c r="M48" s="204"/>
      <c r="N48" s="204"/>
      <c r="O48" s="204"/>
      <c r="P48" s="204"/>
      <c r="Q48" s="204"/>
      <c r="R48" s="204"/>
      <c r="S48" s="204"/>
      <c r="T48" s="204"/>
      <c r="U48" s="204"/>
      <c r="V48" s="204"/>
      <c r="W48" s="204"/>
      <c r="X48" s="204"/>
      <c r="Y48" s="605"/>
      <c r="Z48" s="605"/>
      <c r="AA48" s="605"/>
      <c r="AB48" s="605"/>
      <c r="AC48" s="605"/>
      <c r="AD48" s="605"/>
      <c r="AE48" s="606"/>
      <c r="AF48" s="606"/>
      <c r="AG48" s="606"/>
      <c r="AH48" s="606"/>
    </row>
    <row r="49" customFormat="false" ht="13.5" hidden="false" customHeight="false" outlineLevel="0" collapsed="false">
      <c r="A49" s="641"/>
      <c r="B49" s="641"/>
      <c r="C49" s="642" t="s">
        <v>250</v>
      </c>
      <c r="D49" s="641" t="n">
        <f aca="false">D33-D44</f>
        <v>0</v>
      </c>
      <c r="E49" s="641" t="n">
        <f aca="false">E33-E44</f>
        <v>5200</v>
      </c>
      <c r="F49" s="641" t="n">
        <f aca="false">F33-F44</f>
        <v>-551.517070320494</v>
      </c>
      <c r="G49" s="641" t="n">
        <f aca="false">G33-G44</f>
        <v>-553.746504158571</v>
      </c>
      <c r="H49" s="641" t="n">
        <f aca="false">H33-H44</f>
        <v>-554.066581869069</v>
      </c>
      <c r="I49" s="641" t="n">
        <f aca="false">I33-I44</f>
        <v>-554.098325113085</v>
      </c>
      <c r="J49" s="641" t="n">
        <f aca="false">J33-J44</f>
        <v>-554.003095381037</v>
      </c>
      <c r="K49" s="641" t="n">
        <f aca="false">K33-K44</f>
        <v>-553.780892672922</v>
      </c>
      <c r="L49" s="641" t="n">
        <f aca="false">L33-L44</f>
        <v>-553.431716988743</v>
      </c>
      <c r="M49" s="641" t="n">
        <f aca="false">M33-M44</f>
        <v>-552.955568328499</v>
      </c>
      <c r="N49" s="641" t="n">
        <f aca="false">N33-N44</f>
        <v>-552.35244669219</v>
      </c>
      <c r="O49" s="641" t="n">
        <f aca="false">O33-O44</f>
        <v>-551.622352079815</v>
      </c>
      <c r="P49" s="641" t="n">
        <f aca="false">P33-P44</f>
        <v>-551.143765170393</v>
      </c>
      <c r="Q49" s="641" t="n">
        <f aca="false">Q33-Q44</f>
        <v>-549.884409469924</v>
      </c>
      <c r="R49" s="641" t="n">
        <f aca="false">R33-R44</f>
        <v>-548.04330131698</v>
      </c>
      <c r="S49" s="641" t="n">
        <f aca="false">S33-S44</f>
        <v>-547.122747240508</v>
      </c>
      <c r="T49" s="641" t="n">
        <f aca="false">T33-T44</f>
        <v>-546.202193164035</v>
      </c>
      <c r="U49" s="641" t="n">
        <f aca="false">U33-U44</f>
        <v>-545.281639087563</v>
      </c>
      <c r="V49" s="641" t="n">
        <f aca="false">V33-V44</f>
        <v>-544.361085011091</v>
      </c>
      <c r="W49" s="641" t="n">
        <f aca="false">W33-W44</f>
        <v>-543.440530934619</v>
      </c>
      <c r="X49" s="641" t="n">
        <f aca="false">X33-X44</f>
        <v>-542.519976858147</v>
      </c>
      <c r="Y49" s="641" t="n">
        <f aca="false">Y33-Y44</f>
        <v>-541.599422781674</v>
      </c>
      <c r="Z49" s="605"/>
      <c r="AA49" s="605"/>
      <c r="AB49" s="605"/>
      <c r="AC49" s="605"/>
      <c r="AD49" s="605"/>
      <c r="AE49" s="606"/>
      <c r="AF49" s="606"/>
      <c r="AG49" s="606"/>
      <c r="AH49" s="606"/>
      <c r="AI49" s="606"/>
      <c r="AJ49" s="606"/>
      <c r="AK49" s="606"/>
      <c r="AL49" s="606"/>
      <c r="AM49" s="606"/>
      <c r="AN49" s="606"/>
      <c r="AO49" s="606"/>
      <c r="AP49" s="606"/>
      <c r="AQ49" s="606"/>
      <c r="AR49" s="606"/>
      <c r="AS49" s="606"/>
      <c r="AT49" s="606"/>
      <c r="AU49" s="606"/>
      <c r="AV49" s="606"/>
      <c r="AW49" s="606"/>
      <c r="AX49" s="606"/>
      <c r="AY49" s="606"/>
      <c r="AZ49" s="606"/>
      <c r="BA49" s="606"/>
      <c r="BB49" s="606"/>
      <c r="BC49" s="606"/>
      <c r="BD49" s="606"/>
      <c r="BE49" s="606"/>
      <c r="BF49" s="606"/>
      <c r="BG49" s="606"/>
      <c r="BH49" s="606"/>
      <c r="BI49" s="606"/>
      <c r="BJ49" s="606"/>
      <c r="BK49" s="606"/>
      <c r="BL49" s="606"/>
      <c r="BM49" s="606"/>
      <c r="BN49" s="606"/>
      <c r="BO49" s="606"/>
      <c r="BP49" s="606"/>
      <c r="BQ49" s="606"/>
      <c r="BR49" s="606"/>
      <c r="BS49" s="606"/>
      <c r="BT49" s="606"/>
      <c r="BU49" s="606"/>
      <c r="BV49" s="606"/>
      <c r="BW49" s="606"/>
      <c r="BX49" s="606"/>
      <c r="BY49" s="606"/>
      <c r="BZ49" s="606"/>
      <c r="CA49" s="606"/>
      <c r="CB49" s="606"/>
      <c r="CC49" s="606"/>
      <c r="CD49" s="606"/>
      <c r="CE49" s="606"/>
      <c r="CF49" s="606"/>
      <c r="CG49" s="606"/>
      <c r="CH49" s="606"/>
      <c r="CI49" s="606"/>
      <c r="CJ49" s="606"/>
      <c r="CK49" s="606"/>
      <c r="CL49" s="606"/>
      <c r="CM49" s="606"/>
      <c r="CN49" s="606"/>
      <c r="CO49" s="606"/>
      <c r="CP49" s="606"/>
      <c r="CQ49" s="606"/>
      <c r="CR49" s="606"/>
      <c r="CS49" s="606"/>
      <c r="CT49" s="606"/>
      <c r="CU49" s="606"/>
    </row>
    <row r="50" customFormat="false" ht="13.5" hidden="false" customHeight="false" outlineLevel="0" collapsed="false">
      <c r="A50" s="204"/>
      <c r="B50" s="204"/>
      <c r="C50" s="490"/>
      <c r="D50" s="643" t="s">
        <v>22</v>
      </c>
      <c r="E50" s="644" t="s">
        <v>22</v>
      </c>
      <c r="F50" s="644" t="s">
        <v>22</v>
      </c>
      <c r="G50" s="490" t="s">
        <v>22</v>
      </c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4"/>
      <c r="T50" s="204"/>
      <c r="U50" s="619"/>
      <c r="V50" s="619"/>
      <c r="W50" s="619"/>
      <c r="X50" s="619"/>
      <c r="Y50" s="617"/>
      <c r="Z50" s="617"/>
      <c r="AA50" s="617"/>
      <c r="AB50" s="617"/>
      <c r="AC50" s="617"/>
      <c r="AD50" s="617"/>
    </row>
    <row r="51" customFormat="false" ht="12.75" hidden="false" customHeight="false" outlineLevel="0" collapsed="false">
      <c r="A51" s="204"/>
      <c r="B51" s="204"/>
      <c r="C51" s="490"/>
      <c r="D51" s="643"/>
      <c r="E51" s="644"/>
      <c r="F51" s="644"/>
      <c r="G51" s="490"/>
      <c r="H51" s="204"/>
      <c r="I51" s="204"/>
      <c r="J51" s="204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619"/>
      <c r="V51" s="619"/>
      <c r="W51" s="619"/>
      <c r="X51" s="619"/>
      <c r="Y51" s="617"/>
      <c r="Z51" s="617"/>
      <c r="AA51" s="617"/>
      <c r="AB51" s="617"/>
      <c r="AC51" s="617"/>
      <c r="AD51" s="617"/>
    </row>
    <row r="52" customFormat="false" ht="13.5" hidden="false" customHeight="false" outlineLevel="0" collapsed="false">
      <c r="A52" s="204"/>
      <c r="B52" s="204"/>
      <c r="C52" s="204"/>
      <c r="D52" s="645"/>
      <c r="E52" s="618"/>
      <c r="F52" s="618"/>
      <c r="G52" s="618"/>
      <c r="H52" s="618"/>
      <c r="I52" s="618"/>
      <c r="J52" s="618"/>
      <c r="K52" s="618"/>
      <c r="L52" s="618"/>
      <c r="M52" s="618"/>
      <c r="N52" s="618"/>
      <c r="O52" s="618"/>
      <c r="P52" s="618"/>
      <c r="Q52" s="618"/>
      <c r="R52" s="618"/>
      <c r="S52" s="618"/>
      <c r="T52" s="618"/>
      <c r="U52" s="618"/>
      <c r="V52" s="618"/>
      <c r="W52" s="618"/>
      <c r="X52" s="618"/>
      <c r="Y52" s="617"/>
      <c r="Z52" s="617"/>
      <c r="AA52" s="617"/>
      <c r="AB52" s="617"/>
      <c r="AC52" s="617"/>
      <c r="AD52" s="617"/>
    </row>
    <row r="53" customFormat="false" ht="26.25" hidden="false" customHeight="false" outlineLevel="0" collapsed="false">
      <c r="A53" s="646" t="s">
        <v>251</v>
      </c>
      <c r="B53" s="647"/>
      <c r="C53" s="647"/>
      <c r="D53" s="648" t="s">
        <v>252</v>
      </c>
      <c r="E53" s="649" t="s">
        <v>253</v>
      </c>
      <c r="F53" s="650" t="s">
        <v>254</v>
      </c>
      <c r="G53" s="651"/>
      <c r="H53" s="618"/>
      <c r="I53" s="618"/>
      <c r="J53" s="618"/>
      <c r="K53" s="618"/>
      <c r="L53" s="618"/>
      <c r="M53" s="618"/>
      <c r="N53" s="618"/>
      <c r="O53" s="618"/>
      <c r="P53" s="618"/>
      <c r="Q53" s="618"/>
      <c r="R53" s="618"/>
      <c r="S53" s="618"/>
      <c r="T53" s="618"/>
      <c r="U53" s="618"/>
      <c r="V53" s="618"/>
      <c r="W53" s="618"/>
      <c r="X53" s="618"/>
      <c r="Y53" s="617"/>
      <c r="Z53" s="617"/>
      <c r="AA53" s="617"/>
      <c r="AB53" s="617"/>
      <c r="AC53" s="617"/>
      <c r="AD53" s="617"/>
    </row>
    <row r="54" customFormat="false" ht="12.75" hidden="false" customHeight="false" outlineLevel="0" collapsed="false">
      <c r="A54" s="652" t="s">
        <v>255</v>
      </c>
      <c r="B54" s="652"/>
      <c r="C54" s="652"/>
      <c r="D54" s="653" t="n">
        <f aca="false">D20</f>
        <v>0.1</v>
      </c>
      <c r="E54" s="653" t="n">
        <f aca="false">D20</f>
        <v>0.1</v>
      </c>
      <c r="F54" s="654" t="n">
        <f aca="false">D20</f>
        <v>0.1</v>
      </c>
      <c r="G54" s="655"/>
      <c r="H54" s="618"/>
      <c r="I54" s="618"/>
      <c r="J54" s="618"/>
      <c r="K54" s="618"/>
      <c r="L54" s="618"/>
      <c r="M54" s="618"/>
      <c r="N54" s="618"/>
      <c r="O54" s="204"/>
      <c r="P54" s="204"/>
      <c r="Q54" s="204"/>
      <c r="R54" s="204"/>
      <c r="S54" s="204"/>
      <c r="T54" s="204"/>
      <c r="U54" s="204"/>
      <c r="V54" s="204"/>
      <c r="W54" s="204"/>
      <c r="X54" s="204"/>
      <c r="Y54" s="617"/>
      <c r="Z54" s="617"/>
      <c r="AA54" s="617"/>
      <c r="AB54" s="617"/>
      <c r="AC54" s="617"/>
      <c r="AD54" s="617"/>
    </row>
    <row r="55" customFormat="false" ht="12.75" hidden="false" customHeight="false" outlineLevel="0" collapsed="false">
      <c r="A55" s="656" t="s">
        <v>256</v>
      </c>
      <c r="B55" s="656"/>
      <c r="C55" s="656"/>
      <c r="D55" s="657" t="n">
        <f aca="false">NPV(0.1,E33:O33)</f>
        <v>22782.862471467</v>
      </c>
      <c r="E55" s="657" t="n">
        <f aca="false">NPV(0.1,E44:O44)</f>
        <v>21145.7939498677</v>
      </c>
      <c r="F55" s="658" t="n">
        <f aca="false">D55-E55</f>
        <v>1637.0685215994</v>
      </c>
      <c r="G55" s="632"/>
      <c r="H55" s="618"/>
      <c r="I55" s="618"/>
      <c r="J55" s="618"/>
      <c r="K55" s="618"/>
      <c r="L55" s="618"/>
      <c r="M55" s="618"/>
      <c r="N55" s="618"/>
      <c r="O55" s="204"/>
      <c r="P55" s="204"/>
      <c r="Q55" s="204"/>
      <c r="R55" s="204"/>
      <c r="S55" s="204"/>
      <c r="T55" s="204"/>
      <c r="U55" s="204"/>
      <c r="V55" s="204"/>
      <c r="W55" s="204"/>
      <c r="X55" s="204"/>
      <c r="Y55" s="617"/>
      <c r="Z55" s="617"/>
      <c r="AA55" s="617"/>
      <c r="AB55" s="617"/>
      <c r="AC55" s="617"/>
      <c r="AD55" s="617"/>
    </row>
    <row r="56" customFormat="false" ht="12.75" hidden="false" customHeight="false" outlineLevel="0" collapsed="false">
      <c r="A56" s="659" t="s">
        <v>257</v>
      </c>
      <c r="B56" s="659"/>
      <c r="C56" s="659"/>
      <c r="D56" s="657" t="n">
        <f aca="false">NPV(0.1,E33:T33)</f>
        <v>24995.4953154471</v>
      </c>
      <c r="E56" s="657" t="n">
        <f aca="false">NPV(0.1,E44:T44)</f>
        <v>24087.4833857491</v>
      </c>
      <c r="F56" s="658" t="n">
        <f aca="false">D56-E56</f>
        <v>908.011929698005</v>
      </c>
      <c r="G56" s="505"/>
      <c r="H56" s="660"/>
      <c r="I56" s="660"/>
      <c r="J56" s="660"/>
      <c r="K56" s="660"/>
      <c r="L56" s="660"/>
      <c r="M56" s="660"/>
      <c r="N56" s="660"/>
      <c r="O56" s="490"/>
      <c r="P56" s="490"/>
      <c r="Q56" s="490"/>
      <c r="R56" s="490"/>
      <c r="S56" s="490"/>
      <c r="T56" s="490"/>
      <c r="U56" s="490"/>
      <c r="V56" s="490"/>
      <c r="W56" s="490"/>
      <c r="X56" s="490"/>
      <c r="Y56" s="661"/>
      <c r="Z56" s="661"/>
      <c r="AA56" s="661"/>
      <c r="AB56" s="661"/>
      <c r="AC56" s="661"/>
      <c r="AD56" s="661"/>
      <c r="AE56" s="661"/>
      <c r="AF56" s="661"/>
      <c r="AG56" s="661"/>
      <c r="AH56" s="661"/>
      <c r="AI56" s="661"/>
      <c r="AJ56" s="661"/>
      <c r="AK56" s="661"/>
      <c r="AL56" s="661"/>
      <c r="AM56" s="661"/>
      <c r="AN56" s="661"/>
      <c r="AO56" s="661"/>
      <c r="AP56" s="661"/>
      <c r="AQ56" s="661"/>
      <c r="AR56" s="661"/>
      <c r="AS56" s="661"/>
      <c r="AT56" s="661"/>
      <c r="AU56" s="661"/>
      <c r="AV56" s="661"/>
      <c r="AW56" s="661"/>
      <c r="AX56" s="661"/>
      <c r="AY56" s="661"/>
      <c r="AZ56" s="661"/>
      <c r="BA56" s="661"/>
      <c r="BB56" s="661"/>
      <c r="BC56" s="661"/>
      <c r="BD56" s="661"/>
      <c r="BE56" s="661"/>
      <c r="BF56" s="661"/>
      <c r="BG56" s="661"/>
      <c r="BH56" s="661"/>
      <c r="BI56" s="661"/>
      <c r="BJ56" s="661"/>
      <c r="BK56" s="661"/>
      <c r="BL56" s="661"/>
      <c r="BM56" s="661"/>
      <c r="BN56" s="661"/>
      <c r="BO56" s="661"/>
      <c r="BP56" s="661"/>
      <c r="BQ56" s="661"/>
      <c r="BR56" s="661"/>
      <c r="BS56" s="661"/>
      <c r="BT56" s="661"/>
      <c r="BU56" s="661"/>
      <c r="BV56" s="661"/>
      <c r="BW56" s="661"/>
      <c r="BX56" s="661"/>
      <c r="BY56" s="661"/>
      <c r="BZ56" s="661"/>
      <c r="CA56" s="661"/>
      <c r="CB56" s="661"/>
      <c r="CC56" s="661"/>
      <c r="CD56" s="661"/>
      <c r="CE56" s="661"/>
      <c r="CF56" s="661"/>
      <c r="CG56" s="661"/>
      <c r="CH56" s="661"/>
      <c r="CI56" s="661"/>
      <c r="CJ56" s="661"/>
      <c r="CK56" s="661"/>
      <c r="CL56" s="661"/>
      <c r="CM56" s="661"/>
      <c r="CN56" s="661"/>
      <c r="CO56" s="661"/>
      <c r="CP56" s="661"/>
      <c r="CQ56" s="661"/>
      <c r="CR56" s="661"/>
      <c r="CS56" s="661"/>
      <c r="CT56" s="661"/>
      <c r="CU56" s="661"/>
    </row>
    <row r="57" customFormat="false" ht="13.5" hidden="false" customHeight="false" outlineLevel="0" collapsed="false">
      <c r="A57" s="662" t="s">
        <v>258</v>
      </c>
      <c r="B57" s="662"/>
      <c r="C57" s="662"/>
      <c r="D57" s="663" t="n">
        <f aca="false">NPV(0.1,E33:Y33)</f>
        <v>26487.2281600612</v>
      </c>
      <c r="E57" s="663" t="n">
        <f aca="false">NPV(0.1,E44:Y44)</f>
        <v>26027.6910679286</v>
      </c>
      <c r="F57" s="664" t="n">
        <f aca="false">D57-E57</f>
        <v>459.537092132625</v>
      </c>
      <c r="G57" s="204"/>
      <c r="H57" s="204"/>
      <c r="I57" s="204"/>
      <c r="J57" s="617"/>
      <c r="K57" s="204"/>
      <c r="L57" s="204"/>
      <c r="M57" s="204"/>
      <c r="N57" s="204"/>
      <c r="O57" s="204"/>
      <c r="P57" s="204"/>
      <c r="Q57" s="204"/>
      <c r="R57" s="204"/>
      <c r="S57" s="204"/>
      <c r="T57" s="204"/>
      <c r="U57" s="204"/>
      <c r="V57" s="204"/>
      <c r="W57" s="204"/>
      <c r="X57" s="204"/>
      <c r="Y57" s="617"/>
      <c r="Z57" s="617"/>
      <c r="AA57" s="617"/>
      <c r="AB57" s="617"/>
      <c r="AC57" s="617"/>
      <c r="AD57" s="617"/>
    </row>
    <row r="58" customFormat="false" ht="13.5" hidden="false" customHeight="false" outlineLevel="0" collapsed="false">
      <c r="A58" s="204"/>
      <c r="B58" s="204"/>
      <c r="C58" s="204"/>
      <c r="D58" s="204"/>
      <c r="E58" s="204"/>
      <c r="F58" s="204"/>
      <c r="G58" s="204"/>
      <c r="H58" s="204"/>
      <c r="I58" s="204"/>
      <c r="J58" s="204"/>
      <c r="K58" s="204"/>
      <c r="L58" s="204"/>
      <c r="M58" s="204"/>
      <c r="N58" s="204"/>
      <c r="O58" s="204"/>
      <c r="P58" s="204"/>
      <c r="Q58" s="204"/>
      <c r="R58" s="204"/>
      <c r="S58" s="204"/>
      <c r="T58" s="204"/>
      <c r="U58" s="204"/>
      <c r="V58" s="204"/>
      <c r="W58" s="204"/>
      <c r="X58" s="204"/>
      <c r="Y58" s="617"/>
      <c r="Z58" s="617"/>
      <c r="AA58" s="617"/>
      <c r="AB58" s="617"/>
      <c r="AC58" s="617"/>
      <c r="AD58" s="617"/>
    </row>
    <row r="59" customFormat="false" ht="25.5" hidden="false" customHeight="true" outlineLevel="0" collapsed="false">
      <c r="A59" s="665" t="s">
        <v>259</v>
      </c>
      <c r="B59" s="665"/>
      <c r="C59" s="665"/>
      <c r="D59" s="666" t="str">
        <f aca="false">D53</f>
        <v>Gas COS</v>
      </c>
      <c r="E59" s="649" t="str">
        <f aca="false">E53</f>
        <v>Electric COS</v>
      </c>
      <c r="F59" s="667" t="str">
        <f aca="false">F53</f>
        <v>Savings</v>
      </c>
      <c r="G59" s="204"/>
      <c r="H59" s="204"/>
      <c r="I59" s="204"/>
      <c r="J59" s="204"/>
      <c r="K59" s="204"/>
      <c r="L59" s="204"/>
      <c r="M59" s="204"/>
      <c r="N59" s="204"/>
      <c r="O59" s="204"/>
      <c r="P59" s="204"/>
      <c r="Q59" s="204"/>
      <c r="R59" s="204"/>
      <c r="S59" s="204"/>
      <c r="T59" s="204"/>
      <c r="U59" s="204"/>
      <c r="V59" s="204"/>
      <c r="W59" s="204"/>
      <c r="X59" s="204"/>
      <c r="Y59" s="617"/>
      <c r="Z59" s="617"/>
      <c r="AA59" s="617"/>
      <c r="AB59" s="617"/>
      <c r="AC59" s="617"/>
      <c r="AD59" s="617"/>
    </row>
    <row r="60" customFormat="false" ht="12.75" hidden="false" customHeight="false" outlineLevel="0" collapsed="false">
      <c r="A60" s="668" t="s">
        <v>260</v>
      </c>
      <c r="B60" s="668"/>
      <c r="C60" s="668"/>
      <c r="D60" s="669" t="n">
        <f aca="false">(D55*1000)/($C$34*70.25)</f>
        <v>0.0135385406042828</v>
      </c>
      <c r="E60" s="669" t="n">
        <f aca="false">(E55*1000)/($C$34*70.25)</f>
        <v>0.0125657252401281</v>
      </c>
      <c r="F60" s="670" t="n">
        <f aca="false">D60-E60</f>
        <v>0.000972815364154701</v>
      </c>
      <c r="G60" s="204"/>
      <c r="H60" s="204"/>
      <c r="I60" s="204"/>
      <c r="J60" s="204"/>
      <c r="K60" s="204"/>
      <c r="L60" s="204"/>
      <c r="M60" s="204"/>
      <c r="N60" s="204"/>
      <c r="O60" s="204"/>
      <c r="P60" s="204"/>
      <c r="Q60" s="204"/>
      <c r="R60" s="204"/>
      <c r="S60" s="204"/>
      <c r="T60" s="204"/>
      <c r="U60" s="204"/>
      <c r="V60" s="204"/>
      <c r="W60" s="204"/>
      <c r="X60" s="204"/>
      <c r="Y60" s="617"/>
      <c r="Z60" s="617"/>
      <c r="AA60" s="617"/>
      <c r="AB60" s="617"/>
      <c r="AC60" s="617"/>
      <c r="AD60" s="617"/>
    </row>
    <row r="61" customFormat="false" ht="12.75" hidden="false" customHeight="false" outlineLevel="0" collapsed="false">
      <c r="A61" s="659" t="s">
        <v>261</v>
      </c>
      <c r="B61" s="659"/>
      <c r="C61" s="659"/>
      <c r="D61" s="671" t="n">
        <f aca="false">(D56*1000)/($C$34*70.25)</f>
        <v>0.0148533806353856</v>
      </c>
      <c r="E61" s="671" t="n">
        <f aca="false">(E56*1000)/($C$34*70.25)</f>
        <v>0.0143138015375095</v>
      </c>
      <c r="F61" s="672" t="n">
        <f aca="false">D61-E61</f>
        <v>0.000539579097876107</v>
      </c>
      <c r="G61" s="204"/>
      <c r="H61" s="204"/>
      <c r="I61" s="204"/>
      <c r="J61" s="204"/>
      <c r="K61" s="204"/>
      <c r="L61" s="204"/>
      <c r="M61" s="204"/>
      <c r="N61" s="204"/>
      <c r="O61" s="204"/>
      <c r="P61" s="204"/>
      <c r="Q61" s="204"/>
      <c r="R61" s="204"/>
      <c r="S61" s="204"/>
      <c r="T61" s="204"/>
      <c r="U61" s="204"/>
      <c r="V61" s="204"/>
      <c r="W61" s="204"/>
      <c r="X61" s="204"/>
      <c r="Y61" s="617"/>
      <c r="Z61" s="617"/>
      <c r="AA61" s="617"/>
      <c r="AB61" s="617"/>
      <c r="AC61" s="617"/>
      <c r="AD61" s="617"/>
    </row>
    <row r="62" customFormat="false" ht="13.5" hidden="false" customHeight="false" outlineLevel="0" collapsed="false">
      <c r="A62" s="662" t="s">
        <v>262</v>
      </c>
      <c r="B62" s="662"/>
      <c r="C62" s="662"/>
      <c r="D62" s="673" t="n">
        <f aca="false">(D57*1000)/($C$34*70.25)</f>
        <v>0.0157398313925213</v>
      </c>
      <c r="E62" s="673" t="n">
        <f aca="false">(E57*1000)/($C$34*70.25)</f>
        <v>0.0154667550137825</v>
      </c>
      <c r="F62" s="674" t="n">
        <f aca="false">D62-E62</f>
        <v>0.000273076378738767</v>
      </c>
      <c r="G62" s="204"/>
      <c r="H62" s="204"/>
      <c r="I62" s="204"/>
      <c r="J62" s="204"/>
      <c r="K62" s="204"/>
      <c r="L62" s="204"/>
      <c r="M62" s="204"/>
      <c r="N62" s="204"/>
      <c r="O62" s="204"/>
      <c r="P62" s="204"/>
      <c r="Q62" s="204"/>
      <c r="R62" s="204"/>
      <c r="S62" s="204"/>
      <c r="T62" s="204"/>
      <c r="U62" s="204"/>
      <c r="V62" s="204"/>
      <c r="W62" s="204"/>
      <c r="X62" s="204"/>
      <c r="Y62" s="617"/>
      <c r="Z62" s="617"/>
      <c r="AA62" s="617"/>
      <c r="AB62" s="617"/>
      <c r="AC62" s="617"/>
      <c r="AD62" s="617"/>
    </row>
    <row r="63" customFormat="false" ht="12.75" hidden="false" customHeight="false" outlineLevel="0" collapsed="false">
      <c r="A63" s="204"/>
      <c r="B63" s="204"/>
      <c r="C63" s="204"/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P63" s="204"/>
      <c r="Q63" s="204"/>
      <c r="R63" s="204"/>
      <c r="S63" s="204"/>
      <c r="T63" s="204"/>
      <c r="U63" s="204"/>
      <c r="V63" s="204"/>
      <c r="W63" s="204"/>
      <c r="X63" s="204"/>
      <c r="Y63" s="617"/>
      <c r="Z63" s="617"/>
      <c r="AA63" s="617"/>
      <c r="AB63" s="617"/>
      <c r="AC63" s="617"/>
      <c r="AD63" s="617"/>
    </row>
    <row r="64" customFormat="false" ht="12.75" hidden="false" customHeight="false" outlineLevel="0" collapsed="false">
      <c r="A64" s="204"/>
      <c r="B64" s="204"/>
      <c r="C64" s="204"/>
      <c r="D64" s="204"/>
      <c r="E64" s="204"/>
      <c r="F64" s="204"/>
      <c r="G64" s="204"/>
      <c r="H64" s="204"/>
      <c r="I64" s="20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  <c r="V64" s="204"/>
      <c r="W64" s="204"/>
      <c r="X64" s="204"/>
      <c r="Y64" s="617"/>
      <c r="Z64" s="617"/>
      <c r="AA64" s="617"/>
      <c r="AB64" s="617"/>
      <c r="AC64" s="617"/>
      <c r="AD64" s="617"/>
    </row>
    <row r="65" customFormat="false" ht="12.75" hidden="false" customHeight="false" outlineLevel="0" collapsed="false">
      <c r="A65" s="204"/>
      <c r="B65" s="204"/>
      <c r="C65" s="204"/>
      <c r="D65" s="204"/>
      <c r="E65" s="204"/>
      <c r="F65" s="204"/>
      <c r="G65" s="204"/>
      <c r="H65" s="204"/>
      <c r="I65" s="204"/>
      <c r="J65" s="204"/>
      <c r="K65" s="204"/>
      <c r="L65" s="204"/>
      <c r="M65" s="204"/>
      <c r="N65" s="204"/>
      <c r="O65" s="204"/>
      <c r="P65" s="204"/>
      <c r="Q65" s="204"/>
      <c r="R65" s="204"/>
      <c r="S65" s="204"/>
      <c r="T65" s="204"/>
      <c r="U65" s="204"/>
      <c r="V65" s="204"/>
      <c r="W65" s="204"/>
      <c r="X65" s="204"/>
      <c r="Y65" s="617"/>
      <c r="Z65" s="617"/>
      <c r="AA65" s="617"/>
      <c r="AB65" s="617"/>
      <c r="AC65" s="617"/>
      <c r="AD65" s="617"/>
    </row>
    <row r="66" customFormat="false" ht="12.75" hidden="false" customHeight="false" outlineLevel="0" collapsed="false">
      <c r="A66" s="204"/>
      <c r="B66" s="204"/>
      <c r="C66" s="204"/>
      <c r="D66" s="204"/>
      <c r="E66" s="204"/>
      <c r="F66" s="204"/>
      <c r="G66" s="204"/>
      <c r="H66" s="204"/>
      <c r="I66" s="204"/>
      <c r="J66" s="204"/>
      <c r="K66" s="204"/>
      <c r="L66" s="204"/>
      <c r="M66" s="204"/>
      <c r="N66" s="204"/>
      <c r="O66" s="204"/>
      <c r="P66" s="204"/>
      <c r="Q66" s="204"/>
      <c r="R66" s="204"/>
      <c r="S66" s="204"/>
      <c r="T66" s="204"/>
      <c r="U66" s="204"/>
      <c r="V66" s="204"/>
      <c r="W66" s="204"/>
      <c r="X66" s="204"/>
      <c r="Y66" s="617"/>
      <c r="Z66" s="617"/>
      <c r="AA66" s="617"/>
      <c r="AB66" s="617"/>
      <c r="AC66" s="617"/>
      <c r="AD66" s="617"/>
    </row>
  </sheetData>
  <mergeCells count="8">
    <mergeCell ref="A54:C54"/>
    <mergeCell ref="A55:C55"/>
    <mergeCell ref="A56:C56"/>
    <mergeCell ref="A57:C57"/>
    <mergeCell ref="A59:C59"/>
    <mergeCell ref="A60:C60"/>
    <mergeCell ref="A61:C61"/>
    <mergeCell ref="A62:C62"/>
  </mergeCells>
  <printOptions headings="false" gridLines="false" gridLinesSet="true" horizontalCentered="true" verticalCentered="true"/>
  <pageMargins left="0" right="0" top="0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&amp;L&amp;D&amp;R&amp;F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371"/>
  <sheetViews>
    <sheetView showFormulas="false" showGridLines="true" showRowColHeaders="true" showZeros="true" rightToLeft="false" tabSelected="false" showOutlineSymbols="true" defaultGridColor="true" view="normal" topLeftCell="A268" colorId="64" zoomScale="100" zoomScaleNormal="100" zoomScalePageLayoutView="100" workbookViewId="0">
      <selection pane="topLeft" activeCell="A301" activeCellId="0" sqref="A30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85"/>
    <col collapsed="false" customWidth="true" hidden="false" outlineLevel="0" max="2" min="2" style="263" width="16.99"/>
    <col collapsed="false" customWidth="true" hidden="false" outlineLevel="0" max="3" min="3" style="675" width="8.56"/>
    <col collapsed="false" customWidth="true" hidden="false" outlineLevel="0" max="4" min="4" style="0" width="10.71"/>
    <col collapsed="false" customWidth="true" hidden="true" outlineLevel="0" max="5" min="5" style="263" width="12.14"/>
  </cols>
  <sheetData>
    <row r="1" customFormat="false" ht="12.75" hidden="false" customHeight="false" outlineLevel="0" collapsed="false">
      <c r="A1" s="476" t="s">
        <v>263</v>
      </c>
      <c r="B1" s="676" t="n">
        <v>36873</v>
      </c>
      <c r="I1" s="598"/>
      <c r="J1" s="346"/>
      <c r="K1" s="346"/>
      <c r="L1" s="346"/>
      <c r="M1" s="346"/>
    </row>
    <row r="2" customFormat="false" ht="13.5" hidden="false" customHeight="false" outlineLevel="0" collapsed="false">
      <c r="A2" s="677"/>
      <c r="I2" s="598"/>
      <c r="J2" s="678"/>
      <c r="K2" s="346"/>
      <c r="L2" s="346"/>
      <c r="M2" s="346"/>
    </row>
    <row r="3" customFormat="false" ht="13.5" hidden="false" customHeight="false" outlineLevel="0" collapsed="false">
      <c r="A3" s="679"/>
      <c r="B3" s="680"/>
      <c r="C3" s="504"/>
      <c r="D3" s="346"/>
      <c r="E3" s="681"/>
      <c r="I3" s="682" t="s">
        <v>264</v>
      </c>
      <c r="J3" s="682"/>
      <c r="K3" s="346"/>
      <c r="L3" s="346"/>
      <c r="M3" s="346"/>
    </row>
    <row r="4" customFormat="false" ht="13.5" hidden="false" customHeight="false" outlineLevel="0" collapsed="false">
      <c r="A4" s="683" t="s">
        <v>265</v>
      </c>
      <c r="B4" s="684" t="s">
        <v>266</v>
      </c>
      <c r="C4" s="685" t="s">
        <v>267</v>
      </c>
      <c r="D4" s="686" t="s">
        <v>268</v>
      </c>
      <c r="E4" s="687" t="s">
        <v>269</v>
      </c>
      <c r="F4" s="688"/>
      <c r="I4" s="689" t="n">
        <v>1990</v>
      </c>
      <c r="J4" s="690" t="n">
        <v>1.68916666666667</v>
      </c>
      <c r="K4" s="346"/>
      <c r="L4" s="346"/>
      <c r="M4" s="346"/>
    </row>
    <row r="5" customFormat="false" ht="20.25" hidden="true" customHeight="true" outlineLevel="0" collapsed="false">
      <c r="A5" s="691" t="n">
        <v>36800</v>
      </c>
      <c r="B5" s="692"/>
      <c r="C5" s="693"/>
      <c r="D5" s="694"/>
      <c r="E5" s="695"/>
      <c r="F5" s="696"/>
      <c r="I5" s="689" t="n">
        <v>1991</v>
      </c>
      <c r="J5" s="690" t="n">
        <v>1.4475</v>
      </c>
      <c r="K5" s="430"/>
      <c r="L5" s="430"/>
      <c r="M5" s="430"/>
      <c r="N5" s="697"/>
      <c r="O5" s="697"/>
      <c r="P5" s="697"/>
      <c r="Q5" s="697"/>
      <c r="R5" s="697"/>
      <c r="S5" s="697"/>
      <c r="T5" s="697"/>
      <c r="U5" s="697"/>
      <c r="V5" s="697"/>
      <c r="W5" s="697"/>
      <c r="X5" s="697"/>
      <c r="Y5" s="697"/>
      <c r="Z5" s="697"/>
      <c r="AA5" s="697"/>
      <c r="AB5" s="697"/>
      <c r="AC5" s="697"/>
    </row>
    <row r="6" customFormat="false" ht="12.75" hidden="true" customHeight="false" outlineLevel="0" collapsed="false">
      <c r="A6" s="691" t="n">
        <v>36831</v>
      </c>
      <c r="B6" s="698"/>
      <c r="C6" s="699"/>
      <c r="D6" s="700"/>
      <c r="E6" s="701"/>
      <c r="F6" s="702"/>
      <c r="I6" s="703" t="n">
        <v>1992</v>
      </c>
      <c r="J6" s="704" t="n">
        <v>1.73833333333333</v>
      </c>
      <c r="K6" s="705"/>
      <c r="L6" s="705"/>
    </row>
    <row r="7" customFormat="false" ht="12.75" hidden="true" customHeight="false" outlineLevel="0" collapsed="false">
      <c r="A7" s="691" t="n">
        <v>36861</v>
      </c>
      <c r="B7" s="698"/>
      <c r="C7" s="699"/>
      <c r="D7" s="700"/>
      <c r="E7" s="701"/>
      <c r="F7" s="702"/>
      <c r="I7" s="689" t="n">
        <v>1993</v>
      </c>
      <c r="J7" s="690" t="n">
        <v>2.08166666666667</v>
      </c>
      <c r="K7" s="705"/>
      <c r="L7" s="705"/>
      <c r="N7" s="360"/>
      <c r="O7" s="360"/>
      <c r="P7" s="360"/>
      <c r="Q7" s="360"/>
      <c r="R7" s="360"/>
      <c r="S7" s="360"/>
      <c r="T7" s="360"/>
      <c r="U7" s="360"/>
      <c r="V7" s="360"/>
      <c r="W7" s="360"/>
      <c r="X7" s="360"/>
      <c r="Y7" s="360"/>
      <c r="Z7" s="360"/>
      <c r="AA7" s="360"/>
      <c r="AB7" s="360"/>
      <c r="AC7" s="360"/>
    </row>
    <row r="8" customFormat="false" ht="12.75" hidden="false" customHeight="false" outlineLevel="0" collapsed="false">
      <c r="A8" s="691" t="n">
        <v>36892</v>
      </c>
      <c r="B8" s="706" t="n">
        <v>0.06818359716806</v>
      </c>
      <c r="C8" s="707" t="n">
        <v>8.145</v>
      </c>
      <c r="D8" s="700" t="n">
        <v>1.25</v>
      </c>
      <c r="E8" s="698" t="n">
        <v>0.068691086277452</v>
      </c>
      <c r="F8" s="708"/>
      <c r="I8" s="703" t="n">
        <v>1994</v>
      </c>
      <c r="J8" s="704" t="n">
        <v>1.8475</v>
      </c>
      <c r="K8" s="705"/>
      <c r="L8" s="705"/>
      <c r="N8" s="360"/>
      <c r="O8" s="360"/>
      <c r="P8" s="360"/>
      <c r="Q8" s="360"/>
      <c r="R8" s="360"/>
      <c r="S8" s="360"/>
      <c r="T8" s="360"/>
      <c r="U8" s="360"/>
      <c r="V8" s="360"/>
      <c r="W8" s="360"/>
      <c r="X8" s="360"/>
      <c r="Y8" s="360"/>
      <c r="Z8" s="360"/>
      <c r="AA8" s="360"/>
      <c r="AB8" s="360"/>
      <c r="AC8" s="360"/>
    </row>
    <row r="9" customFormat="false" ht="12.75" hidden="false" customHeight="false" outlineLevel="0" collapsed="false">
      <c r="A9" s="691" t="n">
        <v>36923</v>
      </c>
      <c r="B9" s="706" t="n">
        <v>0.068410679299086</v>
      </c>
      <c r="C9" s="707" t="n">
        <v>8.003</v>
      </c>
      <c r="D9" s="700" t="n">
        <v>1.2</v>
      </c>
      <c r="E9" s="698" t="n">
        <v>0.06836134838504</v>
      </c>
      <c r="F9" s="708"/>
      <c r="I9" s="689" t="n">
        <v>1995</v>
      </c>
      <c r="J9" s="690" t="n">
        <v>1.59166666666667</v>
      </c>
      <c r="K9" s="705"/>
      <c r="L9" s="705"/>
      <c r="N9" s="709"/>
      <c r="O9" s="709"/>
      <c r="P9" s="709"/>
      <c r="Q9" s="709"/>
      <c r="R9" s="709"/>
      <c r="S9" s="709"/>
      <c r="T9" s="709"/>
      <c r="U9" s="709"/>
      <c r="V9" s="709"/>
      <c r="W9" s="709"/>
      <c r="X9" s="709"/>
      <c r="Y9" s="709"/>
      <c r="Z9" s="709"/>
      <c r="AA9" s="709"/>
      <c r="AB9" s="709"/>
      <c r="AC9" s="709"/>
    </row>
    <row r="10" customFormat="false" ht="12.75" hidden="false" customHeight="false" outlineLevel="0" collapsed="false">
      <c r="A10" s="691" t="n">
        <v>36951</v>
      </c>
      <c r="B10" s="706" t="n">
        <v>0.067628584891325</v>
      </c>
      <c r="C10" s="707" t="n">
        <v>7.433</v>
      </c>
      <c r="D10" s="700" t="n">
        <v>1.15</v>
      </c>
      <c r="E10" s="698" t="n">
        <v>0.067578824611807</v>
      </c>
      <c r="F10" s="708"/>
      <c r="I10" s="703" t="n">
        <v>1996</v>
      </c>
      <c r="J10" s="704" t="n">
        <v>2.505</v>
      </c>
      <c r="K10" s="705"/>
      <c r="L10" s="705"/>
      <c r="N10" s="710"/>
      <c r="O10" s="71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0"/>
      <c r="AA10" s="360"/>
      <c r="AB10" s="360"/>
      <c r="AC10" s="360"/>
    </row>
    <row r="11" customFormat="false" ht="12.75" hidden="false" customHeight="false" outlineLevel="0" collapsed="false">
      <c r="A11" s="691" t="n">
        <v>36982</v>
      </c>
      <c r="B11" s="706" t="n">
        <v>0.067165957336367</v>
      </c>
      <c r="C11" s="707" t="n">
        <v>5.433</v>
      </c>
      <c r="D11" s="700" t="n">
        <v>0.75</v>
      </c>
      <c r="E11" s="698" t="n">
        <v>0.06705231724725</v>
      </c>
      <c r="F11" s="12"/>
      <c r="I11" s="689" t="n">
        <v>1997</v>
      </c>
      <c r="J11" s="690" t="n">
        <v>2.58333333333333</v>
      </c>
      <c r="K11" s="705"/>
      <c r="L11" s="705"/>
      <c r="N11" s="710"/>
      <c r="P11" s="360"/>
      <c r="Q11" s="360"/>
      <c r="R11" s="360"/>
      <c r="S11" s="360"/>
      <c r="T11" s="360"/>
      <c r="U11" s="360"/>
      <c r="V11" s="360"/>
      <c r="W11" s="360"/>
      <c r="X11" s="360"/>
      <c r="Y11" s="360"/>
      <c r="Z11" s="360"/>
      <c r="AA11" s="360"/>
      <c r="AB11" s="360"/>
      <c r="AC11" s="360"/>
    </row>
    <row r="12" customFormat="false" ht="12.75" hidden="false" customHeight="false" outlineLevel="0" collapsed="false">
      <c r="A12" s="691" t="n">
        <v>37012</v>
      </c>
      <c r="B12" s="706" t="n">
        <v>0.066551039468044</v>
      </c>
      <c r="C12" s="707" t="n">
        <v>4.99</v>
      </c>
      <c r="D12" s="700" t="n">
        <v>0.6</v>
      </c>
      <c r="E12" s="698" t="n">
        <v>0.066380288702138</v>
      </c>
      <c r="I12" s="703" t="n">
        <v>1998</v>
      </c>
      <c r="J12" s="704" t="n">
        <v>2.105</v>
      </c>
      <c r="K12" s="705"/>
      <c r="L12" s="705"/>
      <c r="N12" s="71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</row>
    <row r="13" customFormat="false" ht="12.75" hidden="false" customHeight="false" outlineLevel="0" collapsed="false">
      <c r="A13" s="691" t="n">
        <v>37043</v>
      </c>
      <c r="B13" s="706" t="n">
        <v>0.065915624469015</v>
      </c>
      <c r="C13" s="707" t="n">
        <v>4.96</v>
      </c>
      <c r="D13" s="700" t="n">
        <v>0.56</v>
      </c>
      <c r="E13" s="698" t="n">
        <v>0.06568585936268</v>
      </c>
      <c r="I13" s="689" t="n">
        <v>1999</v>
      </c>
      <c r="J13" s="690" t="n">
        <v>2.27</v>
      </c>
      <c r="K13" s="705"/>
      <c r="L13" s="705"/>
      <c r="N13" s="710"/>
      <c r="P13" s="360"/>
      <c r="Q13" s="360"/>
      <c r="R13" s="360"/>
      <c r="S13" s="360"/>
      <c r="T13" s="360"/>
      <c r="U13" s="360"/>
      <c r="V13" s="360"/>
      <c r="W13" s="360"/>
      <c r="X13" s="360"/>
      <c r="Y13" s="360"/>
      <c r="Z13" s="360"/>
      <c r="AA13" s="360"/>
      <c r="AB13" s="360"/>
      <c r="AC13" s="360"/>
    </row>
    <row r="14" customFormat="false" ht="12.75" hidden="false" customHeight="false" outlineLevel="0" collapsed="false">
      <c r="A14" s="691" t="n">
        <v>37073</v>
      </c>
      <c r="B14" s="706" t="n">
        <v>0.06536609161193</v>
      </c>
      <c r="C14" s="707" t="n">
        <v>4.945</v>
      </c>
      <c r="D14" s="700" t="n">
        <v>0.54</v>
      </c>
      <c r="E14" s="698" t="n">
        <v>0.065085264749162</v>
      </c>
      <c r="I14" s="703" t="n">
        <v>2000</v>
      </c>
      <c r="J14" s="704" t="n">
        <v>3.88</v>
      </c>
      <c r="K14" s="705"/>
      <c r="L14" s="705"/>
      <c r="N14" s="710"/>
      <c r="P14" s="360"/>
      <c r="Q14" s="360"/>
      <c r="R14" s="360"/>
      <c r="S14" s="360"/>
      <c r="T14" s="360"/>
      <c r="U14" s="360"/>
      <c r="V14" s="360"/>
      <c r="W14" s="360"/>
      <c r="X14" s="360"/>
      <c r="Y14" s="360"/>
      <c r="Z14" s="360"/>
      <c r="AA14" s="360"/>
      <c r="AB14" s="360"/>
      <c r="AC14" s="360"/>
    </row>
    <row r="15" customFormat="false" ht="12.75" hidden="false" customHeight="false" outlineLevel="0" collapsed="false">
      <c r="A15" s="691" t="n">
        <v>37104</v>
      </c>
      <c r="B15" s="706" t="n">
        <v>0.064919338657951</v>
      </c>
      <c r="C15" s="707" t="n">
        <v>4.925</v>
      </c>
      <c r="D15" s="700" t="n">
        <v>0.535</v>
      </c>
      <c r="E15" s="698" t="n">
        <v>0.06459707092551</v>
      </c>
      <c r="I15" s="689" t="n">
        <v>2001</v>
      </c>
      <c r="J15" s="690" t="n">
        <v>5.14166666666667</v>
      </c>
      <c r="K15" s="705"/>
      <c r="L15" s="705"/>
      <c r="N15" s="710"/>
      <c r="P15" s="360"/>
      <c r="Q15" s="360"/>
      <c r="R15" s="360"/>
      <c r="S15" s="360"/>
      <c r="T15" s="360"/>
      <c r="U15" s="360"/>
      <c r="V15" s="360"/>
      <c r="W15" s="360"/>
      <c r="X15" s="360"/>
      <c r="Y15" s="360"/>
      <c r="Z15" s="360"/>
      <c r="AA15" s="360"/>
      <c r="AB15" s="360"/>
      <c r="AC15" s="360"/>
    </row>
    <row r="16" customFormat="false" ht="12.75" hidden="false" customHeight="false" outlineLevel="0" collapsed="false">
      <c r="A16" s="691" t="n">
        <v>37135</v>
      </c>
      <c r="B16" s="706" t="n">
        <v>0.064472585770129</v>
      </c>
      <c r="C16" s="707" t="n">
        <v>4.905</v>
      </c>
      <c r="D16" s="700" t="n">
        <v>0.535</v>
      </c>
      <c r="E16" s="698" t="n">
        <v>0.064108877180872</v>
      </c>
      <c r="I16" s="703" t="n">
        <v>2002</v>
      </c>
      <c r="J16" s="704" t="n">
        <v>3.3</v>
      </c>
      <c r="K16" s="705"/>
      <c r="L16" s="705"/>
      <c r="N16" s="71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Z16" s="360"/>
      <c r="AA16" s="360"/>
      <c r="AB16" s="360"/>
      <c r="AC16" s="360"/>
    </row>
    <row r="17" customFormat="false" ht="12.75" hidden="false" customHeight="false" outlineLevel="0" collapsed="false">
      <c r="A17" s="691" t="n">
        <v>37165</v>
      </c>
      <c r="B17" s="706" t="n">
        <v>0.064089266315422</v>
      </c>
      <c r="C17" s="707" t="n">
        <v>4.9</v>
      </c>
      <c r="D17" s="700" t="n">
        <v>0.535</v>
      </c>
      <c r="E17" s="698" t="n">
        <v>0.063689118796775</v>
      </c>
      <c r="I17" s="689" t="n">
        <v>2003</v>
      </c>
      <c r="J17" s="690" t="n">
        <v>3.4</v>
      </c>
      <c r="K17" s="705"/>
      <c r="L17" s="705"/>
      <c r="N17" s="710"/>
      <c r="P17" s="360"/>
      <c r="Q17" s="360"/>
      <c r="R17" s="360"/>
      <c r="S17" s="360"/>
      <c r="T17" s="360"/>
      <c r="U17" s="360"/>
      <c r="V17" s="360"/>
      <c r="W17" s="360"/>
      <c r="X17" s="360"/>
      <c r="Y17" s="360"/>
      <c r="Z17" s="360"/>
      <c r="AA17" s="360"/>
      <c r="AB17" s="360"/>
      <c r="AC17" s="360"/>
    </row>
    <row r="18" customFormat="false" ht="12.75" hidden="false" customHeight="false" outlineLevel="0" collapsed="false">
      <c r="A18" s="691" t="n">
        <v>37196</v>
      </c>
      <c r="B18" s="706" t="n">
        <v>0.063772838017815</v>
      </c>
      <c r="C18" s="707" t="n">
        <v>4.975</v>
      </c>
      <c r="D18" s="700" t="n">
        <v>0.5425</v>
      </c>
      <c r="E18" s="698" t="n">
        <v>0.06334102703224</v>
      </c>
      <c r="I18" s="703" t="n">
        <v>2004</v>
      </c>
      <c r="J18" s="704" t="n">
        <v>3.5</v>
      </c>
      <c r="K18" s="705"/>
      <c r="L18" s="705"/>
      <c r="N18" s="710"/>
      <c r="P18" s="360"/>
      <c r="Q18" s="360"/>
      <c r="R18" s="360"/>
      <c r="S18" s="360"/>
      <c r="T18" s="360"/>
      <c r="U18" s="360"/>
      <c r="V18" s="360"/>
      <c r="W18" s="360"/>
      <c r="X18" s="360"/>
      <c r="Y18" s="360"/>
      <c r="Z18" s="360"/>
      <c r="AA18" s="360"/>
      <c r="AB18" s="360"/>
      <c r="AC18" s="360"/>
    </row>
    <row r="19" customFormat="false" ht="12.75" hidden="false" customHeight="false" outlineLevel="0" collapsed="false">
      <c r="A19" s="691" t="n">
        <v>37226</v>
      </c>
      <c r="B19" s="706" t="n">
        <v>0.063466617116264</v>
      </c>
      <c r="C19" s="707" t="n">
        <v>5.05</v>
      </c>
      <c r="D19" s="700" t="n">
        <v>0.5375</v>
      </c>
      <c r="E19" s="698" t="n">
        <v>0.063004164072573</v>
      </c>
      <c r="I19" s="689" t="n">
        <v>2005</v>
      </c>
      <c r="J19" s="690" t="n">
        <v>3.6</v>
      </c>
      <c r="K19" s="705"/>
      <c r="L19" s="705"/>
      <c r="N19" s="710"/>
      <c r="P19" s="360"/>
      <c r="Q19" s="360"/>
      <c r="R19" s="360"/>
      <c r="S19" s="360"/>
      <c r="T19" s="360"/>
      <c r="U19" s="360"/>
      <c r="V19" s="360"/>
      <c r="W19" s="360"/>
      <c r="X19" s="360"/>
      <c r="Y19" s="360"/>
      <c r="Z19" s="360"/>
      <c r="AA19" s="360"/>
      <c r="AB19" s="360"/>
      <c r="AC19" s="360"/>
    </row>
    <row r="20" customFormat="false" ht="13.5" hidden="false" customHeight="false" outlineLevel="0" collapsed="false">
      <c r="A20" s="691" t="n">
        <v>37257</v>
      </c>
      <c r="B20" s="706" t="n">
        <v>0.063221660456036</v>
      </c>
      <c r="C20" s="707" t="n">
        <v>5.05</v>
      </c>
      <c r="D20" s="700" t="n">
        <v>0.5375</v>
      </c>
      <c r="E20" s="698" t="n">
        <v>0.062730479245619</v>
      </c>
      <c r="I20" s="711" t="n">
        <v>2010</v>
      </c>
      <c r="J20" s="712" t="n">
        <v>3.6</v>
      </c>
      <c r="K20" s="705"/>
      <c r="L20" s="705"/>
      <c r="N20" s="710"/>
      <c r="P20" s="360"/>
      <c r="Q20" s="360"/>
      <c r="R20" s="360"/>
      <c r="S20" s="360"/>
      <c r="T20" s="360"/>
      <c r="U20" s="360"/>
      <c r="V20" s="360"/>
      <c r="W20" s="360"/>
      <c r="X20" s="360"/>
      <c r="Y20" s="360"/>
      <c r="Z20" s="360"/>
      <c r="AA20" s="360"/>
      <c r="AB20" s="360"/>
      <c r="AC20" s="360"/>
    </row>
    <row r="21" customFormat="false" ht="12.75" hidden="false" customHeight="false" outlineLevel="0" collapsed="false">
      <c r="A21" s="691" t="n">
        <v>37288</v>
      </c>
      <c r="B21" s="706" t="n">
        <v>0.063075664448667</v>
      </c>
      <c r="C21" s="707" t="n">
        <v>4.79</v>
      </c>
      <c r="D21" s="700" t="n">
        <v>0.52</v>
      </c>
      <c r="E21" s="698" t="n">
        <v>0.062559819318173</v>
      </c>
      <c r="I21" s="513"/>
      <c r="J21" s="705"/>
      <c r="K21" s="705"/>
      <c r="L21" s="705"/>
      <c r="N21" s="710"/>
      <c r="P21" s="360"/>
      <c r="Q21" s="360"/>
      <c r="R21" s="360"/>
      <c r="S21" s="360"/>
      <c r="T21" s="360"/>
      <c r="U21" s="360"/>
      <c r="V21" s="360"/>
      <c r="W21" s="360"/>
      <c r="X21" s="360"/>
      <c r="Y21" s="360"/>
      <c r="Z21" s="360"/>
      <c r="AA21" s="360"/>
      <c r="AB21" s="360"/>
      <c r="AC21" s="360"/>
    </row>
    <row r="22" customFormat="false" ht="12.75" hidden="false" customHeight="false" outlineLevel="0" collapsed="false">
      <c r="A22" s="691" t="n">
        <v>37316</v>
      </c>
      <c r="B22" s="706" t="n">
        <v>0.062943797093248</v>
      </c>
      <c r="C22" s="707" t="n">
        <v>4.45</v>
      </c>
      <c r="D22" s="700" t="n">
        <v>0.47</v>
      </c>
      <c r="E22" s="698" t="n">
        <v>0.062405674875884</v>
      </c>
      <c r="F22" s="346"/>
      <c r="I22" s="513"/>
      <c r="J22" s="705"/>
      <c r="K22" s="705"/>
      <c r="L22" s="705"/>
      <c r="N22" s="710"/>
      <c r="P22" s="360"/>
      <c r="Q22" s="360"/>
      <c r="R22" s="360"/>
      <c r="S22" s="360"/>
      <c r="T22" s="360"/>
      <c r="U22" s="360"/>
      <c r="V22" s="360"/>
      <c r="W22" s="360"/>
      <c r="X22" s="360"/>
      <c r="Y22" s="360"/>
      <c r="Z22" s="360"/>
      <c r="AA22" s="360"/>
      <c r="AB22" s="360"/>
      <c r="AC22" s="360"/>
    </row>
    <row r="23" customFormat="false" ht="12.75" hidden="false" customHeight="false" outlineLevel="0" collapsed="false">
      <c r="A23" s="691" t="n">
        <v>37347</v>
      </c>
      <c r="B23" s="706" t="n">
        <v>0.062801120764077</v>
      </c>
      <c r="C23" s="707" t="n">
        <v>4.095</v>
      </c>
      <c r="D23" s="700" t="n">
        <v>0.3975</v>
      </c>
      <c r="E23" s="698" t="n">
        <v>0.062241571623344</v>
      </c>
      <c r="I23" s="513"/>
      <c r="J23" s="705"/>
      <c r="K23" s="705"/>
      <c r="L23" s="705"/>
      <c r="N23" s="710"/>
      <c r="P23" s="360"/>
      <c r="Q23" s="360"/>
      <c r="R23" s="360"/>
      <c r="S23" s="360"/>
      <c r="T23" s="360"/>
      <c r="U23" s="360"/>
      <c r="V23" s="360"/>
      <c r="W23" s="360"/>
      <c r="X23" s="360"/>
      <c r="Y23" s="360"/>
      <c r="Z23" s="360"/>
      <c r="AA23" s="360"/>
      <c r="AB23" s="360"/>
      <c r="AC23" s="360"/>
    </row>
    <row r="24" customFormat="false" ht="12.75" hidden="false" customHeight="false" outlineLevel="0" collapsed="false">
      <c r="A24" s="691" t="n">
        <v>37377</v>
      </c>
      <c r="B24" s="706" t="n">
        <v>0.062667289006435</v>
      </c>
      <c r="C24" s="707" t="n">
        <v>4.04</v>
      </c>
      <c r="D24" s="700" t="n">
        <v>0.3725</v>
      </c>
      <c r="E24" s="698" t="n">
        <v>0.062091651916087</v>
      </c>
      <c r="I24" s="513"/>
      <c r="J24" s="705"/>
      <c r="K24" s="705"/>
      <c r="L24" s="705"/>
      <c r="N24" s="710"/>
      <c r="P24" s="360"/>
      <c r="Q24" s="360"/>
      <c r="R24" s="360"/>
      <c r="S24" s="360"/>
      <c r="T24" s="360"/>
      <c r="U24" s="360"/>
      <c r="V24" s="360"/>
      <c r="W24" s="360"/>
      <c r="X24" s="360"/>
      <c r="Y24" s="360"/>
      <c r="Z24" s="360"/>
      <c r="AA24" s="360"/>
      <c r="AB24" s="360"/>
      <c r="AC24" s="360"/>
    </row>
    <row r="25" customFormat="false" ht="12.75" hidden="false" customHeight="false" outlineLevel="0" collapsed="false">
      <c r="A25" s="691" t="n">
        <v>37408</v>
      </c>
      <c r="B25" s="706" t="n">
        <v>0.06252899619645</v>
      </c>
      <c r="C25" s="707" t="n">
        <v>4.02</v>
      </c>
      <c r="D25" s="700" t="n">
        <v>0.3675</v>
      </c>
      <c r="E25" s="698" t="n">
        <v>0.061936734893091</v>
      </c>
      <c r="I25" s="513"/>
      <c r="J25" s="705"/>
      <c r="K25" s="705"/>
      <c r="L25" s="705"/>
      <c r="N25" s="710"/>
      <c r="P25" s="360"/>
      <c r="Q25" s="360"/>
      <c r="R25" s="360"/>
      <c r="S25" s="360"/>
      <c r="T25" s="360"/>
      <c r="U25" s="360"/>
      <c r="V25" s="360"/>
      <c r="W25" s="360"/>
      <c r="X25" s="360"/>
      <c r="Y25" s="360"/>
      <c r="Z25" s="360"/>
      <c r="AA25" s="360"/>
      <c r="AB25" s="360"/>
      <c r="AC25" s="360"/>
    </row>
    <row r="26" customFormat="false" ht="12.75" hidden="false" customHeight="false" outlineLevel="0" collapsed="false">
      <c r="A26" s="691" t="n">
        <v>37438</v>
      </c>
      <c r="B26" s="706" t="n">
        <v>0.062419129174767</v>
      </c>
      <c r="C26" s="707" t="n">
        <v>4.02</v>
      </c>
      <c r="D26" s="700" t="n">
        <v>0.3625</v>
      </c>
      <c r="E26" s="698" t="n">
        <v>0.061811410464865</v>
      </c>
      <c r="I26" s="513"/>
      <c r="J26" s="705"/>
      <c r="K26" s="705"/>
      <c r="L26" s="705"/>
      <c r="N26" s="710"/>
      <c r="P26" s="360"/>
      <c r="Q26" s="360"/>
      <c r="R26" s="360"/>
      <c r="S26" s="360"/>
      <c r="T26" s="360"/>
      <c r="U26" s="360"/>
      <c r="V26" s="360"/>
      <c r="W26" s="360"/>
      <c r="X26" s="360"/>
      <c r="Y26" s="360"/>
      <c r="Z26" s="360"/>
      <c r="AA26" s="360"/>
      <c r="AB26" s="360"/>
      <c r="AC26" s="360"/>
    </row>
    <row r="27" customFormat="false" ht="12.75" hidden="false" customHeight="false" outlineLevel="0" collapsed="false">
      <c r="A27" s="691" t="n">
        <v>37469</v>
      </c>
      <c r="B27" s="706" t="n">
        <v>0.062344965545328</v>
      </c>
      <c r="C27" s="707" t="n">
        <v>4.02</v>
      </c>
      <c r="D27" s="700" t="n">
        <v>0.36</v>
      </c>
      <c r="E27" s="698" t="n">
        <v>0.061722312642569</v>
      </c>
      <c r="I27" s="513"/>
      <c r="J27" s="705"/>
      <c r="K27" s="705"/>
      <c r="L27" s="705"/>
      <c r="N27" s="710"/>
      <c r="P27" s="360"/>
      <c r="Q27" s="360"/>
      <c r="R27" s="360"/>
      <c r="S27" s="360"/>
      <c r="T27" s="360"/>
      <c r="U27" s="360"/>
      <c r="V27" s="360"/>
      <c r="W27" s="360"/>
      <c r="X27" s="360"/>
      <c r="Y27" s="360"/>
      <c r="Z27" s="360"/>
      <c r="AA27" s="360"/>
      <c r="AB27" s="360"/>
      <c r="AC27" s="360"/>
    </row>
    <row r="28" customFormat="false" ht="12.75" hidden="false" customHeight="false" outlineLevel="0" collapsed="false">
      <c r="A28" s="691" t="n">
        <v>37500</v>
      </c>
      <c r="B28" s="706" t="n">
        <v>0.062270801917713</v>
      </c>
      <c r="C28" s="707" t="n">
        <v>4.015</v>
      </c>
      <c r="D28" s="700" t="n">
        <v>0.36</v>
      </c>
      <c r="E28" s="698" t="n">
        <v>0.061633214822908</v>
      </c>
      <c r="I28" s="513"/>
      <c r="J28" s="705"/>
      <c r="K28" s="705"/>
      <c r="L28" s="705"/>
      <c r="N28" s="710"/>
      <c r="P28" s="360"/>
      <c r="Q28" s="360"/>
      <c r="R28" s="360"/>
      <c r="S28" s="360"/>
      <c r="T28" s="360"/>
      <c r="U28" s="360"/>
      <c r="V28" s="360"/>
      <c r="W28" s="360"/>
      <c r="X28" s="360"/>
      <c r="Y28" s="360"/>
      <c r="Z28" s="360"/>
      <c r="AA28" s="360"/>
      <c r="AB28" s="360"/>
      <c r="AC28" s="360"/>
    </row>
    <row r="29" customFormat="false" ht="12.75" hidden="false" customHeight="false" outlineLevel="0" collapsed="false">
      <c r="A29" s="691" t="n">
        <v>37530</v>
      </c>
      <c r="B29" s="706" t="n">
        <v>0.062213081077519</v>
      </c>
      <c r="C29" s="707" t="n">
        <v>4.005</v>
      </c>
      <c r="D29" s="700" t="n">
        <v>0.36</v>
      </c>
      <c r="E29" s="698" t="n">
        <v>0.061563317822492</v>
      </c>
      <c r="I29" s="513"/>
      <c r="J29" s="705"/>
      <c r="K29" s="705"/>
      <c r="L29" s="705"/>
      <c r="N29" s="710"/>
      <c r="P29" s="360"/>
      <c r="Q29" s="360"/>
      <c r="R29" s="360"/>
      <c r="S29" s="360"/>
      <c r="T29" s="360"/>
      <c r="U29" s="360"/>
      <c r="V29" s="360"/>
      <c r="W29" s="360"/>
      <c r="X29" s="360"/>
      <c r="Y29" s="360"/>
      <c r="Z29" s="360"/>
      <c r="AA29" s="360"/>
      <c r="AB29" s="360"/>
      <c r="AC29" s="360"/>
    </row>
    <row r="30" customFormat="false" ht="12.75" hidden="false" customHeight="false" outlineLevel="0" collapsed="false">
      <c r="A30" s="691" t="n">
        <v>37561</v>
      </c>
      <c r="B30" s="706" t="n">
        <v>0.062173568065012</v>
      </c>
      <c r="C30" s="707" t="n">
        <v>4.095</v>
      </c>
      <c r="D30" s="700" t="n">
        <v>0.36</v>
      </c>
      <c r="E30" s="698" t="n">
        <v>0.061514486012031</v>
      </c>
      <c r="I30" s="513"/>
      <c r="J30" s="705"/>
      <c r="K30" s="705"/>
      <c r="L30" s="705"/>
      <c r="N30" s="710"/>
      <c r="P30" s="360"/>
      <c r="Q30" s="360"/>
      <c r="R30" s="360"/>
      <c r="S30" s="360"/>
      <c r="T30" s="360"/>
      <c r="U30" s="360"/>
      <c r="V30" s="360"/>
      <c r="W30" s="360"/>
      <c r="X30" s="360"/>
      <c r="Y30" s="360"/>
      <c r="Z30" s="360"/>
      <c r="AA30" s="360"/>
      <c r="AB30" s="360"/>
      <c r="AC30" s="360"/>
    </row>
    <row r="31" customFormat="false" ht="12.75" hidden="false" customHeight="false" outlineLevel="0" collapsed="false">
      <c r="A31" s="691" t="n">
        <v>37591</v>
      </c>
      <c r="B31" s="706" t="n">
        <v>0.062135329666305</v>
      </c>
      <c r="C31" s="707" t="n">
        <v>4.185</v>
      </c>
      <c r="D31" s="700" t="n">
        <v>0.36</v>
      </c>
      <c r="E31" s="698" t="n">
        <v>0.061467229422016</v>
      </c>
      <c r="I31" s="513"/>
      <c r="J31" s="705"/>
      <c r="K31" s="705"/>
      <c r="L31" s="705"/>
      <c r="N31" s="710"/>
      <c r="P31" s="360"/>
      <c r="Q31" s="360"/>
      <c r="R31" s="360"/>
      <c r="S31" s="360"/>
      <c r="T31" s="360"/>
      <c r="U31" s="360"/>
      <c r="V31" s="360"/>
      <c r="W31" s="360"/>
      <c r="X31" s="360"/>
      <c r="Y31" s="360"/>
      <c r="Z31" s="360"/>
      <c r="AA31" s="360"/>
      <c r="AB31" s="360"/>
      <c r="AC31" s="360"/>
    </row>
    <row r="32" customFormat="false" ht="12.75" hidden="false" customHeight="false" outlineLevel="0" collapsed="false">
      <c r="A32" s="691" t="n">
        <v>37622</v>
      </c>
      <c r="B32" s="706" t="n">
        <v>0.062119318498187</v>
      </c>
      <c r="C32" s="707" t="n">
        <v>4.2</v>
      </c>
      <c r="D32" s="700" t="n">
        <v>0.36</v>
      </c>
      <c r="E32" s="698" t="n">
        <v>0.061441792418512</v>
      </c>
      <c r="I32" s="513"/>
      <c r="J32" s="705"/>
      <c r="K32" s="705"/>
      <c r="L32" s="705"/>
      <c r="N32" s="710"/>
      <c r="P32" s="360"/>
      <c r="Q32" s="360"/>
      <c r="R32" s="360"/>
      <c r="S32" s="360"/>
      <c r="T32" s="360"/>
      <c r="U32" s="360"/>
      <c r="V32" s="360"/>
      <c r="W32" s="360"/>
      <c r="X32" s="360"/>
      <c r="Y32" s="360"/>
      <c r="Z32" s="360"/>
      <c r="AA32" s="360"/>
      <c r="AB32" s="360"/>
      <c r="AC32" s="360"/>
    </row>
    <row r="33" customFormat="false" ht="12.75" hidden="false" customHeight="false" outlineLevel="0" collapsed="false">
      <c r="A33" s="691" t="n">
        <v>37653</v>
      </c>
      <c r="B33" s="706" t="n">
        <v>0.062131845282911</v>
      </c>
      <c r="C33" s="707" t="n">
        <v>4.025</v>
      </c>
      <c r="D33" s="700" t="n">
        <v>0.35</v>
      </c>
      <c r="E33" s="698" t="n">
        <v>0.061444763393213</v>
      </c>
      <c r="I33" s="513"/>
      <c r="J33" s="705"/>
      <c r="K33" s="705"/>
      <c r="L33" s="705"/>
      <c r="N33" s="710"/>
      <c r="P33" s="360"/>
      <c r="Q33" s="360"/>
      <c r="R33" s="360"/>
      <c r="S33" s="360"/>
      <c r="T33" s="360"/>
      <c r="U33" s="360"/>
      <c r="V33" s="360"/>
      <c r="W33" s="360"/>
      <c r="X33" s="360"/>
      <c r="Y33" s="360"/>
      <c r="Z33" s="360"/>
      <c r="AA33" s="360"/>
      <c r="AB33" s="360"/>
      <c r="AC33" s="360"/>
    </row>
    <row r="34" customFormat="false" ht="12.75" hidden="false" customHeight="false" outlineLevel="0" collapsed="false">
      <c r="A34" s="691" t="n">
        <v>37681</v>
      </c>
      <c r="B34" s="706" t="n">
        <v>0.062143159798191</v>
      </c>
      <c r="C34" s="707" t="n">
        <v>3.825</v>
      </c>
      <c r="D34" s="700" t="n">
        <v>0.3375</v>
      </c>
      <c r="E34" s="698" t="n">
        <v>0.061447446854236</v>
      </c>
      <c r="I34" s="513"/>
      <c r="J34" s="705"/>
      <c r="K34" s="705"/>
      <c r="L34" s="705"/>
      <c r="N34" s="710"/>
      <c r="P34" s="360"/>
      <c r="Q34" s="360"/>
      <c r="R34" s="360"/>
      <c r="S34" s="360"/>
      <c r="T34" s="360"/>
      <c r="U34" s="360"/>
      <c r="V34" s="360"/>
      <c r="W34" s="360"/>
      <c r="X34" s="360"/>
      <c r="Y34" s="360"/>
      <c r="Z34" s="360"/>
      <c r="AA34" s="360"/>
      <c r="AB34" s="360"/>
      <c r="AC34" s="360"/>
    </row>
    <row r="35" customFormat="false" ht="12.75" hidden="false" customHeight="false" outlineLevel="0" collapsed="false">
      <c r="A35" s="691" t="n">
        <v>37712</v>
      </c>
      <c r="B35" s="706" t="n">
        <v>0.062148338452194</v>
      </c>
      <c r="C35" s="707" t="n">
        <v>3.625</v>
      </c>
      <c r="D35" s="700" t="n">
        <v>0.3225</v>
      </c>
      <c r="E35" s="698" t="n">
        <v>0.061444709011416</v>
      </c>
      <c r="G35" s="713" t="s">
        <v>270</v>
      </c>
      <c r="I35" s="513"/>
      <c r="J35" s="705"/>
      <c r="K35" s="705"/>
      <c r="L35" s="705"/>
      <c r="N35" s="710"/>
      <c r="P35" s="360"/>
      <c r="Q35" s="360"/>
      <c r="R35" s="360"/>
      <c r="S35" s="360"/>
      <c r="T35" s="360"/>
      <c r="U35" s="360"/>
      <c r="V35" s="360"/>
      <c r="W35" s="360"/>
      <c r="X35" s="360"/>
      <c r="Y35" s="360"/>
      <c r="Z35" s="360"/>
      <c r="AA35" s="360"/>
      <c r="AB35" s="360"/>
      <c r="AC35" s="360"/>
    </row>
    <row r="36" customFormat="false" ht="12.75" hidden="false" customHeight="false" outlineLevel="0" collapsed="false">
      <c r="A36" s="691" t="n">
        <v>37742</v>
      </c>
      <c r="B36" s="706" t="n">
        <v>0.062143518650087</v>
      </c>
      <c r="C36" s="707" t="n">
        <v>3.58</v>
      </c>
      <c r="D36" s="700" t="n">
        <v>0.3175</v>
      </c>
      <c r="E36" s="698" t="n">
        <v>0.061434240743768</v>
      </c>
      <c r="G36" s="714" t="n">
        <f aca="false">AVERAGE(C23:C34)</f>
        <v>4.04541666666667</v>
      </c>
      <c r="I36" s="513"/>
      <c r="J36" s="705"/>
      <c r="K36" s="705"/>
      <c r="L36" s="705"/>
      <c r="N36" s="710"/>
      <c r="P36" s="360"/>
      <c r="Q36" s="360"/>
      <c r="R36" s="360"/>
      <c r="S36" s="360"/>
      <c r="T36" s="360"/>
      <c r="U36" s="360"/>
      <c r="V36" s="360"/>
      <c r="W36" s="360"/>
      <c r="X36" s="360"/>
      <c r="Y36" s="360"/>
      <c r="Z36" s="360"/>
      <c r="AA36" s="360"/>
      <c r="AB36" s="360"/>
      <c r="AC36" s="360"/>
    </row>
    <row r="37" customFormat="false" ht="12.75" hidden="false" customHeight="false" outlineLevel="0" collapsed="false">
      <c r="A37" s="691" t="n">
        <v>37773</v>
      </c>
      <c r="B37" s="706" t="n">
        <v>0.062138538187917</v>
      </c>
      <c r="C37" s="707" t="n">
        <v>3.59</v>
      </c>
      <c r="D37" s="700" t="n">
        <v>0.315</v>
      </c>
      <c r="E37" s="698" t="n">
        <v>0.061423423533903</v>
      </c>
      <c r="I37" s="513"/>
      <c r="J37" s="705"/>
      <c r="K37" s="705"/>
      <c r="L37" s="705"/>
      <c r="N37" s="710"/>
      <c r="P37" s="360"/>
      <c r="Q37" s="360"/>
      <c r="R37" s="360"/>
      <c r="S37" s="360"/>
      <c r="T37" s="360"/>
      <c r="U37" s="360"/>
      <c r="V37" s="360"/>
      <c r="W37" s="360"/>
      <c r="X37" s="360"/>
      <c r="Y37" s="360"/>
      <c r="Z37" s="360"/>
      <c r="AA37" s="360"/>
      <c r="AB37" s="360"/>
      <c r="AC37" s="360"/>
    </row>
    <row r="38" customFormat="false" ht="12.75" hidden="false" customHeight="false" outlineLevel="0" collapsed="false">
      <c r="A38" s="691" t="n">
        <v>37803</v>
      </c>
      <c r="B38" s="706" t="n">
        <v>0.062136917409194</v>
      </c>
      <c r="C38" s="707" t="n">
        <v>3.598</v>
      </c>
      <c r="D38" s="700" t="n">
        <v>0.315</v>
      </c>
      <c r="E38" s="698" t="n">
        <v>0.061417204989419</v>
      </c>
      <c r="I38" s="513"/>
      <c r="J38" s="705"/>
      <c r="K38" s="705"/>
      <c r="L38" s="705"/>
      <c r="N38" s="710"/>
      <c r="P38" s="360"/>
      <c r="Q38" s="360"/>
      <c r="R38" s="360"/>
      <c r="S38" s="360"/>
      <c r="T38" s="360"/>
      <c r="U38" s="360"/>
      <c r="V38" s="360"/>
      <c r="W38" s="360"/>
      <c r="X38" s="360"/>
      <c r="Y38" s="360"/>
      <c r="Z38" s="360"/>
      <c r="AA38" s="360"/>
      <c r="AB38" s="360"/>
      <c r="AC38" s="360"/>
    </row>
    <row r="39" customFormat="false" ht="12.75" hidden="false" customHeight="false" outlineLevel="0" collapsed="false">
      <c r="A39" s="691" t="n">
        <v>37834</v>
      </c>
      <c r="B39" s="706" t="n">
        <v>0.062139837517075</v>
      </c>
      <c r="C39" s="707" t="n">
        <v>3.59</v>
      </c>
      <c r="D39" s="700" t="n">
        <v>0.315</v>
      </c>
      <c r="E39" s="698" t="n">
        <v>0.061416883454933</v>
      </c>
      <c r="I39" s="513"/>
      <c r="J39" s="705"/>
      <c r="K39" s="705"/>
      <c r="L39" s="705"/>
      <c r="N39" s="710"/>
      <c r="P39" s="360"/>
      <c r="Q39" s="360"/>
      <c r="R39" s="360"/>
      <c r="S39" s="360"/>
      <c r="T39" s="360"/>
      <c r="U39" s="360"/>
      <c r="V39" s="360"/>
      <c r="W39" s="360"/>
      <c r="X39" s="360"/>
      <c r="Y39" s="360"/>
      <c r="Z39" s="360"/>
      <c r="AA39" s="360"/>
      <c r="AB39" s="360"/>
      <c r="AC39" s="360"/>
    </row>
    <row r="40" customFormat="false" ht="12.75" hidden="false" customHeight="false" outlineLevel="0" collapsed="false">
      <c r="A40" s="691" t="n">
        <v>37865</v>
      </c>
      <c r="B40" s="706" t="n">
        <v>0.062142757624959</v>
      </c>
      <c r="C40" s="707" t="n">
        <v>3.602</v>
      </c>
      <c r="D40" s="700" t="n">
        <v>0.315</v>
      </c>
      <c r="E40" s="698" t="n">
        <v>0.061416561920448</v>
      </c>
      <c r="I40" s="513"/>
      <c r="J40" s="705"/>
      <c r="K40" s="705"/>
      <c r="L40" s="705"/>
      <c r="N40" s="71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Z40" s="360"/>
      <c r="AA40" s="360"/>
      <c r="AB40" s="360"/>
      <c r="AC40" s="360"/>
    </row>
    <row r="41" customFormat="false" ht="12.75" hidden="false" customHeight="false" outlineLevel="0" collapsed="false">
      <c r="A41" s="691" t="n">
        <v>37895</v>
      </c>
      <c r="B41" s="706" t="n">
        <v>0.062148114967168</v>
      </c>
      <c r="C41" s="707" t="n">
        <v>3.612</v>
      </c>
      <c r="D41" s="700" t="n">
        <v>0.315</v>
      </c>
      <c r="E41" s="698" t="n">
        <v>0.061419636217892</v>
      </c>
      <c r="I41" s="513"/>
      <c r="J41" s="705"/>
      <c r="K41" s="705"/>
      <c r="L41" s="705"/>
      <c r="N41" s="710"/>
      <c r="P41" s="360"/>
      <c r="Q41" s="360"/>
      <c r="R41" s="360"/>
      <c r="S41" s="360"/>
      <c r="T41" s="360"/>
      <c r="U41" s="360"/>
      <c r="V41" s="360"/>
      <c r="W41" s="360"/>
      <c r="X41" s="360"/>
      <c r="Y41" s="360"/>
      <c r="Z41" s="360"/>
      <c r="AA41" s="360"/>
      <c r="AB41" s="360"/>
      <c r="AC41" s="360"/>
    </row>
    <row r="42" customFormat="false" ht="12.75" hidden="false" customHeight="false" outlineLevel="0" collapsed="false">
      <c r="A42" s="691" t="n">
        <v>37926</v>
      </c>
      <c r="B42" s="706" t="n">
        <v>0.062156828756663</v>
      </c>
      <c r="C42" s="707" t="n">
        <v>3.747</v>
      </c>
      <c r="D42" s="700" t="n">
        <v>0.315</v>
      </c>
      <c r="E42" s="698" t="n">
        <v>0.061427063103556</v>
      </c>
      <c r="I42" s="513"/>
      <c r="J42" s="705"/>
      <c r="K42" s="705"/>
      <c r="L42" s="705"/>
      <c r="N42" s="710"/>
      <c r="P42" s="360"/>
      <c r="Q42" s="360"/>
      <c r="R42" s="360"/>
      <c r="S42" s="360"/>
      <c r="T42" s="360"/>
      <c r="U42" s="360"/>
      <c r="V42" s="360"/>
      <c r="W42" s="360"/>
      <c r="X42" s="360"/>
      <c r="Y42" s="360"/>
      <c r="Z42" s="360"/>
      <c r="AA42" s="360"/>
      <c r="AB42" s="360"/>
      <c r="AC42" s="360"/>
    </row>
    <row r="43" customFormat="false" ht="12.75" hidden="false" customHeight="false" outlineLevel="0" collapsed="false">
      <c r="A43" s="691" t="n">
        <v>37956</v>
      </c>
      <c r="B43" s="706" t="n">
        <v>0.062165261456198</v>
      </c>
      <c r="C43" s="707" t="n">
        <v>3.872</v>
      </c>
      <c r="D43" s="700" t="n">
        <v>0.3175</v>
      </c>
      <c r="E43" s="698" t="n">
        <v>0.06143425041228</v>
      </c>
      <c r="I43" s="513"/>
      <c r="J43" s="705"/>
      <c r="K43" s="705"/>
      <c r="L43" s="705"/>
      <c r="N43" s="710"/>
      <c r="P43" s="360"/>
      <c r="Q43" s="360"/>
      <c r="R43" s="360"/>
      <c r="S43" s="360"/>
      <c r="T43" s="360"/>
      <c r="U43" s="360"/>
      <c r="V43" s="360"/>
      <c r="W43" s="360"/>
      <c r="X43" s="360"/>
      <c r="Y43" s="360"/>
      <c r="Z43" s="360"/>
      <c r="AA43" s="360"/>
      <c r="AB43" s="360"/>
      <c r="AC43" s="360"/>
    </row>
    <row r="44" customFormat="false" ht="12.75" hidden="false" customHeight="false" outlineLevel="0" collapsed="false">
      <c r="A44" s="691" t="n">
        <v>37987</v>
      </c>
      <c r="B44" s="706" t="n">
        <v>0.062184476703962</v>
      </c>
      <c r="C44" s="707" t="n">
        <v>3.985</v>
      </c>
      <c r="D44" s="700" t="n">
        <v>0.3175</v>
      </c>
      <c r="E44" s="698" t="n">
        <v>0.061452869451572</v>
      </c>
      <c r="I44" s="513"/>
      <c r="J44" s="705"/>
      <c r="K44" s="705"/>
      <c r="L44" s="705"/>
      <c r="N44" s="710"/>
      <c r="P44" s="360"/>
      <c r="Q44" s="360"/>
      <c r="R44" s="360"/>
      <c r="S44" s="360"/>
      <c r="T44" s="360"/>
      <c r="U44" s="360"/>
      <c r="V44" s="360"/>
      <c r="W44" s="360"/>
      <c r="X44" s="360"/>
      <c r="Y44" s="360"/>
      <c r="Z44" s="360"/>
      <c r="AA44" s="360"/>
      <c r="AB44" s="360"/>
      <c r="AC44" s="360"/>
    </row>
    <row r="45" customFormat="false" ht="12.75" hidden="false" customHeight="false" outlineLevel="0" collapsed="false">
      <c r="A45" s="691" t="n">
        <v>38018</v>
      </c>
      <c r="B45" s="706" t="n">
        <v>0.062214893507395</v>
      </c>
      <c r="C45" s="707" t="n">
        <v>3.835</v>
      </c>
      <c r="D45" s="700" t="n">
        <v>0.315</v>
      </c>
      <c r="E45" s="698" t="n">
        <v>0.061483426788262</v>
      </c>
      <c r="I45" s="513"/>
      <c r="J45" s="705"/>
      <c r="K45" s="705"/>
      <c r="L45" s="705"/>
      <c r="N45" s="710"/>
      <c r="P45" s="360"/>
      <c r="Q45" s="360"/>
      <c r="R45" s="360"/>
      <c r="S45" s="360"/>
      <c r="T45" s="360"/>
      <c r="U45" s="360"/>
      <c r="V45" s="360"/>
      <c r="W45" s="360"/>
      <c r="X45" s="360"/>
      <c r="Y45" s="360"/>
      <c r="Z45" s="360"/>
      <c r="AA45" s="360"/>
      <c r="AB45" s="360"/>
      <c r="AC45" s="360"/>
    </row>
    <row r="46" customFormat="false" ht="12.75" hidden="false" customHeight="false" outlineLevel="0" collapsed="false">
      <c r="A46" s="691" t="n">
        <v>38047</v>
      </c>
      <c r="B46" s="706" t="n">
        <v>0.062243347936691</v>
      </c>
      <c r="C46" s="707" t="n">
        <v>3.695</v>
      </c>
      <c r="D46" s="700" t="n">
        <v>0.3125</v>
      </c>
      <c r="E46" s="698" t="n">
        <v>0.061512012684157</v>
      </c>
      <c r="I46" s="513"/>
      <c r="J46" s="705"/>
      <c r="K46" s="705"/>
      <c r="L46" s="705"/>
      <c r="N46" s="710"/>
      <c r="P46" s="360"/>
      <c r="Q46" s="360"/>
      <c r="R46" s="360"/>
      <c r="S46" s="360"/>
      <c r="T46" s="360"/>
      <c r="U46" s="360"/>
      <c r="V46" s="360"/>
      <c r="W46" s="360"/>
      <c r="X46" s="360"/>
      <c r="Y46" s="360"/>
      <c r="Z46" s="360"/>
      <c r="AA46" s="360"/>
      <c r="AB46" s="360"/>
      <c r="AC46" s="360"/>
    </row>
    <row r="47" customFormat="false" ht="12.75" hidden="false" customHeight="false" outlineLevel="0" collapsed="false">
      <c r="A47" s="691" t="n">
        <v>38078</v>
      </c>
      <c r="B47" s="706" t="n">
        <v>0.062265570551458</v>
      </c>
      <c r="C47" s="707" t="n">
        <v>3.535</v>
      </c>
      <c r="D47" s="700" t="n">
        <v>0.2975</v>
      </c>
      <c r="E47" s="698" t="n">
        <v>0.061539211328843</v>
      </c>
      <c r="G47" s="713" t="s">
        <v>271</v>
      </c>
      <c r="I47" s="513"/>
      <c r="J47" s="705"/>
      <c r="K47" s="705"/>
      <c r="L47" s="705"/>
      <c r="N47" s="710"/>
      <c r="P47" s="360"/>
      <c r="Q47" s="360"/>
      <c r="R47" s="360"/>
      <c r="S47" s="360"/>
      <c r="T47" s="360"/>
      <c r="U47" s="360"/>
      <c r="V47" s="360"/>
      <c r="W47" s="360"/>
      <c r="X47" s="360"/>
      <c r="Y47" s="360"/>
      <c r="Z47" s="360"/>
      <c r="AA47" s="360"/>
      <c r="AB47" s="360"/>
      <c r="AC47" s="360"/>
    </row>
    <row r="48" customFormat="false" ht="12.75" hidden="false" customHeight="false" outlineLevel="0" collapsed="false">
      <c r="A48" s="691" t="n">
        <v>38108</v>
      </c>
      <c r="B48" s="706" t="n">
        <v>0.062278617789861</v>
      </c>
      <c r="C48" s="707" t="n">
        <v>3.495</v>
      </c>
      <c r="D48" s="700" t="n">
        <v>0.29</v>
      </c>
      <c r="E48" s="698" t="n">
        <v>0.061562065560574</v>
      </c>
      <c r="G48" s="714" t="n">
        <f aca="false">AVERAGE(C35:C46)</f>
        <v>3.69425</v>
      </c>
      <c r="I48" s="513"/>
      <c r="J48" s="705"/>
      <c r="K48" s="705"/>
      <c r="L48" s="705"/>
      <c r="N48" s="710"/>
      <c r="P48" s="360"/>
      <c r="Q48" s="360"/>
      <c r="R48" s="360"/>
      <c r="S48" s="360"/>
      <c r="T48" s="360"/>
      <c r="U48" s="360"/>
      <c r="V48" s="360"/>
      <c r="W48" s="360"/>
      <c r="X48" s="360"/>
      <c r="Y48" s="360"/>
      <c r="Z48" s="360"/>
      <c r="AA48" s="360"/>
      <c r="AB48" s="360"/>
      <c r="AC48" s="360"/>
    </row>
    <row r="49" customFormat="false" ht="12.75" hidden="false" customHeight="false" outlineLevel="0" collapsed="false">
      <c r="A49" s="691" t="n">
        <v>38139</v>
      </c>
      <c r="B49" s="706" t="n">
        <v>0.062292099936268</v>
      </c>
      <c r="C49" s="707" t="n">
        <v>3.515</v>
      </c>
      <c r="D49" s="700" t="n">
        <v>0.2875</v>
      </c>
      <c r="E49" s="698" t="n">
        <v>0.061585681600211</v>
      </c>
      <c r="I49" s="513"/>
      <c r="J49" s="705"/>
      <c r="K49" s="705"/>
      <c r="L49" s="705"/>
      <c r="N49" s="710"/>
      <c r="P49" s="360"/>
      <c r="Q49" s="360"/>
      <c r="R49" s="360"/>
      <c r="S49" s="360"/>
      <c r="T49" s="360"/>
      <c r="U49" s="360"/>
      <c r="V49" s="360"/>
      <c r="W49" s="360"/>
      <c r="X49" s="360"/>
      <c r="Y49" s="360"/>
      <c r="Z49" s="360"/>
      <c r="AA49" s="360"/>
      <c r="AB49" s="360"/>
      <c r="AC49" s="360"/>
    </row>
    <row r="50" customFormat="false" ht="12.75" hidden="false" customHeight="false" outlineLevel="0" collapsed="false">
      <c r="A50" s="691" t="n">
        <v>38169</v>
      </c>
      <c r="B50" s="706" t="n">
        <v>0.062306937695397</v>
      </c>
      <c r="C50" s="707" t="n">
        <v>3.523</v>
      </c>
      <c r="D50" s="700" t="n">
        <v>0.285</v>
      </c>
      <c r="E50" s="698" t="n">
        <v>0.061608015785411</v>
      </c>
      <c r="I50" s="513"/>
      <c r="J50" s="705"/>
      <c r="K50" s="705"/>
      <c r="L50" s="705"/>
      <c r="N50" s="710"/>
      <c r="P50" s="360"/>
      <c r="Q50" s="360"/>
      <c r="R50" s="360"/>
      <c r="S50" s="360"/>
      <c r="T50" s="360"/>
      <c r="U50" s="360"/>
      <c r="V50" s="360"/>
      <c r="W50" s="360"/>
      <c r="X50" s="360"/>
      <c r="Y50" s="360"/>
      <c r="Z50" s="360"/>
      <c r="AA50" s="360"/>
      <c r="AB50" s="360"/>
      <c r="AC50" s="360"/>
    </row>
    <row r="51" customFormat="false" ht="12.75" hidden="false" customHeight="false" outlineLevel="0" collapsed="false">
      <c r="A51" s="691" t="n">
        <v>38200</v>
      </c>
      <c r="B51" s="706" t="n">
        <v>0.062324237954359</v>
      </c>
      <c r="C51" s="707" t="n">
        <v>3.53</v>
      </c>
      <c r="D51" s="700" t="n">
        <v>0.285</v>
      </c>
      <c r="E51" s="698" t="n">
        <v>0.061630520218534</v>
      </c>
      <c r="I51" s="513"/>
      <c r="J51" s="705"/>
      <c r="K51" s="705"/>
      <c r="L51" s="705"/>
      <c r="N51" s="710"/>
      <c r="P51" s="360"/>
      <c r="Q51" s="360"/>
      <c r="R51" s="360"/>
      <c r="S51" s="360"/>
      <c r="T51" s="360"/>
      <c r="U51" s="360"/>
      <c r="V51" s="360"/>
      <c r="W51" s="360"/>
      <c r="X51" s="360"/>
      <c r="Y51" s="360"/>
      <c r="Z51" s="360"/>
      <c r="AA51" s="360"/>
      <c r="AB51" s="360"/>
      <c r="AC51" s="360"/>
    </row>
    <row r="52" customFormat="false" ht="12.75" hidden="false" customHeight="false" outlineLevel="0" collapsed="false">
      <c r="A52" s="691" t="n">
        <v>38231</v>
      </c>
      <c r="B52" s="706" t="n">
        <v>0.062341538213421</v>
      </c>
      <c r="C52" s="707" t="n">
        <v>3.547</v>
      </c>
      <c r="D52" s="700" t="n">
        <v>0.285</v>
      </c>
      <c r="E52" s="698" t="n">
        <v>0.061653024651827</v>
      </c>
      <c r="I52" s="513"/>
      <c r="J52" s="705"/>
      <c r="K52" s="705"/>
      <c r="L52" s="705"/>
      <c r="N52" s="710"/>
      <c r="P52" s="360"/>
      <c r="Q52" s="360"/>
      <c r="R52" s="360"/>
      <c r="S52" s="360"/>
      <c r="T52" s="360"/>
      <c r="U52" s="360"/>
      <c r="V52" s="360"/>
      <c r="W52" s="360"/>
      <c r="X52" s="360"/>
      <c r="Y52" s="360"/>
      <c r="Z52" s="360"/>
      <c r="AA52" s="360"/>
      <c r="AB52" s="360"/>
      <c r="AC52" s="360"/>
    </row>
    <row r="53" customFormat="false" ht="12.75" hidden="false" customHeight="false" outlineLevel="0" collapsed="false">
      <c r="A53" s="691" t="n">
        <v>38261</v>
      </c>
      <c r="B53" s="706" t="n">
        <v>0.062359456274524</v>
      </c>
      <c r="C53" s="707" t="n">
        <v>3.557</v>
      </c>
      <c r="D53" s="700" t="n">
        <v>0.285</v>
      </c>
      <c r="E53" s="698" t="n">
        <v>0.061680612821957</v>
      </c>
      <c r="I53" s="513"/>
      <c r="J53" s="705"/>
      <c r="K53" s="705"/>
      <c r="L53" s="705"/>
      <c r="N53" s="71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Z53" s="360"/>
      <c r="AA53" s="360"/>
      <c r="AB53" s="360"/>
      <c r="AC53" s="360"/>
    </row>
    <row r="54" customFormat="false" ht="12.75" hidden="false" customHeight="false" outlineLevel="0" collapsed="false">
      <c r="A54" s="691" t="n">
        <v>38292</v>
      </c>
      <c r="B54" s="706" t="n">
        <v>0.06237910329844</v>
      </c>
      <c r="C54" s="707" t="n">
        <v>3.702</v>
      </c>
      <c r="D54" s="700" t="n">
        <v>0.2875</v>
      </c>
      <c r="E54" s="698" t="n">
        <v>0.061714712090246</v>
      </c>
      <c r="I54" s="513"/>
      <c r="J54" s="705"/>
      <c r="K54" s="705"/>
      <c r="L54" s="705"/>
      <c r="N54" s="710"/>
      <c r="P54" s="360"/>
      <c r="Q54" s="360"/>
      <c r="R54" s="360"/>
      <c r="S54" s="360"/>
      <c r="T54" s="360"/>
      <c r="U54" s="360"/>
      <c r="V54" s="360"/>
      <c r="W54" s="360"/>
      <c r="X54" s="360"/>
      <c r="Y54" s="360"/>
      <c r="Z54" s="360"/>
      <c r="AA54" s="360"/>
      <c r="AB54" s="360"/>
      <c r="AC54" s="360"/>
    </row>
    <row r="55" customFormat="false" ht="12.75" hidden="false" customHeight="false" outlineLevel="0" collapsed="false">
      <c r="A55" s="691" t="n">
        <v>38322</v>
      </c>
      <c r="B55" s="706" t="n">
        <v>0.062398116547514</v>
      </c>
      <c r="C55" s="707" t="n">
        <v>3.837</v>
      </c>
      <c r="D55" s="700" t="n">
        <v>0.29</v>
      </c>
      <c r="E55" s="698" t="n">
        <v>0.061747711382506</v>
      </c>
      <c r="I55" s="513"/>
      <c r="J55" s="705"/>
      <c r="K55" s="705"/>
      <c r="L55" s="705"/>
      <c r="N55" s="710"/>
      <c r="P55" s="360"/>
      <c r="Q55" s="360"/>
      <c r="R55" s="360"/>
      <c r="S55" s="360"/>
      <c r="T55" s="360"/>
      <c r="U55" s="360"/>
      <c r="V55" s="360"/>
      <c r="W55" s="360"/>
      <c r="X55" s="360"/>
      <c r="Y55" s="360"/>
      <c r="Z55" s="360"/>
      <c r="AA55" s="360"/>
      <c r="AB55" s="360"/>
      <c r="AC55" s="360"/>
    </row>
    <row r="56" customFormat="false" ht="12.75" hidden="false" customHeight="false" outlineLevel="0" collapsed="false">
      <c r="A56" s="691" t="n">
        <v>38353</v>
      </c>
      <c r="B56" s="706" t="n">
        <v>0.062417761141193</v>
      </c>
      <c r="C56" s="707" t="n">
        <v>3.975</v>
      </c>
      <c r="D56" s="700" t="n">
        <v>0.29</v>
      </c>
      <c r="E56" s="698" t="n">
        <v>0.061780136212986</v>
      </c>
      <c r="I56" s="513"/>
      <c r="J56" s="705"/>
      <c r="K56" s="705"/>
      <c r="L56" s="705"/>
      <c r="N56" s="710"/>
      <c r="P56" s="360"/>
      <c r="Q56" s="360"/>
      <c r="R56" s="360"/>
      <c r="S56" s="360"/>
      <c r="T56" s="360"/>
      <c r="U56" s="360"/>
      <c r="V56" s="360"/>
      <c r="W56" s="360"/>
      <c r="X56" s="360"/>
      <c r="Y56" s="360"/>
      <c r="Z56" s="360"/>
      <c r="AA56" s="360"/>
      <c r="AB56" s="360"/>
      <c r="AC56" s="360"/>
    </row>
    <row r="57" customFormat="false" ht="12.75" hidden="false" customHeight="false" outlineLevel="0" collapsed="false">
      <c r="A57" s="691" t="n">
        <v>38384</v>
      </c>
      <c r="B57" s="706" t="n">
        <v>0.062437403733423</v>
      </c>
      <c r="C57" s="707" t="n">
        <v>3.825</v>
      </c>
      <c r="D57" s="700" t="n">
        <v>0.28</v>
      </c>
      <c r="E57" s="698" t="n">
        <v>0.061811182094392</v>
      </c>
      <c r="I57" s="513"/>
      <c r="J57" s="705"/>
      <c r="K57" s="705"/>
      <c r="L57" s="705"/>
      <c r="N57" s="710"/>
      <c r="P57" s="360"/>
      <c r="Q57" s="360"/>
      <c r="R57" s="360"/>
      <c r="S57" s="360"/>
      <c r="T57" s="360"/>
      <c r="U57" s="360"/>
      <c r="V57" s="360"/>
      <c r="W57" s="360"/>
      <c r="X57" s="360"/>
      <c r="Y57" s="360"/>
      <c r="Z57" s="360"/>
      <c r="AA57" s="360"/>
      <c r="AB57" s="360"/>
      <c r="AC57" s="360"/>
    </row>
    <row r="58" customFormat="false" ht="12.75" hidden="false" customHeight="false" outlineLevel="0" collapsed="false">
      <c r="A58" s="691" t="n">
        <v>38412</v>
      </c>
      <c r="B58" s="706" t="n">
        <v>0.06245514542974</v>
      </c>
      <c r="C58" s="707" t="n">
        <v>3.685</v>
      </c>
      <c r="D58" s="700" t="n">
        <v>0.2725</v>
      </c>
      <c r="E58" s="698" t="n">
        <v>0.061839223535936</v>
      </c>
      <c r="I58" s="513"/>
      <c r="J58" s="705"/>
      <c r="K58" s="705"/>
      <c r="L58" s="705"/>
      <c r="N58" s="71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0"/>
      <c r="AA58" s="360"/>
      <c r="AB58" s="360"/>
      <c r="AC58" s="360"/>
    </row>
    <row r="59" customFormat="false" ht="12.75" hidden="false" customHeight="false" outlineLevel="0" collapsed="false">
      <c r="A59" s="691" t="n">
        <v>38443</v>
      </c>
      <c r="B59" s="706" t="n">
        <v>0.062474788022212</v>
      </c>
      <c r="C59" s="707" t="n">
        <v>3.525</v>
      </c>
      <c r="D59" s="700" t="n">
        <v>0.255</v>
      </c>
      <c r="E59" s="698" t="n">
        <v>0.061870269417951</v>
      </c>
      <c r="G59" s="713" t="s">
        <v>272</v>
      </c>
      <c r="I59" s="513"/>
      <c r="J59" s="705"/>
      <c r="K59" s="705"/>
      <c r="L59" s="705"/>
      <c r="N59" s="710"/>
      <c r="P59" s="360"/>
      <c r="Q59" s="360"/>
      <c r="R59" s="360"/>
      <c r="S59" s="360"/>
      <c r="T59" s="360"/>
      <c r="U59" s="360"/>
      <c r="V59" s="360"/>
      <c r="W59" s="360"/>
      <c r="X59" s="360"/>
      <c r="Y59" s="360"/>
      <c r="Z59" s="360"/>
      <c r="AA59" s="360"/>
      <c r="AB59" s="360"/>
      <c r="AC59" s="360"/>
    </row>
    <row r="60" customFormat="false" ht="12.75" hidden="false" customHeight="false" outlineLevel="0" collapsed="false">
      <c r="A60" s="691" t="n">
        <v>38473</v>
      </c>
      <c r="B60" s="706" t="n">
        <v>0.062493796982792</v>
      </c>
      <c r="C60" s="707" t="n">
        <v>3.485</v>
      </c>
      <c r="D60" s="700" t="n">
        <v>0.25</v>
      </c>
      <c r="E60" s="698" t="n">
        <v>0.061900313820205</v>
      </c>
      <c r="G60" s="715" t="n">
        <f aca="false">AVERAGE(C47:C58)</f>
        <v>3.64383333333333</v>
      </c>
      <c r="I60" s="513"/>
      <c r="J60" s="705"/>
      <c r="K60" s="705"/>
      <c r="L60" s="705"/>
      <c r="N60" s="710"/>
      <c r="P60" s="360"/>
      <c r="Q60" s="360"/>
      <c r="R60" s="360"/>
      <c r="S60" s="360"/>
      <c r="T60" s="360"/>
      <c r="U60" s="360"/>
      <c r="V60" s="360"/>
      <c r="W60" s="360"/>
      <c r="X60" s="360"/>
      <c r="Y60" s="360"/>
      <c r="Z60" s="360"/>
      <c r="AA60" s="360"/>
      <c r="AB60" s="360"/>
      <c r="AC60" s="360"/>
    </row>
    <row r="61" customFormat="false" ht="12.75" hidden="false" customHeight="false" outlineLevel="0" collapsed="false">
      <c r="A61" s="691" t="n">
        <v>38504</v>
      </c>
      <c r="B61" s="706" t="n">
        <v>0.062513439575516</v>
      </c>
      <c r="C61" s="707" t="n">
        <v>3.505</v>
      </c>
      <c r="D61" s="700" t="n">
        <v>0.245</v>
      </c>
      <c r="E61" s="698" t="n">
        <v>0.061931359702849</v>
      </c>
      <c r="I61" s="513"/>
      <c r="J61" s="705"/>
      <c r="K61" s="705"/>
      <c r="L61" s="705"/>
      <c r="N61" s="710"/>
      <c r="P61" s="360"/>
      <c r="Q61" s="360"/>
      <c r="R61" s="360"/>
      <c r="S61" s="360"/>
      <c r="T61" s="360"/>
      <c r="U61" s="360"/>
      <c r="V61" s="360"/>
      <c r="W61" s="360"/>
      <c r="X61" s="360"/>
      <c r="Y61" s="360"/>
      <c r="Z61" s="360"/>
      <c r="AA61" s="360"/>
      <c r="AB61" s="360"/>
      <c r="AC61" s="360"/>
    </row>
    <row r="62" customFormat="false" ht="12.75" hidden="false" customHeight="false" outlineLevel="0" collapsed="false">
      <c r="A62" s="691" t="n">
        <v>38534</v>
      </c>
      <c r="B62" s="706" t="n">
        <v>0.06253244853634</v>
      </c>
      <c r="C62" s="707" t="n">
        <v>3.513</v>
      </c>
      <c r="D62" s="700" t="n">
        <v>0.245</v>
      </c>
      <c r="E62" s="698" t="n">
        <v>0.061961404105713</v>
      </c>
      <c r="I62" s="513"/>
      <c r="J62" s="705"/>
      <c r="K62" s="705"/>
      <c r="L62" s="705"/>
      <c r="N62" s="710"/>
      <c r="P62" s="360"/>
      <c r="Q62" s="360"/>
      <c r="R62" s="360"/>
      <c r="S62" s="360"/>
      <c r="T62" s="360"/>
      <c r="U62" s="360"/>
      <c r="V62" s="360"/>
      <c r="W62" s="360"/>
      <c r="X62" s="360"/>
      <c r="Y62" s="360"/>
      <c r="Z62" s="360"/>
      <c r="AA62" s="360"/>
      <c r="AB62" s="360"/>
      <c r="AC62" s="360"/>
    </row>
    <row r="63" customFormat="false" ht="12.75" hidden="false" customHeight="false" outlineLevel="0" collapsed="false">
      <c r="A63" s="691" t="n">
        <v>38565</v>
      </c>
      <c r="B63" s="706" t="n">
        <v>0.062552091129316</v>
      </c>
      <c r="C63" s="707" t="n">
        <v>3.52</v>
      </c>
      <c r="D63" s="700" t="n">
        <v>0.245</v>
      </c>
      <c r="E63" s="698" t="n">
        <v>0.061992449988986</v>
      </c>
      <c r="I63" s="513"/>
      <c r="J63" s="705"/>
      <c r="K63" s="705"/>
      <c r="L63" s="705"/>
      <c r="N63" s="710"/>
      <c r="P63" s="360"/>
      <c r="Q63" s="360"/>
      <c r="R63" s="360"/>
      <c r="S63" s="360"/>
      <c r="T63" s="360"/>
      <c r="U63" s="360"/>
      <c r="V63" s="360"/>
      <c r="W63" s="360"/>
      <c r="X63" s="360"/>
      <c r="Y63" s="360"/>
      <c r="Z63" s="360"/>
      <c r="AA63" s="360"/>
      <c r="AB63" s="360"/>
      <c r="AC63" s="360"/>
    </row>
    <row r="64" customFormat="false" ht="12.75" hidden="false" customHeight="false" outlineLevel="0" collapsed="false">
      <c r="A64" s="691" t="n">
        <v>38596</v>
      </c>
      <c r="B64" s="706" t="n">
        <v>0.062571733722421</v>
      </c>
      <c r="C64" s="707" t="n">
        <v>3.537</v>
      </c>
      <c r="D64" s="700" t="n">
        <v>0.245</v>
      </c>
      <c r="E64" s="698" t="n">
        <v>0.06202349587258</v>
      </c>
      <c r="I64" s="513"/>
      <c r="J64" s="705"/>
      <c r="K64" s="705"/>
      <c r="L64" s="705"/>
      <c r="N64" s="710"/>
      <c r="P64" s="360"/>
      <c r="Q64" s="360"/>
      <c r="R64" s="360"/>
      <c r="S64" s="360"/>
      <c r="T64" s="360"/>
      <c r="U64" s="360"/>
      <c r="V64" s="360"/>
      <c r="W64" s="360"/>
      <c r="X64" s="360"/>
      <c r="Y64" s="360"/>
      <c r="Z64" s="360"/>
      <c r="AA64" s="360"/>
      <c r="AB64" s="360"/>
      <c r="AC64" s="360"/>
    </row>
    <row r="65" customFormat="false" ht="12.75" hidden="false" customHeight="false" outlineLevel="0" collapsed="false">
      <c r="A65" s="691" t="n">
        <v>38626</v>
      </c>
      <c r="B65" s="706" t="n">
        <v>0.062590742683612</v>
      </c>
      <c r="C65" s="707" t="n">
        <v>3.547</v>
      </c>
      <c r="D65" s="700" t="n">
        <v>0.245</v>
      </c>
      <c r="E65" s="698" t="n">
        <v>0.062053540276362</v>
      </c>
      <c r="I65" s="513"/>
      <c r="J65" s="705"/>
      <c r="K65" s="705"/>
      <c r="L65" s="705"/>
      <c r="N65" s="710"/>
      <c r="P65" s="360"/>
      <c r="Q65" s="360"/>
      <c r="R65" s="360"/>
      <c r="S65" s="360"/>
      <c r="T65" s="360"/>
      <c r="U65" s="360"/>
      <c r="V65" s="360"/>
      <c r="W65" s="360"/>
      <c r="X65" s="360"/>
      <c r="Y65" s="360"/>
      <c r="Z65" s="360"/>
      <c r="AA65" s="360"/>
      <c r="AB65" s="360"/>
      <c r="AC65" s="360"/>
    </row>
    <row r="66" customFormat="false" ht="12.75" hidden="false" customHeight="false" outlineLevel="0" collapsed="false">
      <c r="A66" s="691" t="n">
        <v>38657</v>
      </c>
      <c r="B66" s="706" t="n">
        <v>0.062610385276969</v>
      </c>
      <c r="C66" s="707" t="n">
        <v>3.692</v>
      </c>
      <c r="D66" s="700" t="n">
        <v>0.245</v>
      </c>
      <c r="E66" s="698" t="n">
        <v>0.062084586160586</v>
      </c>
      <c r="I66" s="513"/>
      <c r="J66" s="705"/>
      <c r="K66" s="705"/>
      <c r="L66" s="705"/>
      <c r="N66" s="710"/>
      <c r="P66" s="360"/>
      <c r="Q66" s="360"/>
      <c r="R66" s="360"/>
      <c r="S66" s="360"/>
      <c r="T66" s="360"/>
      <c r="U66" s="360"/>
      <c r="V66" s="360"/>
      <c r="W66" s="360"/>
      <c r="X66" s="360"/>
      <c r="Y66" s="360"/>
      <c r="Z66" s="360"/>
      <c r="AA66" s="360"/>
      <c r="AB66" s="360"/>
      <c r="AC66" s="360"/>
    </row>
    <row r="67" customFormat="false" ht="12.75" hidden="false" customHeight="false" outlineLevel="0" collapsed="false">
      <c r="A67" s="691" t="n">
        <v>38687</v>
      </c>
      <c r="B67" s="706" t="n">
        <v>0.062629394238403</v>
      </c>
      <c r="C67" s="707" t="n">
        <v>3.827</v>
      </c>
      <c r="D67" s="700" t="n">
        <v>0.2475</v>
      </c>
      <c r="E67" s="698" t="n">
        <v>0.062114630564977</v>
      </c>
      <c r="I67" s="513"/>
      <c r="J67" s="705"/>
      <c r="K67" s="705"/>
      <c r="L67" s="705"/>
      <c r="N67" s="710"/>
      <c r="P67" s="360"/>
      <c r="Q67" s="360"/>
      <c r="R67" s="360"/>
      <c r="S67" s="360"/>
      <c r="T67" s="360"/>
      <c r="U67" s="360"/>
      <c r="V67" s="360"/>
      <c r="W67" s="360"/>
      <c r="X67" s="360"/>
      <c r="Y67" s="360"/>
      <c r="Z67" s="360"/>
      <c r="AA67" s="360"/>
      <c r="AB67" s="360"/>
      <c r="AC67" s="360"/>
    </row>
    <row r="68" customFormat="false" ht="12.75" hidden="false" customHeight="false" outlineLevel="0" collapsed="false">
      <c r="A68" s="691" t="n">
        <v>38718</v>
      </c>
      <c r="B68" s="706" t="n">
        <v>0.062652215513619</v>
      </c>
      <c r="C68" s="707" t="n">
        <v>3.985</v>
      </c>
      <c r="D68" s="700" t="n">
        <v>0.2475</v>
      </c>
      <c r="E68" s="698" t="n">
        <v>0.062151174350593</v>
      </c>
      <c r="I68" s="513"/>
      <c r="J68" s="705"/>
      <c r="K68" s="705"/>
      <c r="L68" s="705"/>
      <c r="N68" s="710"/>
      <c r="P68" s="360"/>
      <c r="Q68" s="360"/>
      <c r="R68" s="360"/>
      <c r="S68" s="360"/>
      <c r="T68" s="360"/>
      <c r="U68" s="360"/>
      <c r="V68" s="360"/>
      <c r="W68" s="360"/>
      <c r="X68" s="360"/>
      <c r="Y68" s="360"/>
      <c r="Z68" s="360"/>
      <c r="AA68" s="360"/>
      <c r="AB68" s="360"/>
      <c r="AC68" s="360"/>
    </row>
    <row r="69" customFormat="false" ht="12.75" hidden="false" customHeight="false" outlineLevel="0" collapsed="false">
      <c r="A69" s="691" t="n">
        <v>38749</v>
      </c>
      <c r="B69" s="706" t="n">
        <v>0.062677332503522</v>
      </c>
      <c r="C69" s="707" t="n">
        <v>3.835</v>
      </c>
      <c r="D69" s="700" t="n">
        <v>0.245</v>
      </c>
      <c r="E69" s="698" t="n">
        <v>0.062190741982111</v>
      </c>
      <c r="I69" s="513"/>
      <c r="J69" s="705"/>
      <c r="K69" s="705"/>
      <c r="L69" s="705"/>
      <c r="N69" s="710"/>
      <c r="P69" s="360"/>
      <c r="Q69" s="360"/>
      <c r="R69" s="360"/>
      <c r="S69" s="360"/>
      <c r="T69" s="360"/>
      <c r="U69" s="360"/>
      <c r="V69" s="360"/>
      <c r="W69" s="360"/>
      <c r="X69" s="360"/>
      <c r="Y69" s="360"/>
      <c r="Z69" s="360"/>
      <c r="AA69" s="360"/>
      <c r="AB69" s="360"/>
      <c r="AC69" s="360"/>
    </row>
    <row r="70" customFormat="false" ht="12.75" hidden="false" customHeight="false" outlineLevel="0" collapsed="false">
      <c r="A70" s="691" t="n">
        <v>38777</v>
      </c>
      <c r="B70" s="706" t="n">
        <v>0.062700018817163</v>
      </c>
      <c r="C70" s="707" t="n">
        <v>3.695</v>
      </c>
      <c r="D70" s="700" t="n">
        <v>0.2375</v>
      </c>
      <c r="E70" s="698" t="n">
        <v>0.062226480488446</v>
      </c>
      <c r="I70" s="513"/>
      <c r="J70" s="705"/>
      <c r="K70" s="705"/>
      <c r="L70" s="705"/>
      <c r="N70" s="710"/>
      <c r="P70" s="360"/>
      <c r="Q70" s="360"/>
      <c r="R70" s="360"/>
      <c r="S70" s="360"/>
      <c r="T70" s="360"/>
      <c r="U70" s="360"/>
      <c r="V70" s="360"/>
      <c r="W70" s="360"/>
      <c r="X70" s="360"/>
      <c r="Y70" s="360"/>
      <c r="Z70" s="360"/>
      <c r="AA70" s="360"/>
      <c r="AB70" s="360"/>
      <c r="AC70" s="360"/>
    </row>
    <row r="71" customFormat="false" ht="12.75" hidden="false" customHeight="false" outlineLevel="0" collapsed="false">
      <c r="A71" s="691" t="n">
        <v>38808</v>
      </c>
      <c r="B71" s="706" t="n">
        <v>0.062725135807464</v>
      </c>
      <c r="C71" s="707" t="n">
        <v>3.535</v>
      </c>
      <c r="D71" s="700" t="n">
        <v>0.2375</v>
      </c>
      <c r="E71" s="698" t="n">
        <v>0.062266048120954</v>
      </c>
      <c r="G71" s="713" t="s">
        <v>273</v>
      </c>
      <c r="I71" s="513"/>
      <c r="J71" s="705"/>
      <c r="K71" s="705"/>
      <c r="L71" s="705"/>
      <c r="N71" s="710"/>
      <c r="P71" s="360"/>
      <c r="Q71" s="360"/>
      <c r="R71" s="360"/>
      <c r="S71" s="360"/>
      <c r="T71" s="360"/>
      <c r="U71" s="360"/>
      <c r="V71" s="360"/>
      <c r="W71" s="360"/>
      <c r="X71" s="360"/>
      <c r="Y71" s="360"/>
      <c r="Z71" s="360"/>
      <c r="AA71" s="360"/>
      <c r="AB71" s="360"/>
      <c r="AC71" s="360"/>
    </row>
    <row r="72" customFormat="false" ht="12.75" hidden="false" customHeight="false" outlineLevel="0" collapsed="false">
      <c r="A72" s="691" t="n">
        <v>38838</v>
      </c>
      <c r="B72" s="706" t="n">
        <v>0.062749442572471</v>
      </c>
      <c r="C72" s="707" t="n">
        <v>3.495</v>
      </c>
      <c r="D72" s="700" t="n">
        <v>0.235</v>
      </c>
      <c r="E72" s="698" t="n">
        <v>0.062304339378715</v>
      </c>
      <c r="G72" s="714" t="n">
        <f aca="false">AVERAGE(C59:C70)</f>
        <v>3.63883333333333</v>
      </c>
      <c r="I72" s="513"/>
      <c r="J72" s="705"/>
      <c r="K72" s="705"/>
      <c r="L72" s="705"/>
      <c r="N72" s="710"/>
      <c r="P72" s="360"/>
      <c r="Q72" s="360"/>
      <c r="R72" s="360"/>
      <c r="S72" s="360"/>
      <c r="T72" s="360"/>
      <c r="U72" s="360"/>
      <c r="V72" s="360"/>
      <c r="W72" s="360"/>
      <c r="X72" s="360"/>
      <c r="Y72" s="360"/>
      <c r="Z72" s="360"/>
      <c r="AA72" s="360"/>
      <c r="AB72" s="360"/>
      <c r="AC72" s="360"/>
    </row>
    <row r="73" customFormat="false" ht="12.75" hidden="false" customHeight="false" outlineLevel="0" collapsed="false">
      <c r="A73" s="691" t="n">
        <v>38869</v>
      </c>
      <c r="B73" s="706" t="n">
        <v>0.062774559563184</v>
      </c>
      <c r="C73" s="707" t="n">
        <v>3.515</v>
      </c>
      <c r="D73" s="700" t="n">
        <v>0.235</v>
      </c>
      <c r="E73" s="698" t="n">
        <v>0.062343907012245</v>
      </c>
      <c r="I73" s="513"/>
      <c r="J73" s="705"/>
      <c r="K73" s="705"/>
      <c r="L73" s="705"/>
      <c r="N73" s="710"/>
      <c r="P73" s="360"/>
      <c r="Q73" s="360"/>
      <c r="R73" s="360"/>
      <c r="S73" s="360"/>
      <c r="T73" s="360"/>
      <c r="U73" s="360"/>
      <c r="V73" s="360"/>
      <c r="W73" s="360"/>
      <c r="X73" s="360"/>
      <c r="Y73" s="360"/>
      <c r="Z73" s="360"/>
      <c r="AA73" s="360"/>
      <c r="AB73" s="360"/>
      <c r="AC73" s="360"/>
    </row>
    <row r="74" customFormat="false" ht="12.75" hidden="false" customHeight="false" outlineLevel="0" collapsed="false">
      <c r="A74" s="691" t="n">
        <v>38899</v>
      </c>
      <c r="B74" s="706" t="n">
        <v>0.062798866328589</v>
      </c>
      <c r="C74" s="707" t="n">
        <v>3.523</v>
      </c>
      <c r="D74" s="700" t="n">
        <v>0.235</v>
      </c>
      <c r="E74" s="698" t="n">
        <v>0.062382198271</v>
      </c>
      <c r="I74" s="513"/>
      <c r="J74" s="705"/>
      <c r="K74" s="705"/>
      <c r="L74" s="705"/>
      <c r="N74" s="710"/>
      <c r="P74" s="360"/>
      <c r="Q74" s="360"/>
      <c r="R74" s="360"/>
      <c r="S74" s="360"/>
      <c r="T74" s="360"/>
      <c r="U74" s="360"/>
      <c r="V74" s="360"/>
      <c r="W74" s="360"/>
      <c r="X74" s="360"/>
      <c r="Y74" s="360"/>
      <c r="Z74" s="360"/>
      <c r="AA74" s="360"/>
      <c r="AB74" s="360"/>
      <c r="AC74" s="360"/>
    </row>
    <row r="75" customFormat="false" ht="12.75" hidden="false" customHeight="false" outlineLevel="0" collapsed="false">
      <c r="A75" s="691" t="n">
        <v>38930</v>
      </c>
      <c r="B75" s="706" t="n">
        <v>0.062823983319714</v>
      </c>
      <c r="C75" s="707" t="n">
        <v>3.53</v>
      </c>
      <c r="D75" s="700" t="n">
        <v>0.235</v>
      </c>
      <c r="E75" s="698" t="n">
        <v>0.062421765905547</v>
      </c>
      <c r="I75" s="513"/>
      <c r="J75" s="705"/>
      <c r="K75" s="705"/>
      <c r="L75" s="705"/>
      <c r="N75" s="710"/>
      <c r="P75" s="360"/>
      <c r="Q75" s="360"/>
      <c r="R75" s="360"/>
      <c r="S75" s="360"/>
      <c r="T75" s="360"/>
      <c r="U75" s="360"/>
      <c r="V75" s="360"/>
      <c r="W75" s="360"/>
      <c r="X75" s="360"/>
      <c r="Y75" s="360"/>
      <c r="Z75" s="360"/>
      <c r="AA75" s="360"/>
      <c r="AB75" s="360"/>
      <c r="AC75" s="360"/>
    </row>
    <row r="76" customFormat="false" ht="12.75" hidden="false" customHeight="false" outlineLevel="0" collapsed="false">
      <c r="A76" s="691" t="n">
        <v>38961</v>
      </c>
      <c r="B76" s="706" t="n">
        <v>0.062849100311048</v>
      </c>
      <c r="C76" s="707" t="n">
        <v>3.547</v>
      </c>
      <c r="D76" s="700" t="n">
        <v>0.235</v>
      </c>
      <c r="E76" s="698" t="n">
        <v>0.062461333540619</v>
      </c>
      <c r="I76" s="513"/>
      <c r="J76" s="705"/>
      <c r="K76" s="705"/>
      <c r="L76" s="705"/>
      <c r="N76" s="710"/>
      <c r="P76" s="360"/>
      <c r="Q76" s="360"/>
      <c r="R76" s="360"/>
      <c r="S76" s="360"/>
      <c r="T76" s="360"/>
      <c r="U76" s="360"/>
      <c r="V76" s="360"/>
      <c r="W76" s="360"/>
      <c r="X76" s="360"/>
      <c r="Y76" s="360"/>
      <c r="Z76" s="360"/>
      <c r="AA76" s="360"/>
      <c r="AB76" s="360"/>
      <c r="AC76" s="360"/>
    </row>
    <row r="77" customFormat="false" ht="12.75" hidden="false" customHeight="false" outlineLevel="0" collapsed="false">
      <c r="A77" s="691" t="n">
        <v>38991</v>
      </c>
      <c r="B77" s="706" t="n">
        <v>0.062873407077055</v>
      </c>
      <c r="C77" s="707" t="n">
        <v>3.557</v>
      </c>
      <c r="D77" s="700" t="n">
        <v>0.235</v>
      </c>
      <c r="E77" s="698" t="n">
        <v>0.062499624800862</v>
      </c>
      <c r="I77" s="513"/>
      <c r="J77" s="705"/>
      <c r="K77" s="705"/>
      <c r="L77" s="705"/>
      <c r="N77" s="710"/>
      <c r="P77" s="360"/>
      <c r="Q77" s="360"/>
      <c r="R77" s="360"/>
      <c r="S77" s="360"/>
      <c r="T77" s="360"/>
      <c r="U77" s="360"/>
      <c r="V77" s="360"/>
      <c r="W77" s="360"/>
      <c r="X77" s="360"/>
      <c r="Y77" s="360"/>
      <c r="Z77" s="360"/>
      <c r="AA77" s="360"/>
      <c r="AB77" s="360"/>
      <c r="AC77" s="360"/>
    </row>
    <row r="78" customFormat="false" ht="12.75" hidden="false" customHeight="false" outlineLevel="0" collapsed="false">
      <c r="A78" s="691" t="n">
        <v>39022</v>
      </c>
      <c r="B78" s="706" t="n">
        <v>0.062898524068801</v>
      </c>
      <c r="C78" s="707" t="n">
        <v>3.702</v>
      </c>
      <c r="D78" s="700" t="n">
        <v>0.2375</v>
      </c>
      <c r="E78" s="698" t="n">
        <v>0.062539192436956</v>
      </c>
      <c r="I78" s="513"/>
      <c r="J78" s="705"/>
      <c r="K78" s="705"/>
      <c r="L78" s="705"/>
      <c r="N78" s="710"/>
      <c r="P78" s="360"/>
      <c r="Q78" s="360"/>
      <c r="R78" s="360"/>
      <c r="S78" s="360"/>
      <c r="T78" s="360"/>
      <c r="U78" s="360"/>
      <c r="V78" s="360"/>
      <c r="W78" s="360"/>
      <c r="X78" s="360"/>
      <c r="Y78" s="360"/>
      <c r="Z78" s="360"/>
      <c r="AA78" s="360"/>
      <c r="AB78" s="360"/>
      <c r="AC78" s="360"/>
    </row>
    <row r="79" customFormat="false" ht="12.75" hidden="false" customHeight="false" outlineLevel="0" collapsed="false">
      <c r="A79" s="691" t="n">
        <v>39052</v>
      </c>
      <c r="B79" s="706" t="n">
        <v>0.062922830835206</v>
      </c>
      <c r="C79" s="707" t="n">
        <v>3.837</v>
      </c>
      <c r="D79" s="700" t="n">
        <v>0.245</v>
      </c>
      <c r="E79" s="698" t="n">
        <v>0.062577483698188</v>
      </c>
      <c r="I79" s="513"/>
      <c r="J79" s="705"/>
      <c r="K79" s="705"/>
      <c r="L79" s="705"/>
      <c r="N79" s="710"/>
      <c r="P79" s="360"/>
      <c r="Q79" s="360"/>
      <c r="R79" s="360"/>
      <c r="S79" s="360"/>
      <c r="T79" s="360"/>
      <c r="U79" s="360"/>
      <c r="V79" s="360"/>
      <c r="W79" s="360"/>
      <c r="X79" s="360"/>
      <c r="Y79" s="360"/>
      <c r="Z79" s="360"/>
      <c r="AA79" s="360"/>
      <c r="AB79" s="360"/>
      <c r="AC79" s="360"/>
    </row>
    <row r="80" customFormat="false" ht="12.75" hidden="false" customHeight="false" outlineLevel="0" collapsed="false">
      <c r="A80" s="691" t="n">
        <v>39083</v>
      </c>
      <c r="B80" s="706" t="n">
        <v>0.062947947827365</v>
      </c>
      <c r="C80" s="707" t="n">
        <v>4.015</v>
      </c>
      <c r="D80" s="700" t="n">
        <v>0.2475</v>
      </c>
      <c r="E80" s="698" t="n">
        <v>0.062617051335305</v>
      </c>
      <c r="I80" s="513"/>
      <c r="J80" s="705"/>
      <c r="K80" s="705"/>
      <c r="L80" s="705"/>
      <c r="N80" s="710"/>
      <c r="P80" s="360"/>
      <c r="Q80" s="360"/>
      <c r="R80" s="360"/>
      <c r="S80" s="360"/>
      <c r="T80" s="360"/>
      <c r="U80" s="360"/>
      <c r="V80" s="360"/>
      <c r="W80" s="360"/>
      <c r="X80" s="360"/>
      <c r="Y80" s="360"/>
      <c r="Z80" s="360"/>
      <c r="AA80" s="360"/>
      <c r="AB80" s="360"/>
      <c r="AC80" s="360"/>
    </row>
    <row r="81" customFormat="false" ht="12.75" hidden="false" customHeight="false" outlineLevel="0" collapsed="false">
      <c r="A81" s="691" t="n">
        <v>39114</v>
      </c>
      <c r="B81" s="706" t="n">
        <v>0.062973064819732</v>
      </c>
      <c r="C81" s="707" t="n">
        <v>3.865</v>
      </c>
      <c r="D81" s="700" t="n">
        <v>0.235</v>
      </c>
      <c r="E81" s="698" t="n">
        <v>0.062656618972941</v>
      </c>
      <c r="I81" s="513"/>
      <c r="J81" s="705"/>
      <c r="K81" s="705"/>
      <c r="L81" s="705"/>
      <c r="N81" s="710"/>
      <c r="P81" s="360"/>
      <c r="Q81" s="360"/>
      <c r="R81" s="360"/>
      <c r="S81" s="360"/>
      <c r="T81" s="360"/>
      <c r="U81" s="360"/>
      <c r="V81" s="360"/>
      <c r="W81" s="360"/>
      <c r="X81" s="360"/>
      <c r="Y81" s="360"/>
      <c r="Z81" s="360"/>
      <c r="AA81" s="360"/>
      <c r="AB81" s="360"/>
      <c r="AC81" s="360"/>
    </row>
    <row r="82" customFormat="false" ht="12.75" hidden="false" customHeight="false" outlineLevel="0" collapsed="false">
      <c r="A82" s="691" t="n">
        <v>39142</v>
      </c>
      <c r="B82" s="706" t="n">
        <v>0.062995751135599</v>
      </c>
      <c r="C82" s="707" t="n">
        <v>3.725</v>
      </c>
      <c r="D82" s="700" t="n">
        <v>0.2275</v>
      </c>
      <c r="E82" s="698" t="n">
        <v>0.062692357484801</v>
      </c>
      <c r="I82" s="513"/>
      <c r="J82" s="705"/>
      <c r="K82" s="705"/>
      <c r="L82" s="705"/>
      <c r="N82" s="710"/>
      <c r="P82" s="360"/>
      <c r="Q82" s="360"/>
      <c r="R82" s="360"/>
      <c r="S82" s="360"/>
      <c r="T82" s="360"/>
      <c r="U82" s="360"/>
      <c r="V82" s="360"/>
      <c r="W82" s="360"/>
      <c r="X82" s="360"/>
      <c r="Y82" s="360"/>
      <c r="Z82" s="360"/>
      <c r="AA82" s="360"/>
      <c r="AB82" s="360"/>
      <c r="AC82" s="360"/>
    </row>
    <row r="83" customFormat="false" ht="12.75" hidden="false" customHeight="false" outlineLevel="0" collapsed="false">
      <c r="A83" s="691" t="n">
        <v>39173</v>
      </c>
      <c r="B83" s="706" t="n">
        <v>0.063020868128365</v>
      </c>
      <c r="C83" s="707" t="n">
        <v>3.565</v>
      </c>
      <c r="D83" s="700" t="n">
        <v>0.2275</v>
      </c>
      <c r="E83" s="698" t="n">
        <v>0.062731925123427</v>
      </c>
      <c r="G83" s="713" t="s">
        <v>274</v>
      </c>
      <c r="I83" s="513"/>
      <c r="J83" s="705"/>
      <c r="K83" s="705"/>
      <c r="L83" s="705"/>
      <c r="N83" s="710"/>
      <c r="P83" s="360"/>
      <c r="Q83" s="360"/>
      <c r="R83" s="360"/>
      <c r="S83" s="360"/>
      <c r="T83" s="360"/>
      <c r="U83" s="360"/>
      <c r="V83" s="360"/>
      <c r="W83" s="360"/>
      <c r="X83" s="360"/>
      <c r="Y83" s="360"/>
      <c r="Z83" s="360"/>
      <c r="AA83" s="360"/>
      <c r="AB83" s="360"/>
      <c r="AC83" s="360"/>
    </row>
    <row r="84" customFormat="false" ht="12.75" hidden="false" customHeight="false" outlineLevel="0" collapsed="false">
      <c r="A84" s="691" t="n">
        <v>39203</v>
      </c>
      <c r="B84" s="706" t="n">
        <v>0.063045174895756</v>
      </c>
      <c r="C84" s="707" t="n">
        <v>3.525</v>
      </c>
      <c r="D84" s="700" t="n">
        <v>0.2275</v>
      </c>
      <c r="E84" s="698" t="n">
        <v>0.062770216387107</v>
      </c>
      <c r="G84" s="714" t="n">
        <f aca="false">AVERAGE(C71:C82)</f>
        <v>3.65383333333333</v>
      </c>
      <c r="I84" s="513"/>
      <c r="J84" s="705"/>
      <c r="K84" s="705"/>
      <c r="L84" s="705"/>
      <c r="N84" s="710"/>
      <c r="P84" s="360"/>
      <c r="Q84" s="360"/>
      <c r="R84" s="360"/>
      <c r="S84" s="360"/>
      <c r="T84" s="360"/>
      <c r="U84" s="360"/>
      <c r="V84" s="360"/>
      <c r="W84" s="360"/>
      <c r="X84" s="360"/>
      <c r="Y84" s="360"/>
      <c r="Z84" s="360"/>
      <c r="AA84" s="360"/>
      <c r="AB84" s="360"/>
      <c r="AC84" s="360"/>
    </row>
    <row r="85" customFormat="false" ht="12.75" hidden="false" customHeight="false" outlineLevel="0" collapsed="false">
      <c r="A85" s="691" t="n">
        <v>39234</v>
      </c>
      <c r="B85" s="706" t="n">
        <v>0.063070291888934</v>
      </c>
      <c r="C85" s="707" t="n">
        <v>3.545</v>
      </c>
      <c r="D85" s="700" t="n">
        <v>0.2175</v>
      </c>
      <c r="E85" s="698" t="n">
        <v>0.062809784026755</v>
      </c>
      <c r="I85" s="513"/>
      <c r="J85" s="705"/>
      <c r="K85" s="705"/>
      <c r="L85" s="705"/>
      <c r="N85" s="710"/>
      <c r="P85" s="360"/>
      <c r="Q85" s="360"/>
      <c r="R85" s="360"/>
      <c r="S85" s="360"/>
      <c r="T85" s="360"/>
      <c r="U85" s="360"/>
      <c r="V85" s="360"/>
      <c r="W85" s="360"/>
      <c r="X85" s="360"/>
      <c r="Y85" s="360"/>
      <c r="Z85" s="360"/>
      <c r="AA85" s="360"/>
      <c r="AB85" s="360"/>
      <c r="AC85" s="360"/>
    </row>
    <row r="86" customFormat="false" ht="12.75" hidden="false" customHeight="false" outlineLevel="0" collapsed="false">
      <c r="A86" s="691" t="n">
        <v>39264</v>
      </c>
      <c r="B86" s="706" t="n">
        <v>0.063094598656724</v>
      </c>
      <c r="C86" s="707" t="n">
        <v>3.553</v>
      </c>
      <c r="D86" s="700" t="n">
        <v>0.2175</v>
      </c>
      <c r="E86" s="698" t="n">
        <v>0.062848075291424</v>
      </c>
      <c r="I86" s="513"/>
      <c r="J86" s="705"/>
      <c r="K86" s="705"/>
      <c r="L86" s="705"/>
      <c r="N86" s="710"/>
      <c r="P86" s="360"/>
      <c r="Q86" s="360"/>
      <c r="R86" s="360"/>
      <c r="S86" s="360"/>
      <c r="T86" s="360"/>
      <c r="U86" s="360"/>
      <c r="V86" s="360"/>
      <c r="W86" s="360"/>
      <c r="X86" s="360"/>
      <c r="Y86" s="360"/>
      <c r="Z86" s="360"/>
      <c r="AA86" s="360"/>
      <c r="AB86" s="360"/>
      <c r="AC86" s="360"/>
    </row>
    <row r="87" customFormat="false" ht="12.75" hidden="false" customHeight="false" outlineLevel="0" collapsed="false">
      <c r="A87" s="691" t="n">
        <v>39295</v>
      </c>
      <c r="B87" s="706" t="n">
        <v>0.063119715650314</v>
      </c>
      <c r="C87" s="707" t="n">
        <v>3.56</v>
      </c>
      <c r="D87" s="700" t="n">
        <v>0.2175</v>
      </c>
      <c r="E87" s="698" t="n">
        <v>0.062887642932094</v>
      </c>
      <c r="I87" s="513"/>
      <c r="J87" s="705"/>
      <c r="K87" s="705"/>
      <c r="L87" s="705"/>
      <c r="N87" s="710"/>
      <c r="P87" s="360"/>
      <c r="Q87" s="360"/>
      <c r="R87" s="360"/>
      <c r="S87" s="360"/>
      <c r="T87" s="360"/>
      <c r="U87" s="360"/>
      <c r="V87" s="360"/>
      <c r="W87" s="360"/>
      <c r="X87" s="360"/>
      <c r="Y87" s="360"/>
      <c r="Z87" s="360"/>
      <c r="AA87" s="360"/>
      <c r="AB87" s="360"/>
      <c r="AC87" s="360"/>
    </row>
    <row r="88" customFormat="false" ht="12.75" hidden="false" customHeight="false" outlineLevel="0" collapsed="false">
      <c r="A88" s="691" t="n">
        <v>39326</v>
      </c>
      <c r="B88" s="706" t="n">
        <v>0.063144832644113</v>
      </c>
      <c r="C88" s="707" t="n">
        <v>3.577</v>
      </c>
      <c r="D88" s="700" t="n">
        <v>0.2175</v>
      </c>
      <c r="E88" s="698" t="n">
        <v>0.062927210573283</v>
      </c>
      <c r="I88" s="513"/>
      <c r="J88" s="705"/>
      <c r="K88" s="705"/>
      <c r="L88" s="705"/>
      <c r="N88" s="710"/>
      <c r="P88" s="360"/>
      <c r="Q88" s="360"/>
      <c r="R88" s="360"/>
      <c r="S88" s="360"/>
      <c r="T88" s="360"/>
      <c r="U88" s="360"/>
      <c r="V88" s="360"/>
      <c r="W88" s="360"/>
      <c r="X88" s="360"/>
      <c r="Y88" s="360"/>
      <c r="Z88" s="360"/>
      <c r="AA88" s="360"/>
      <c r="AB88" s="360"/>
      <c r="AC88" s="360"/>
    </row>
    <row r="89" customFormat="false" ht="12.75" hidden="false" customHeight="false" outlineLevel="0" collapsed="false">
      <c r="A89" s="691" t="n">
        <v>39356</v>
      </c>
      <c r="B89" s="706" t="n">
        <v>0.063169139412504</v>
      </c>
      <c r="C89" s="707" t="n">
        <v>3.587</v>
      </c>
      <c r="D89" s="700" t="n">
        <v>0.2175</v>
      </c>
      <c r="E89" s="698" t="n">
        <v>0.062965501839445</v>
      </c>
      <c r="I89" s="513"/>
      <c r="J89" s="705"/>
      <c r="K89" s="705"/>
      <c r="L89" s="705"/>
      <c r="N89" s="710"/>
      <c r="P89" s="360"/>
      <c r="Q89" s="360"/>
      <c r="R89" s="360"/>
      <c r="S89" s="360"/>
      <c r="T89" s="360"/>
      <c r="U89" s="360"/>
      <c r="V89" s="360"/>
      <c r="W89" s="360"/>
      <c r="X89" s="360"/>
      <c r="Y89" s="360"/>
      <c r="Z89" s="360"/>
      <c r="AA89" s="360"/>
      <c r="AB89" s="360"/>
      <c r="AC89" s="360"/>
    </row>
    <row r="90" customFormat="false" ht="12.75" hidden="false" customHeight="false" outlineLevel="0" collapsed="false">
      <c r="A90" s="691" t="n">
        <v>39387</v>
      </c>
      <c r="B90" s="706" t="n">
        <v>0.063194256406715</v>
      </c>
      <c r="C90" s="707" t="n">
        <v>3.732</v>
      </c>
      <c r="D90" s="700" t="n">
        <v>0.2175</v>
      </c>
      <c r="E90" s="698" t="n">
        <v>0.063005069481656</v>
      </c>
      <c r="I90" s="513"/>
      <c r="J90" s="705"/>
      <c r="K90" s="705"/>
      <c r="L90" s="705"/>
      <c r="N90" s="710"/>
      <c r="P90" s="360"/>
      <c r="Q90" s="360"/>
      <c r="R90" s="360"/>
      <c r="S90" s="360"/>
      <c r="T90" s="360"/>
      <c r="U90" s="360"/>
      <c r="V90" s="360"/>
      <c r="W90" s="360"/>
      <c r="X90" s="360"/>
      <c r="Y90" s="360"/>
      <c r="Z90" s="360"/>
      <c r="AA90" s="360"/>
      <c r="AB90" s="360"/>
      <c r="AC90" s="360"/>
    </row>
    <row r="91" customFormat="false" ht="12.75" hidden="false" customHeight="false" outlineLevel="0" collapsed="false">
      <c r="A91" s="691" t="n">
        <v>39417</v>
      </c>
      <c r="B91" s="706" t="n">
        <v>0.063218563175505</v>
      </c>
      <c r="C91" s="707" t="n">
        <v>3.867</v>
      </c>
      <c r="D91" s="700" t="n">
        <v>0.2175</v>
      </c>
      <c r="E91" s="698" t="n">
        <v>0.063043360748807</v>
      </c>
      <c r="I91" s="513"/>
      <c r="J91" s="705"/>
      <c r="K91" s="705"/>
      <c r="L91" s="705"/>
      <c r="N91" s="710"/>
      <c r="P91" s="360"/>
      <c r="Q91" s="360"/>
      <c r="R91" s="360"/>
      <c r="S91" s="360"/>
      <c r="T91" s="360"/>
      <c r="U91" s="360"/>
      <c r="V91" s="360"/>
      <c r="W91" s="360"/>
      <c r="X91" s="360"/>
      <c r="Y91" s="360"/>
      <c r="Z91" s="360"/>
      <c r="AA91" s="360"/>
      <c r="AB91" s="360"/>
      <c r="AC91" s="360"/>
    </row>
    <row r="92" customFormat="false" ht="12.75" hidden="false" customHeight="false" outlineLevel="0" collapsed="false">
      <c r="A92" s="691" t="n">
        <v>39448</v>
      </c>
      <c r="B92" s="706" t="n">
        <v>0.063238010921218</v>
      </c>
      <c r="C92" s="707" t="n">
        <v>4.065</v>
      </c>
      <c r="D92" s="700" t="n">
        <v>0.2175</v>
      </c>
      <c r="E92" s="698" t="n">
        <v>0.063066762632832</v>
      </c>
      <c r="I92" s="513"/>
      <c r="J92" s="705"/>
      <c r="K92" s="705"/>
      <c r="L92" s="705"/>
      <c r="N92" s="710"/>
      <c r="P92" s="360"/>
      <c r="Q92" s="360"/>
      <c r="R92" s="360"/>
      <c r="S92" s="360"/>
      <c r="T92" s="360"/>
      <c r="U92" s="360"/>
      <c r="V92" s="360"/>
      <c r="W92" s="360"/>
      <c r="X92" s="360"/>
      <c r="Y92" s="360"/>
      <c r="Z92" s="360"/>
      <c r="AA92" s="360"/>
      <c r="AB92" s="360"/>
      <c r="AC92" s="360"/>
    </row>
    <row r="93" customFormat="false" ht="12.75" hidden="false" customHeight="false" outlineLevel="0" collapsed="false">
      <c r="A93" s="691" t="n">
        <v>39479</v>
      </c>
      <c r="B93" s="706" t="n">
        <v>0.063253364209493</v>
      </c>
      <c r="C93" s="707" t="n">
        <v>3.915</v>
      </c>
      <c r="D93" s="700" t="n">
        <v>0.2125</v>
      </c>
      <c r="E93" s="698" t="n">
        <v>0.063082466536435</v>
      </c>
      <c r="I93" s="513"/>
      <c r="J93" s="705"/>
      <c r="K93" s="705"/>
      <c r="L93" s="705"/>
      <c r="N93" s="710"/>
      <c r="P93" s="360"/>
      <c r="Q93" s="360"/>
      <c r="R93" s="360"/>
      <c r="S93" s="360"/>
      <c r="T93" s="360"/>
      <c r="U93" s="360"/>
      <c r="V93" s="360"/>
      <c r="W93" s="360"/>
      <c r="X93" s="360"/>
      <c r="Y93" s="360"/>
      <c r="Z93" s="360"/>
      <c r="AA93" s="360"/>
      <c r="AB93" s="360"/>
      <c r="AC93" s="360"/>
    </row>
    <row r="94" customFormat="false" ht="12.75" hidden="false" customHeight="false" outlineLevel="0" collapsed="false">
      <c r="A94" s="691" t="n">
        <v>39508</v>
      </c>
      <c r="B94" s="706" t="n">
        <v>0.063267726963111</v>
      </c>
      <c r="C94" s="707" t="n">
        <v>3.775</v>
      </c>
      <c r="D94" s="700" t="n">
        <v>0.2075</v>
      </c>
      <c r="E94" s="698" t="n">
        <v>0.063097157285041</v>
      </c>
      <c r="I94" s="513"/>
      <c r="J94" s="705"/>
      <c r="K94" s="705"/>
      <c r="L94" s="705"/>
      <c r="N94" s="710"/>
      <c r="P94" s="360"/>
      <c r="Q94" s="360"/>
      <c r="R94" s="360"/>
      <c r="S94" s="360"/>
      <c r="T94" s="360"/>
      <c r="U94" s="360"/>
      <c r="V94" s="360"/>
      <c r="W94" s="360"/>
      <c r="X94" s="360"/>
      <c r="Y94" s="360"/>
      <c r="Z94" s="360"/>
      <c r="AA94" s="360"/>
      <c r="AB94" s="360"/>
      <c r="AC94" s="360"/>
    </row>
    <row r="95" customFormat="false" ht="12.75" hidden="false" customHeight="false" outlineLevel="0" collapsed="false">
      <c r="A95" s="691" t="n">
        <v>39539</v>
      </c>
      <c r="B95" s="706" t="n">
        <v>0.063283080251536</v>
      </c>
      <c r="C95" s="707" t="n">
        <v>3.615</v>
      </c>
      <c r="D95" s="700" t="n">
        <v>0.2075</v>
      </c>
      <c r="E95" s="698" t="n">
        <v>0.063112861188801</v>
      </c>
      <c r="G95" s="713" t="s">
        <v>275</v>
      </c>
      <c r="I95" s="513"/>
      <c r="J95" s="705"/>
      <c r="K95" s="705"/>
      <c r="L95" s="705"/>
      <c r="N95" s="710"/>
      <c r="P95" s="360"/>
      <c r="Q95" s="360"/>
      <c r="R95" s="360"/>
      <c r="S95" s="360"/>
      <c r="T95" s="360"/>
      <c r="U95" s="360"/>
      <c r="V95" s="360"/>
      <c r="W95" s="360"/>
      <c r="X95" s="360"/>
      <c r="Y95" s="360"/>
      <c r="Z95" s="360"/>
      <c r="AA95" s="360"/>
      <c r="AB95" s="360"/>
      <c r="AC95" s="360"/>
    </row>
    <row r="96" customFormat="false" ht="12.75" hidden="false" customHeight="false" outlineLevel="0" collapsed="false">
      <c r="A96" s="691" t="n">
        <v>39569</v>
      </c>
      <c r="B96" s="706" t="n">
        <v>0.063297938272668</v>
      </c>
      <c r="C96" s="707" t="n">
        <v>3.575</v>
      </c>
      <c r="D96" s="700" t="n">
        <v>0.2075</v>
      </c>
      <c r="E96" s="698" t="n">
        <v>0.063128058515099</v>
      </c>
      <c r="G96" s="714" t="n">
        <f aca="false">AVERAGE(C83:C94)</f>
        <v>3.68883333333333</v>
      </c>
      <c r="I96" s="513"/>
      <c r="J96" s="705"/>
      <c r="K96" s="705"/>
      <c r="L96" s="705"/>
      <c r="N96" s="710"/>
      <c r="P96" s="360"/>
      <c r="Q96" s="360"/>
      <c r="R96" s="360"/>
      <c r="S96" s="360"/>
      <c r="T96" s="360"/>
      <c r="U96" s="360"/>
      <c r="V96" s="360"/>
      <c r="W96" s="360"/>
      <c r="X96" s="360"/>
      <c r="Y96" s="360"/>
      <c r="Z96" s="360"/>
      <c r="AA96" s="360"/>
      <c r="AB96" s="360"/>
      <c r="AC96" s="360"/>
    </row>
    <row r="97" customFormat="false" ht="12.75" hidden="false" customHeight="false" outlineLevel="0" collapsed="false">
      <c r="A97" s="691" t="n">
        <v>39600</v>
      </c>
      <c r="B97" s="706" t="n">
        <v>0.063313291561248</v>
      </c>
      <c r="C97" s="707" t="n">
        <v>3.595</v>
      </c>
      <c r="D97" s="700" t="n">
        <v>0.2075</v>
      </c>
      <c r="E97" s="698" t="n">
        <v>0.063143762419021</v>
      </c>
      <c r="I97" s="513"/>
      <c r="J97" s="705"/>
      <c r="K97" s="705"/>
      <c r="L97" s="705"/>
      <c r="N97" s="710"/>
      <c r="P97" s="360"/>
      <c r="Q97" s="360"/>
      <c r="R97" s="360"/>
      <c r="S97" s="360"/>
      <c r="T97" s="360"/>
      <c r="U97" s="360"/>
      <c r="V97" s="360"/>
      <c r="W97" s="360"/>
      <c r="X97" s="360"/>
      <c r="Y97" s="360"/>
      <c r="Z97" s="360"/>
      <c r="AA97" s="360"/>
      <c r="AB97" s="360"/>
      <c r="AC97" s="360"/>
    </row>
    <row r="98" customFormat="false" ht="12.75" hidden="false" customHeight="false" outlineLevel="0" collapsed="false">
      <c r="A98" s="691" t="n">
        <v>39630</v>
      </c>
      <c r="B98" s="706" t="n">
        <v>0.063328149582528</v>
      </c>
      <c r="C98" s="707" t="n">
        <v>3.603</v>
      </c>
      <c r="D98" s="700" t="n">
        <v>0.2025</v>
      </c>
      <c r="E98" s="698" t="n">
        <v>0.063158959745476</v>
      </c>
      <c r="I98" s="513"/>
      <c r="J98" s="705"/>
      <c r="K98" s="705"/>
      <c r="L98" s="705"/>
      <c r="N98" s="710"/>
      <c r="P98" s="360"/>
      <c r="Q98" s="360"/>
      <c r="R98" s="360"/>
      <c r="S98" s="360"/>
      <c r="T98" s="360"/>
      <c r="U98" s="360"/>
      <c r="V98" s="360"/>
      <c r="W98" s="360"/>
      <c r="X98" s="360"/>
      <c r="Y98" s="360"/>
      <c r="Z98" s="360"/>
      <c r="AA98" s="360"/>
      <c r="AB98" s="360"/>
      <c r="AC98" s="360"/>
    </row>
    <row r="99" customFormat="false" ht="12.75" hidden="false" customHeight="false" outlineLevel="0" collapsed="false">
      <c r="A99" s="691" t="n">
        <v>39661</v>
      </c>
      <c r="B99" s="706" t="n">
        <v>0.063343502871262</v>
      </c>
      <c r="C99" s="707" t="n">
        <v>3.61</v>
      </c>
      <c r="D99" s="700" t="n">
        <v>0.2025</v>
      </c>
      <c r="E99" s="698" t="n">
        <v>0.063174663649558</v>
      </c>
      <c r="I99" s="513"/>
      <c r="J99" s="705"/>
      <c r="K99" s="705"/>
      <c r="L99" s="705"/>
      <c r="N99" s="710"/>
      <c r="P99" s="360"/>
      <c r="Q99" s="360"/>
      <c r="R99" s="360"/>
      <c r="S99" s="360"/>
      <c r="T99" s="360"/>
      <c r="U99" s="360"/>
      <c r="V99" s="360"/>
      <c r="W99" s="360"/>
      <c r="X99" s="360"/>
      <c r="Y99" s="360"/>
      <c r="Z99" s="360"/>
      <c r="AA99" s="360"/>
      <c r="AB99" s="360"/>
      <c r="AC99" s="360"/>
    </row>
    <row r="100" customFormat="false" ht="12.75" hidden="false" customHeight="false" outlineLevel="0" collapsed="false">
      <c r="A100" s="691" t="n">
        <v>39692</v>
      </c>
      <c r="B100" s="706" t="n">
        <v>0.063358856160073</v>
      </c>
      <c r="C100" s="707" t="n">
        <v>3.627</v>
      </c>
      <c r="D100" s="700" t="n">
        <v>0.2025</v>
      </c>
      <c r="E100" s="698" t="n">
        <v>0.063190367553723</v>
      </c>
      <c r="I100" s="513"/>
      <c r="J100" s="705"/>
      <c r="K100" s="705"/>
      <c r="L100" s="705"/>
      <c r="N100" s="710"/>
      <c r="P100" s="360"/>
      <c r="Q100" s="360"/>
      <c r="R100" s="360"/>
      <c r="S100" s="360"/>
      <c r="T100" s="360"/>
      <c r="U100" s="360"/>
      <c r="V100" s="360"/>
      <c r="W100" s="360"/>
      <c r="X100" s="360"/>
      <c r="Y100" s="360"/>
      <c r="Z100" s="360"/>
      <c r="AA100" s="360"/>
      <c r="AB100" s="360"/>
      <c r="AC100" s="360"/>
    </row>
    <row r="101" customFormat="false" ht="12.75" hidden="false" customHeight="false" outlineLevel="0" collapsed="false">
      <c r="A101" s="691" t="n">
        <v>39722</v>
      </c>
      <c r="B101" s="706" t="n">
        <v>0.063373714181579</v>
      </c>
      <c r="C101" s="707" t="n">
        <v>3.637</v>
      </c>
      <c r="D101" s="700" t="n">
        <v>0.2025</v>
      </c>
      <c r="E101" s="698" t="n">
        <v>0.063205564880412</v>
      </c>
      <c r="I101" s="513"/>
      <c r="J101" s="705"/>
      <c r="K101" s="705"/>
      <c r="L101" s="705"/>
      <c r="N101" s="710"/>
      <c r="P101" s="360"/>
      <c r="Q101" s="360"/>
      <c r="R101" s="360"/>
      <c r="S101" s="360"/>
      <c r="T101" s="360"/>
      <c r="U101" s="360"/>
      <c r="V101" s="360"/>
      <c r="W101" s="360"/>
      <c r="X101" s="360"/>
      <c r="Y101" s="360"/>
      <c r="Z101" s="360"/>
      <c r="AA101" s="360"/>
      <c r="AB101" s="360"/>
      <c r="AC101" s="360"/>
    </row>
    <row r="102" customFormat="false" ht="12.75" hidden="false" customHeight="false" outlineLevel="0" collapsed="false">
      <c r="A102" s="691" t="n">
        <v>39753</v>
      </c>
      <c r="B102" s="706" t="n">
        <v>0.063389067470544</v>
      </c>
      <c r="C102" s="707" t="n">
        <v>3.782</v>
      </c>
      <c r="D102" s="700" t="n">
        <v>0.2025</v>
      </c>
      <c r="E102" s="698" t="n">
        <v>0.063221268784737</v>
      </c>
      <c r="I102" s="513"/>
      <c r="J102" s="705"/>
      <c r="K102" s="705"/>
      <c r="L102" s="705"/>
      <c r="N102" s="710"/>
      <c r="P102" s="360"/>
      <c r="Q102" s="360"/>
      <c r="R102" s="360"/>
      <c r="S102" s="360"/>
      <c r="T102" s="360"/>
      <c r="U102" s="360"/>
      <c r="V102" s="360"/>
      <c r="W102" s="360"/>
      <c r="X102" s="360"/>
      <c r="Y102" s="360"/>
      <c r="Z102" s="360"/>
      <c r="AA102" s="360"/>
      <c r="AB102" s="360"/>
      <c r="AC102" s="360"/>
    </row>
    <row r="103" customFormat="false" ht="12.75" hidden="false" customHeight="false" outlineLevel="0" collapsed="false">
      <c r="A103" s="691" t="n">
        <v>39783</v>
      </c>
      <c r="B103" s="706" t="n">
        <v>0.063403925492198</v>
      </c>
      <c r="C103" s="707" t="n">
        <v>3.917</v>
      </c>
      <c r="D103" s="700" t="n">
        <v>0.205</v>
      </c>
      <c r="E103" s="698" t="n">
        <v>0.063236466111582</v>
      </c>
      <c r="I103" s="513"/>
      <c r="J103" s="705"/>
      <c r="K103" s="705"/>
      <c r="L103" s="705"/>
      <c r="N103" s="710"/>
      <c r="P103" s="360"/>
      <c r="Q103" s="360"/>
      <c r="R103" s="360"/>
      <c r="S103" s="360"/>
      <c r="T103" s="360"/>
      <c r="U103" s="360"/>
      <c r="V103" s="360"/>
      <c r="W103" s="360"/>
      <c r="X103" s="360"/>
      <c r="Y103" s="360"/>
      <c r="Z103" s="360"/>
      <c r="AA103" s="360"/>
      <c r="AB103" s="360"/>
      <c r="AC103" s="360"/>
    </row>
    <row r="104" customFormat="false" ht="12.75" hidden="false" customHeight="false" outlineLevel="0" collapsed="false">
      <c r="A104" s="691" t="n">
        <v>39814</v>
      </c>
      <c r="B104" s="706" t="n">
        <v>0.063419278781317</v>
      </c>
      <c r="C104" s="707" t="n">
        <v>4.135</v>
      </c>
      <c r="D104" s="700" t="n">
        <v>0.205</v>
      </c>
      <c r="E104" s="698" t="n">
        <v>0.063252170016069</v>
      </c>
      <c r="I104" s="513"/>
      <c r="J104" s="705"/>
      <c r="K104" s="705"/>
      <c r="L104" s="705"/>
      <c r="N104" s="710"/>
      <c r="P104" s="360"/>
      <c r="Q104" s="360"/>
      <c r="R104" s="360"/>
      <c r="S104" s="360"/>
      <c r="T104" s="360"/>
      <c r="U104" s="360"/>
      <c r="V104" s="360"/>
      <c r="W104" s="360"/>
      <c r="X104" s="360"/>
      <c r="Y104" s="360"/>
      <c r="Z104" s="360"/>
      <c r="AA104" s="360"/>
      <c r="AB104" s="360"/>
      <c r="AC104" s="360"/>
    </row>
    <row r="105" customFormat="false" ht="12.75" hidden="false" customHeight="false" outlineLevel="0" collapsed="false">
      <c r="A105" s="691" t="n">
        <v>39845</v>
      </c>
      <c r="B105" s="706" t="n">
        <v>0.063434632070515</v>
      </c>
      <c r="C105" s="707" t="n">
        <v>3.985</v>
      </c>
      <c r="D105" s="700" t="n">
        <v>0.2</v>
      </c>
      <c r="E105" s="698" t="n">
        <v>0.063267873920637</v>
      </c>
      <c r="I105" s="513"/>
      <c r="J105" s="705"/>
      <c r="K105" s="705"/>
      <c r="L105" s="705"/>
      <c r="N105" s="710"/>
      <c r="P105" s="360"/>
      <c r="Q105" s="360"/>
      <c r="R105" s="360"/>
      <c r="S105" s="360"/>
      <c r="T105" s="360"/>
      <c r="U105" s="360"/>
      <c r="V105" s="360"/>
      <c r="W105" s="360"/>
      <c r="X105" s="360"/>
      <c r="Y105" s="360"/>
      <c r="Z105" s="360"/>
      <c r="AA105" s="360"/>
      <c r="AB105" s="360"/>
      <c r="AC105" s="360"/>
    </row>
    <row r="106" customFormat="false" ht="12.75" hidden="false" customHeight="false" outlineLevel="0" collapsed="false">
      <c r="A106" s="691" t="n">
        <v>39873</v>
      </c>
      <c r="B106" s="706" t="n">
        <v>0.063448499557599</v>
      </c>
      <c r="C106" s="707" t="n">
        <v>3.845</v>
      </c>
      <c r="D106" s="700" t="n">
        <v>0.19</v>
      </c>
      <c r="E106" s="698" t="n">
        <v>0.063282058092576</v>
      </c>
      <c r="I106" s="513"/>
      <c r="J106" s="705"/>
      <c r="K106" s="705"/>
      <c r="L106" s="705"/>
      <c r="N106" s="710"/>
      <c r="P106" s="360"/>
      <c r="Q106" s="360"/>
      <c r="R106" s="360"/>
      <c r="S106" s="360"/>
      <c r="T106" s="360"/>
      <c r="U106" s="360"/>
      <c r="V106" s="360"/>
      <c r="W106" s="360"/>
      <c r="X106" s="360"/>
      <c r="Y106" s="360"/>
      <c r="Z106" s="360"/>
      <c r="AA106" s="360"/>
      <c r="AB106" s="360"/>
      <c r="AC106" s="360"/>
    </row>
    <row r="107" customFormat="false" ht="12.75" hidden="false" customHeight="false" outlineLevel="0" collapsed="false">
      <c r="A107" s="691" t="n">
        <v>39904</v>
      </c>
      <c r="B107" s="706" t="n">
        <v>0.063463852846946</v>
      </c>
      <c r="C107" s="707" t="n">
        <v>3.685</v>
      </c>
      <c r="D107" s="700" t="n">
        <v>0.19</v>
      </c>
      <c r="E107" s="698" t="n">
        <v>0.0632977619973</v>
      </c>
      <c r="G107" s="713" t="s">
        <v>276</v>
      </c>
      <c r="I107" s="513"/>
      <c r="J107" s="705"/>
      <c r="K107" s="705"/>
      <c r="L107" s="705"/>
      <c r="N107" s="710"/>
      <c r="P107" s="360"/>
      <c r="Q107" s="360"/>
      <c r="R107" s="360"/>
      <c r="S107" s="360"/>
      <c r="T107" s="360"/>
      <c r="U107" s="360"/>
      <c r="V107" s="360"/>
      <c r="W107" s="360"/>
      <c r="X107" s="360"/>
      <c r="Y107" s="360"/>
      <c r="Z107" s="360"/>
      <c r="AA107" s="360"/>
      <c r="AB107" s="360"/>
      <c r="AC107" s="360"/>
    </row>
    <row r="108" customFormat="false" ht="12.75" hidden="false" customHeight="false" outlineLevel="0" collapsed="false">
      <c r="A108" s="691" t="n">
        <v>39934</v>
      </c>
      <c r="B108" s="706" t="n">
        <v>0.063478710868968</v>
      </c>
      <c r="C108" s="707" t="n">
        <v>3.645</v>
      </c>
      <c r="D108" s="700" t="n">
        <v>0.19</v>
      </c>
      <c r="E108" s="698" t="n">
        <v>0.063312959324531</v>
      </c>
      <c r="G108" s="714" t="n">
        <f aca="false">AVERAGE(C95:C106)</f>
        <v>3.74383333333333</v>
      </c>
      <c r="I108" s="513"/>
      <c r="J108" s="705"/>
      <c r="K108" s="705"/>
      <c r="L108" s="705"/>
      <c r="N108" s="710"/>
      <c r="P108" s="360"/>
      <c r="Q108" s="360"/>
      <c r="R108" s="360"/>
      <c r="S108" s="360"/>
      <c r="T108" s="360"/>
      <c r="U108" s="360"/>
      <c r="V108" s="360"/>
      <c r="W108" s="360"/>
      <c r="X108" s="360"/>
      <c r="Y108" s="360"/>
      <c r="Z108" s="360"/>
      <c r="AA108" s="360"/>
      <c r="AB108" s="360"/>
      <c r="AC108" s="360"/>
    </row>
    <row r="109" customFormat="false" ht="12.75" hidden="false" customHeight="false" outlineLevel="0" collapsed="false">
      <c r="A109" s="691" t="n">
        <v>39965</v>
      </c>
      <c r="B109" s="706" t="n">
        <v>0.063494064158469</v>
      </c>
      <c r="C109" s="707" t="n">
        <v>3.665</v>
      </c>
      <c r="D109" s="700" t="n">
        <v>0.19</v>
      </c>
      <c r="E109" s="698" t="n">
        <v>0.063328663229416</v>
      </c>
      <c r="I109" s="513"/>
      <c r="J109" s="705"/>
      <c r="K109" s="705"/>
      <c r="L109" s="705"/>
      <c r="N109" s="710"/>
      <c r="P109" s="360"/>
      <c r="Q109" s="360"/>
      <c r="R109" s="360"/>
      <c r="S109" s="360"/>
      <c r="T109" s="360"/>
      <c r="U109" s="360"/>
      <c r="V109" s="360"/>
      <c r="W109" s="360"/>
      <c r="X109" s="360"/>
      <c r="Y109" s="360"/>
      <c r="Z109" s="360"/>
      <c r="AA109" s="360"/>
      <c r="AB109" s="360"/>
      <c r="AC109" s="360"/>
    </row>
    <row r="110" customFormat="false" ht="12.75" hidden="false" customHeight="false" outlineLevel="0" collapsed="false">
      <c r="A110" s="691" t="n">
        <v>39995</v>
      </c>
      <c r="B110" s="706" t="n">
        <v>0.06350892218064</v>
      </c>
      <c r="C110" s="707" t="n">
        <v>3.673</v>
      </c>
      <c r="D110" s="700" t="n">
        <v>0.19</v>
      </c>
      <c r="E110" s="698" t="n">
        <v>0.063343860556802</v>
      </c>
      <c r="I110" s="513"/>
      <c r="J110" s="705"/>
      <c r="K110" s="705"/>
      <c r="L110" s="705"/>
      <c r="N110" s="710"/>
      <c r="P110" s="360"/>
      <c r="Q110" s="360"/>
      <c r="R110" s="360"/>
      <c r="S110" s="360"/>
      <c r="T110" s="360"/>
      <c r="U110" s="360"/>
      <c r="V110" s="360"/>
      <c r="W110" s="360"/>
      <c r="X110" s="360"/>
      <c r="Y110" s="360"/>
      <c r="Z110" s="360"/>
      <c r="AA110" s="360"/>
      <c r="AB110" s="360"/>
      <c r="AC110" s="360"/>
    </row>
    <row r="111" customFormat="false" ht="12.75" hidden="false" customHeight="false" outlineLevel="0" collapsed="false">
      <c r="A111" s="691" t="n">
        <v>40026</v>
      </c>
      <c r="B111" s="706" t="n">
        <v>0.063524275470294</v>
      </c>
      <c r="C111" s="707" t="n">
        <v>3.68</v>
      </c>
      <c r="D111" s="700" t="n">
        <v>0.19</v>
      </c>
      <c r="E111" s="698" t="n">
        <v>0.063359564461848</v>
      </c>
      <c r="I111" s="513"/>
      <c r="J111" s="705"/>
      <c r="K111" s="705"/>
      <c r="L111" s="705"/>
      <c r="N111" s="710"/>
      <c r="P111" s="360"/>
      <c r="Q111" s="360"/>
      <c r="R111" s="360"/>
      <c r="S111" s="360"/>
      <c r="T111" s="360"/>
      <c r="U111" s="360"/>
      <c r="V111" s="360"/>
      <c r="W111" s="360"/>
      <c r="X111" s="360"/>
      <c r="Y111" s="360"/>
      <c r="Z111" s="360"/>
      <c r="AA111" s="360"/>
      <c r="AB111" s="360"/>
      <c r="AC111" s="360"/>
    </row>
    <row r="112" customFormat="false" ht="12.75" hidden="false" customHeight="false" outlineLevel="0" collapsed="false">
      <c r="A112" s="691" t="n">
        <v>40057</v>
      </c>
      <c r="B112" s="706" t="n">
        <v>0.063539628760026</v>
      </c>
      <c r="C112" s="707" t="n">
        <v>3.697</v>
      </c>
      <c r="D112" s="700" t="n">
        <v>0.19</v>
      </c>
      <c r="E112" s="698" t="n">
        <v>0.063375268366976</v>
      </c>
      <c r="I112" s="513"/>
      <c r="J112" s="705"/>
      <c r="K112" s="705"/>
      <c r="L112" s="705"/>
      <c r="N112" s="710"/>
      <c r="P112" s="360"/>
      <c r="Q112" s="360"/>
      <c r="R112" s="360"/>
      <c r="S112" s="360"/>
      <c r="T112" s="360"/>
      <c r="U112" s="360"/>
      <c r="V112" s="360"/>
      <c r="W112" s="360"/>
      <c r="X112" s="360"/>
      <c r="Y112" s="360"/>
      <c r="Z112" s="360"/>
      <c r="AA112" s="360"/>
      <c r="AB112" s="360"/>
      <c r="AC112" s="360"/>
    </row>
    <row r="113" customFormat="false" ht="12.75" hidden="false" customHeight="false" outlineLevel="0" collapsed="false">
      <c r="A113" s="691" t="n">
        <v>40087</v>
      </c>
      <c r="B113" s="706" t="n">
        <v>0.063554486782423</v>
      </c>
      <c r="C113" s="707" t="n">
        <v>3.707</v>
      </c>
      <c r="D113" s="700" t="n">
        <v>0.19</v>
      </c>
      <c r="E113" s="698" t="n">
        <v>0.063390465694597</v>
      </c>
      <c r="I113" s="513"/>
      <c r="J113" s="705"/>
      <c r="K113" s="705"/>
      <c r="L113" s="705"/>
      <c r="N113" s="710"/>
      <c r="P113" s="360"/>
      <c r="Q113" s="360"/>
      <c r="R113" s="360"/>
      <c r="S113" s="360"/>
      <c r="T113" s="360"/>
      <c r="U113" s="360"/>
      <c r="V113" s="360"/>
      <c r="W113" s="360"/>
      <c r="X113" s="360"/>
      <c r="Y113" s="360"/>
      <c r="Z113" s="360"/>
      <c r="AA113" s="360"/>
      <c r="AB113" s="360"/>
      <c r="AC113" s="360"/>
    </row>
    <row r="114" customFormat="false" ht="12.75" hidden="false" customHeight="false" outlineLevel="0" collapsed="false">
      <c r="A114" s="691" t="n">
        <v>40118</v>
      </c>
      <c r="B114" s="706" t="n">
        <v>0.063569840072309</v>
      </c>
      <c r="C114" s="707" t="n">
        <v>3.852</v>
      </c>
      <c r="D114" s="700" t="n">
        <v>0.19</v>
      </c>
      <c r="E114" s="698" t="n">
        <v>0.063406169599886</v>
      </c>
      <c r="I114" s="513"/>
      <c r="J114" s="705"/>
      <c r="K114" s="705"/>
      <c r="L114" s="705"/>
      <c r="N114" s="710"/>
      <c r="P114" s="360"/>
      <c r="Q114" s="360"/>
      <c r="R114" s="360"/>
      <c r="S114" s="360"/>
      <c r="T114" s="360"/>
      <c r="U114" s="360"/>
      <c r="V114" s="360"/>
      <c r="W114" s="360"/>
      <c r="X114" s="360"/>
      <c r="Y114" s="360"/>
      <c r="Z114" s="360"/>
      <c r="AA114" s="360"/>
      <c r="AB114" s="360"/>
      <c r="AC114" s="360"/>
    </row>
    <row r="115" customFormat="false" ht="12.75" hidden="false" customHeight="false" outlineLevel="0" collapsed="false">
      <c r="A115" s="691" t="n">
        <v>40148</v>
      </c>
      <c r="B115" s="706" t="n">
        <v>0.063584698094853</v>
      </c>
      <c r="C115" s="707" t="n">
        <v>3.987</v>
      </c>
      <c r="D115" s="700" t="n">
        <v>0.1925</v>
      </c>
      <c r="E115" s="698" t="n">
        <v>0.063421366927663</v>
      </c>
      <c r="I115" s="513"/>
      <c r="J115" s="705"/>
      <c r="K115" s="705"/>
      <c r="L115" s="705"/>
      <c r="N115" s="710"/>
      <c r="P115" s="360"/>
      <c r="Q115" s="360"/>
      <c r="R115" s="360"/>
      <c r="S115" s="360"/>
      <c r="T115" s="360"/>
      <c r="U115" s="360"/>
      <c r="V115" s="360"/>
      <c r="W115" s="360"/>
      <c r="X115" s="360"/>
      <c r="Y115" s="360"/>
      <c r="Z115" s="360"/>
      <c r="AA115" s="360"/>
      <c r="AB115" s="360"/>
      <c r="AC115" s="360"/>
    </row>
    <row r="116" customFormat="false" ht="12.75" hidden="false" customHeight="false" outlineLevel="0" collapsed="false">
      <c r="A116" s="691" t="n">
        <v>40179</v>
      </c>
      <c r="B116" s="706" t="n">
        <v>0.063600051384894</v>
      </c>
      <c r="C116" s="707" t="n">
        <v>4.225</v>
      </c>
      <c r="D116" s="700" t="n">
        <v>0.1925</v>
      </c>
      <c r="E116" s="698" t="n">
        <v>0.063437070833113</v>
      </c>
      <c r="I116" s="513"/>
      <c r="J116" s="705"/>
      <c r="K116" s="705"/>
      <c r="L116" s="705"/>
      <c r="N116" s="710"/>
      <c r="P116" s="360"/>
      <c r="Q116" s="360"/>
      <c r="R116" s="360"/>
      <c r="S116" s="360"/>
      <c r="T116" s="360"/>
      <c r="U116" s="360"/>
      <c r="V116" s="360"/>
      <c r="W116" s="360"/>
      <c r="X116" s="360"/>
      <c r="Y116" s="360"/>
      <c r="Z116" s="360"/>
      <c r="AA116" s="360"/>
      <c r="AB116" s="360"/>
      <c r="AC116" s="360"/>
    </row>
    <row r="117" customFormat="false" ht="12.75" hidden="false" customHeight="false" outlineLevel="0" collapsed="false">
      <c r="A117" s="691" t="n">
        <v>40210</v>
      </c>
      <c r="B117" s="706" t="n">
        <v>0.063615404675012</v>
      </c>
      <c r="C117" s="707" t="n">
        <v>4.075</v>
      </c>
      <c r="D117" s="700" t="n">
        <v>0.1875</v>
      </c>
      <c r="E117" s="698" t="n">
        <v>0.063452774738645</v>
      </c>
      <c r="I117" s="513"/>
      <c r="J117" s="705"/>
      <c r="K117" s="705"/>
      <c r="L117" s="705"/>
      <c r="N117" s="710"/>
      <c r="P117" s="360"/>
      <c r="Q117" s="360"/>
      <c r="R117" s="360"/>
      <c r="S117" s="360"/>
      <c r="T117" s="360"/>
      <c r="U117" s="360"/>
      <c r="V117" s="360"/>
      <c r="W117" s="360"/>
      <c r="X117" s="360"/>
      <c r="Y117" s="360"/>
      <c r="Z117" s="360"/>
      <c r="AA117" s="360"/>
      <c r="AB117" s="360"/>
      <c r="AC117" s="360"/>
    </row>
    <row r="118" customFormat="false" ht="12.75" hidden="false" customHeight="false" outlineLevel="0" collapsed="false">
      <c r="A118" s="691" t="n">
        <v>40238</v>
      </c>
      <c r="B118" s="706" t="n">
        <v>0.063629272162927</v>
      </c>
      <c r="C118" s="707" t="n">
        <v>3.935</v>
      </c>
      <c r="D118" s="700" t="n">
        <v>0.185</v>
      </c>
      <c r="E118" s="698" t="n">
        <v>0.063466958911453</v>
      </c>
      <c r="I118" s="513"/>
      <c r="J118" s="705"/>
      <c r="K118" s="705"/>
      <c r="L118" s="705"/>
      <c r="N118" s="710"/>
      <c r="P118" s="360"/>
      <c r="Q118" s="360"/>
      <c r="R118" s="360"/>
      <c r="S118" s="360"/>
      <c r="T118" s="360"/>
      <c r="U118" s="360"/>
      <c r="V118" s="360"/>
      <c r="W118" s="360"/>
      <c r="X118" s="360"/>
      <c r="Y118" s="360"/>
      <c r="Z118" s="360"/>
      <c r="AA118" s="360"/>
      <c r="AB118" s="360"/>
      <c r="AC118" s="360"/>
    </row>
    <row r="119" customFormat="false" ht="12.75" hidden="false" customHeight="false" outlineLevel="0" collapsed="false">
      <c r="A119" s="691" t="n">
        <v>40269</v>
      </c>
      <c r="B119" s="706" t="n">
        <v>0.063644625453195</v>
      </c>
      <c r="C119" s="707" t="n">
        <v>3.775</v>
      </c>
      <c r="D119" s="700" t="n">
        <v>0.185</v>
      </c>
      <c r="E119" s="698" t="n">
        <v>0.063482662817141</v>
      </c>
      <c r="G119" s="713" t="s">
        <v>277</v>
      </c>
      <c r="I119" s="513"/>
      <c r="J119" s="705"/>
      <c r="K119" s="705"/>
      <c r="L119" s="705"/>
      <c r="N119" s="710"/>
      <c r="P119" s="360"/>
      <c r="Q119" s="360"/>
      <c r="R119" s="360"/>
      <c r="S119" s="360"/>
      <c r="T119" s="360"/>
      <c r="U119" s="360"/>
      <c r="V119" s="360"/>
      <c r="W119" s="360"/>
      <c r="X119" s="360"/>
      <c r="Y119" s="360"/>
      <c r="Z119" s="360"/>
      <c r="AA119" s="360"/>
      <c r="AB119" s="360"/>
      <c r="AC119" s="360"/>
    </row>
    <row r="120" customFormat="false" ht="12.75" hidden="false" customHeight="false" outlineLevel="0" collapsed="false">
      <c r="A120" s="691" t="n">
        <v>40299</v>
      </c>
      <c r="B120" s="706" t="n">
        <v>0.063659483476108</v>
      </c>
      <c r="C120" s="707" t="n">
        <v>3.735</v>
      </c>
      <c r="D120" s="700" t="n">
        <v>0.185</v>
      </c>
      <c r="E120" s="698" t="n">
        <v>0.063497860145303</v>
      </c>
      <c r="G120" s="714" t="n">
        <f aca="false">AVERAGE(C107:C118)</f>
        <v>3.81883333333333</v>
      </c>
      <c r="I120" s="513"/>
      <c r="J120" s="705"/>
      <c r="K120" s="705"/>
      <c r="L120" s="705"/>
      <c r="N120" s="710"/>
      <c r="P120" s="360"/>
      <c r="Q120" s="360"/>
      <c r="R120" s="360"/>
      <c r="S120" s="360"/>
      <c r="T120" s="360"/>
      <c r="U120" s="360"/>
      <c r="V120" s="360"/>
      <c r="W120" s="360"/>
      <c r="X120" s="360"/>
      <c r="Y120" s="360"/>
      <c r="Z120" s="360"/>
      <c r="AA120" s="360"/>
      <c r="AB120" s="360"/>
      <c r="AC120" s="360"/>
    </row>
    <row r="121" customFormat="false" ht="12.75" hidden="false" customHeight="false" outlineLevel="0" collapsed="false">
      <c r="A121" s="691" t="n">
        <v>40330</v>
      </c>
      <c r="B121" s="706" t="n">
        <v>0.063674836766529</v>
      </c>
      <c r="C121" s="707" t="n">
        <v>3.755</v>
      </c>
      <c r="D121" s="700" t="n">
        <v>0.185</v>
      </c>
      <c r="E121" s="698" t="n">
        <v>0.063513564051151</v>
      </c>
      <c r="I121" s="513"/>
      <c r="J121" s="705"/>
      <c r="K121" s="705"/>
      <c r="L121" s="705"/>
      <c r="N121" s="710"/>
      <c r="P121" s="360"/>
      <c r="Q121" s="360"/>
      <c r="R121" s="360"/>
      <c r="S121" s="360"/>
      <c r="T121" s="360"/>
      <c r="U121" s="360"/>
      <c r="V121" s="360"/>
      <c r="W121" s="360"/>
      <c r="X121" s="360"/>
      <c r="Y121" s="360"/>
      <c r="Z121" s="360"/>
      <c r="AA121" s="360"/>
      <c r="AB121" s="360"/>
      <c r="AC121" s="360"/>
    </row>
    <row r="122" customFormat="false" ht="12.75" hidden="false" customHeight="false" outlineLevel="0" collapsed="false">
      <c r="A122" s="691" t="n">
        <v>40360</v>
      </c>
      <c r="B122" s="706" t="n">
        <v>0.063689694789591</v>
      </c>
      <c r="C122" s="707" t="n">
        <v>3.763</v>
      </c>
      <c r="D122" s="700" t="n">
        <v>0.185</v>
      </c>
      <c r="E122" s="698" t="n">
        <v>0.063528761379469</v>
      </c>
      <c r="I122" s="513"/>
      <c r="J122" s="705"/>
      <c r="K122" s="705"/>
      <c r="L122" s="705"/>
      <c r="N122" s="710"/>
      <c r="P122" s="360"/>
      <c r="Q122" s="360"/>
      <c r="R122" s="360"/>
      <c r="S122" s="360"/>
      <c r="T122" s="360"/>
      <c r="U122" s="360"/>
      <c r="V122" s="360"/>
      <c r="W122" s="360"/>
      <c r="X122" s="360"/>
      <c r="Y122" s="360"/>
      <c r="Z122" s="360"/>
      <c r="AA122" s="360"/>
      <c r="AB122" s="360"/>
      <c r="AC122" s="360"/>
    </row>
    <row r="123" customFormat="false" ht="12.75" hidden="false" customHeight="false" outlineLevel="0" collapsed="false">
      <c r="A123" s="691" t="n">
        <v>40391</v>
      </c>
      <c r="B123" s="706" t="n">
        <v>0.063705048080166</v>
      </c>
      <c r="C123" s="707" t="n">
        <v>3.77</v>
      </c>
      <c r="D123" s="700" t="n">
        <v>0.185</v>
      </c>
      <c r="E123" s="698" t="n">
        <v>0.063544465285479</v>
      </c>
      <c r="I123" s="513"/>
      <c r="J123" s="705"/>
      <c r="K123" s="705"/>
      <c r="L123" s="705"/>
      <c r="N123" s="710"/>
      <c r="P123" s="360"/>
      <c r="Q123" s="360"/>
      <c r="R123" s="360"/>
      <c r="S123" s="360"/>
      <c r="T123" s="360"/>
      <c r="U123" s="360"/>
      <c r="V123" s="360"/>
      <c r="W123" s="360"/>
      <c r="X123" s="360"/>
      <c r="Y123" s="360"/>
      <c r="Z123" s="360"/>
      <c r="AA123" s="360"/>
      <c r="AB123" s="360"/>
      <c r="AC123" s="360"/>
    </row>
    <row r="124" customFormat="false" ht="12.75" hidden="false" customHeight="false" outlineLevel="0" collapsed="false">
      <c r="A124" s="691" t="n">
        <v>40422</v>
      </c>
      <c r="B124" s="706" t="n">
        <v>0.063720401370819</v>
      </c>
      <c r="C124" s="707" t="n">
        <v>3.787</v>
      </c>
      <c r="D124" s="700" t="n">
        <v>0.185</v>
      </c>
      <c r="E124" s="698" t="n">
        <v>0.06356016919157</v>
      </c>
      <c r="I124" s="513"/>
      <c r="J124" s="705"/>
      <c r="K124" s="705"/>
      <c r="L124" s="705"/>
      <c r="N124" s="710"/>
      <c r="P124" s="360"/>
      <c r="Q124" s="360"/>
      <c r="R124" s="360"/>
      <c r="S124" s="360"/>
      <c r="T124" s="360"/>
      <c r="U124" s="360"/>
      <c r="V124" s="360"/>
      <c r="W124" s="360"/>
      <c r="X124" s="360"/>
      <c r="Y124" s="360"/>
      <c r="Z124" s="360"/>
      <c r="AA124" s="360"/>
      <c r="AB124" s="360"/>
      <c r="AC124" s="360"/>
    </row>
    <row r="125" customFormat="false" ht="12.75" hidden="false" customHeight="false" outlineLevel="0" collapsed="false">
      <c r="A125" s="691" t="n">
        <v>40452</v>
      </c>
      <c r="B125" s="706" t="n">
        <v>0.063735259394106</v>
      </c>
      <c r="C125" s="707" t="n">
        <v>3.797</v>
      </c>
      <c r="D125" s="700" t="n">
        <v>0.185</v>
      </c>
      <c r="E125" s="698" t="n">
        <v>0.063575366520123</v>
      </c>
      <c r="I125" s="513"/>
      <c r="J125" s="705"/>
      <c r="K125" s="705"/>
      <c r="L125" s="705"/>
      <c r="N125" s="710"/>
      <c r="P125" s="360"/>
      <c r="Q125" s="360"/>
      <c r="R125" s="360"/>
      <c r="S125" s="360"/>
      <c r="T125" s="360"/>
      <c r="U125" s="360"/>
      <c r="V125" s="360"/>
      <c r="W125" s="360"/>
      <c r="X125" s="360"/>
      <c r="Y125" s="360"/>
      <c r="Z125" s="360"/>
      <c r="AA125" s="360"/>
      <c r="AB125" s="360"/>
      <c r="AC125" s="360"/>
    </row>
    <row r="126" customFormat="false" ht="12.75" hidden="false" customHeight="false" outlineLevel="0" collapsed="false">
      <c r="A126" s="691" t="n">
        <v>40483</v>
      </c>
      <c r="B126" s="706" t="n">
        <v>0.063750612684912</v>
      </c>
      <c r="C126" s="707" t="n">
        <v>3.942</v>
      </c>
      <c r="D126" s="700" t="n">
        <v>0.185</v>
      </c>
      <c r="E126" s="698" t="n">
        <v>0.063591070426375</v>
      </c>
      <c r="I126" s="513"/>
      <c r="J126" s="705"/>
      <c r="K126" s="705"/>
      <c r="L126" s="705"/>
      <c r="N126" s="710"/>
      <c r="P126" s="360"/>
      <c r="Q126" s="360"/>
      <c r="R126" s="360"/>
      <c r="S126" s="360"/>
      <c r="T126" s="360"/>
      <c r="U126" s="360"/>
      <c r="V126" s="360"/>
      <c r="W126" s="360"/>
      <c r="X126" s="360"/>
      <c r="Y126" s="360"/>
      <c r="Z126" s="360"/>
      <c r="AA126" s="360"/>
      <c r="AB126" s="360"/>
      <c r="AC126" s="360"/>
    </row>
    <row r="127" customFormat="false" ht="12.75" hidden="false" customHeight="false" outlineLevel="0" collapsed="false">
      <c r="A127" s="691" t="n">
        <v>40513</v>
      </c>
      <c r="B127" s="706" t="n">
        <v>0.063765470708348</v>
      </c>
      <c r="C127" s="707" t="n">
        <v>4.077</v>
      </c>
      <c r="D127" s="700" t="n">
        <v>0.185</v>
      </c>
      <c r="E127" s="698" t="n">
        <v>0.063606267755084</v>
      </c>
      <c r="I127" s="513"/>
      <c r="J127" s="705"/>
      <c r="K127" s="705"/>
      <c r="L127" s="705"/>
      <c r="N127" s="710"/>
      <c r="P127" s="360"/>
      <c r="Q127" s="360"/>
      <c r="R127" s="360"/>
      <c r="S127" s="360"/>
      <c r="T127" s="360"/>
      <c r="U127" s="360"/>
      <c r="V127" s="360"/>
      <c r="W127" s="360"/>
      <c r="X127" s="360"/>
      <c r="Y127" s="360"/>
      <c r="Z127" s="360"/>
      <c r="AA127" s="360"/>
      <c r="AB127" s="360"/>
      <c r="AC127" s="360"/>
    </row>
    <row r="128" customFormat="false" ht="12.75" hidden="false" customHeight="false" outlineLevel="0" collapsed="false">
      <c r="A128" s="691" t="n">
        <v>40544</v>
      </c>
      <c r="B128" s="706" t="n">
        <v>0.063781745910328</v>
      </c>
      <c r="C128" s="707" t="n">
        <v>4.335</v>
      </c>
      <c r="D128" s="700" t="n">
        <v>0.185</v>
      </c>
      <c r="E128" s="698" t="n">
        <v>0.063624603184687</v>
      </c>
      <c r="I128" s="513"/>
      <c r="J128" s="705"/>
      <c r="K128" s="705"/>
      <c r="L128" s="705"/>
      <c r="N128" s="710"/>
      <c r="P128" s="360"/>
      <c r="Q128" s="360"/>
      <c r="R128" s="360"/>
      <c r="S128" s="360"/>
      <c r="T128" s="360"/>
      <c r="U128" s="360"/>
      <c r="V128" s="360"/>
      <c r="W128" s="360"/>
      <c r="X128" s="360"/>
      <c r="Y128" s="360"/>
      <c r="Z128" s="360"/>
      <c r="AA128" s="360"/>
      <c r="AB128" s="360"/>
      <c r="AC128" s="360"/>
    </row>
    <row r="129" customFormat="false" ht="12.75" hidden="false" customHeight="false" outlineLevel="0" collapsed="false">
      <c r="A129" s="691" t="n">
        <v>40575</v>
      </c>
      <c r="B129" s="706" t="n">
        <v>0.063798686937025</v>
      </c>
      <c r="C129" s="707" t="n">
        <v>4.185</v>
      </c>
      <c r="D129" s="700" t="n">
        <v>0.185</v>
      </c>
      <c r="E129" s="698" t="n">
        <v>0.063644600629057</v>
      </c>
      <c r="I129" s="513"/>
      <c r="J129" s="705"/>
      <c r="K129" s="705"/>
      <c r="L129" s="705"/>
      <c r="N129" s="710"/>
      <c r="P129" s="360"/>
      <c r="Q129" s="360"/>
      <c r="R129" s="360"/>
      <c r="S129" s="360"/>
      <c r="T129" s="360"/>
      <c r="U129" s="360"/>
      <c r="V129" s="360"/>
      <c r="W129" s="360"/>
      <c r="X129" s="360"/>
      <c r="Y129" s="360"/>
      <c r="Z129" s="360"/>
      <c r="AA129" s="360"/>
      <c r="AB129" s="360"/>
      <c r="AC129" s="360"/>
    </row>
    <row r="130" customFormat="false" ht="12.75" hidden="false" customHeight="false" outlineLevel="0" collapsed="false">
      <c r="A130" s="691" t="n">
        <v>40603</v>
      </c>
      <c r="B130" s="706" t="n">
        <v>0.063813988509606</v>
      </c>
      <c r="C130" s="707" t="n">
        <v>4.045</v>
      </c>
      <c r="D130" s="700" t="n">
        <v>0.18</v>
      </c>
      <c r="E130" s="698" t="n">
        <v>0.063662662837</v>
      </c>
      <c r="I130" s="513"/>
      <c r="J130" s="705"/>
      <c r="K130" s="705"/>
      <c r="L130" s="705"/>
      <c r="N130" s="710"/>
      <c r="P130" s="360"/>
      <c r="Q130" s="360"/>
      <c r="R130" s="360"/>
      <c r="S130" s="360"/>
      <c r="T130" s="360"/>
      <c r="U130" s="360"/>
      <c r="V130" s="360"/>
      <c r="W130" s="360"/>
      <c r="X130" s="360"/>
      <c r="Y130" s="360"/>
      <c r="Z130" s="360"/>
      <c r="AA130" s="360"/>
      <c r="AB130" s="360"/>
      <c r="AC130" s="360"/>
    </row>
    <row r="131" customFormat="false" ht="12.75" hidden="false" customHeight="false" outlineLevel="0" collapsed="false">
      <c r="A131" s="691" t="n">
        <v>40634</v>
      </c>
      <c r="B131" s="706" t="n">
        <v>0.063830929536484</v>
      </c>
      <c r="C131" s="707" t="n">
        <v>3.885</v>
      </c>
      <c r="D131" s="700" t="n">
        <v>0.18</v>
      </c>
      <c r="E131" s="698" t="n">
        <v>0.063682660281613</v>
      </c>
      <c r="G131" s="713" t="s">
        <v>278</v>
      </c>
      <c r="I131" s="513"/>
      <c r="J131" s="705"/>
      <c r="K131" s="705"/>
      <c r="L131" s="705"/>
      <c r="N131" s="710"/>
      <c r="P131" s="360"/>
      <c r="Q131" s="360"/>
      <c r="R131" s="360"/>
      <c r="S131" s="360"/>
      <c r="T131" s="360"/>
      <c r="U131" s="360"/>
      <c r="V131" s="360"/>
      <c r="W131" s="360"/>
      <c r="X131" s="360"/>
      <c r="Y131" s="360"/>
      <c r="Z131" s="360"/>
      <c r="AA131" s="360"/>
      <c r="AB131" s="360"/>
      <c r="AC131" s="360"/>
    </row>
    <row r="132" customFormat="false" ht="12.75" hidden="false" customHeight="false" outlineLevel="0" collapsed="false">
      <c r="A132" s="691" t="n">
        <v>40664</v>
      </c>
      <c r="B132" s="706" t="n">
        <v>0.063847324078715</v>
      </c>
      <c r="C132" s="707" t="n">
        <v>3.845</v>
      </c>
      <c r="D132" s="700" t="n">
        <v>0.18</v>
      </c>
      <c r="E132" s="698" t="n">
        <v>0.063702012647503</v>
      </c>
      <c r="G132" s="714" t="n">
        <f aca="false">AVERAGE(C119:C130)</f>
        <v>3.91383333333333</v>
      </c>
      <c r="I132" s="513"/>
      <c r="J132" s="705"/>
      <c r="K132" s="705"/>
      <c r="L132" s="705"/>
      <c r="N132" s="710"/>
      <c r="P132" s="360"/>
      <c r="Q132" s="360"/>
      <c r="R132" s="360"/>
      <c r="S132" s="360"/>
      <c r="T132" s="360"/>
      <c r="U132" s="360"/>
      <c r="V132" s="360"/>
      <c r="W132" s="360"/>
      <c r="X132" s="360"/>
      <c r="Y132" s="360"/>
      <c r="Z132" s="360"/>
      <c r="AA132" s="360"/>
      <c r="AB132" s="360"/>
      <c r="AC132" s="360"/>
    </row>
    <row r="133" customFormat="false" ht="12.75" hidden="false" customHeight="false" outlineLevel="0" collapsed="false">
      <c r="A133" s="691" t="n">
        <v>40695</v>
      </c>
      <c r="B133" s="706" t="n">
        <v>0.063864265105779</v>
      </c>
      <c r="C133" s="707" t="n">
        <v>3.865</v>
      </c>
      <c r="D133" s="700" t="n">
        <v>0.18</v>
      </c>
      <c r="E133" s="698" t="n">
        <v>0.063722010092388</v>
      </c>
      <c r="I133" s="513"/>
      <c r="J133" s="705"/>
      <c r="K133" s="705"/>
      <c r="L133" s="705"/>
      <c r="N133" s="710"/>
      <c r="P133" s="360"/>
      <c r="Q133" s="360"/>
      <c r="R133" s="360"/>
      <c r="S133" s="360"/>
      <c r="T133" s="360"/>
      <c r="U133" s="360"/>
      <c r="V133" s="360"/>
      <c r="W133" s="360"/>
      <c r="X133" s="360"/>
      <c r="Y133" s="360"/>
      <c r="Z133" s="360"/>
      <c r="AA133" s="360"/>
      <c r="AB133" s="360"/>
      <c r="AC133" s="360"/>
    </row>
    <row r="134" customFormat="false" ht="12.75" hidden="false" customHeight="false" outlineLevel="0" collapsed="false">
      <c r="A134" s="691" t="n">
        <v>40725</v>
      </c>
      <c r="B134" s="706" t="n">
        <v>0.063880659648191</v>
      </c>
      <c r="C134" s="707" t="n">
        <v>3.873</v>
      </c>
      <c r="D134" s="700" t="n">
        <v>0.18</v>
      </c>
      <c r="E134" s="698" t="n">
        <v>0.06374136245853</v>
      </c>
      <c r="I134" s="513"/>
      <c r="J134" s="705"/>
      <c r="K134" s="705"/>
      <c r="L134" s="705"/>
      <c r="N134" s="710"/>
      <c r="P134" s="360"/>
      <c r="Q134" s="360"/>
      <c r="R134" s="360"/>
      <c r="S134" s="360"/>
      <c r="T134" s="360"/>
      <c r="U134" s="360"/>
      <c r="V134" s="360"/>
      <c r="W134" s="360"/>
      <c r="X134" s="360"/>
      <c r="Y134" s="360"/>
      <c r="Z134" s="360"/>
      <c r="AA134" s="360"/>
      <c r="AB134" s="360"/>
      <c r="AC134" s="360"/>
    </row>
    <row r="135" customFormat="false" ht="12.75" hidden="false" customHeight="false" outlineLevel="0" collapsed="false">
      <c r="A135" s="691" t="n">
        <v>40756</v>
      </c>
      <c r="B135" s="706" t="n">
        <v>0.063897600675443</v>
      </c>
      <c r="C135" s="707" t="n">
        <v>3.88</v>
      </c>
      <c r="D135" s="700" t="n">
        <v>0.18</v>
      </c>
      <c r="E135" s="698" t="n">
        <v>0.063761359903676</v>
      </c>
      <c r="I135" s="513"/>
      <c r="J135" s="705"/>
      <c r="K135" s="705"/>
      <c r="L135" s="705"/>
      <c r="N135" s="710"/>
      <c r="P135" s="360"/>
      <c r="Q135" s="360"/>
      <c r="R135" s="360"/>
      <c r="S135" s="360"/>
      <c r="T135" s="360"/>
      <c r="U135" s="360"/>
      <c r="V135" s="360"/>
      <c r="W135" s="360"/>
      <c r="X135" s="360"/>
      <c r="Y135" s="360"/>
      <c r="Z135" s="360"/>
      <c r="AA135" s="360"/>
      <c r="AB135" s="360"/>
      <c r="AC135" s="360"/>
    </row>
    <row r="136" customFormat="false" ht="12.75" hidden="false" customHeight="false" outlineLevel="0" collapsed="false">
      <c r="A136" s="691" t="n">
        <v>40787</v>
      </c>
      <c r="B136" s="706" t="n">
        <v>0.063914541702791</v>
      </c>
      <c r="C136" s="707" t="n">
        <v>3.897</v>
      </c>
      <c r="D136" s="700" t="n">
        <v>0.18</v>
      </c>
      <c r="E136" s="698" t="n">
        <v>0.063781357348954</v>
      </c>
      <c r="I136" s="513"/>
      <c r="J136" s="705"/>
      <c r="K136" s="705"/>
      <c r="L136" s="705"/>
      <c r="N136" s="710"/>
      <c r="P136" s="360"/>
      <c r="Q136" s="360"/>
      <c r="R136" s="360"/>
      <c r="S136" s="360"/>
      <c r="T136" s="360"/>
      <c r="U136" s="360"/>
      <c r="V136" s="360"/>
      <c r="W136" s="360"/>
      <c r="X136" s="360"/>
      <c r="Y136" s="360"/>
      <c r="Z136" s="360"/>
      <c r="AA136" s="360"/>
      <c r="AB136" s="360"/>
      <c r="AC136" s="360"/>
    </row>
    <row r="137" customFormat="false" ht="12.75" hidden="false" customHeight="false" outlineLevel="0" collapsed="false">
      <c r="A137" s="691" t="n">
        <v>40817</v>
      </c>
      <c r="B137" s="706" t="n">
        <v>0.063930936245475</v>
      </c>
      <c r="C137" s="707" t="n">
        <v>3.907</v>
      </c>
      <c r="D137" s="700" t="n">
        <v>0.18</v>
      </c>
      <c r="E137" s="698" t="n">
        <v>0.063800709715477</v>
      </c>
      <c r="I137" s="513"/>
      <c r="J137" s="705"/>
      <c r="K137" s="705"/>
      <c r="L137" s="705"/>
      <c r="N137" s="710"/>
      <c r="P137" s="360"/>
      <c r="Q137" s="360"/>
      <c r="R137" s="360"/>
      <c r="S137" s="360"/>
      <c r="T137" s="360"/>
      <c r="U137" s="360"/>
      <c r="V137" s="360"/>
      <c r="W137" s="360"/>
      <c r="X137" s="360"/>
      <c r="Y137" s="360"/>
      <c r="Z137" s="360"/>
      <c r="AA137" s="360"/>
      <c r="AB137" s="360"/>
      <c r="AC137" s="360"/>
    </row>
    <row r="138" customFormat="false" ht="12.75" hidden="false" customHeight="false" outlineLevel="0" collapsed="false">
      <c r="A138" s="691" t="n">
        <v>40848</v>
      </c>
      <c r="B138" s="706" t="n">
        <v>0.06394787727301</v>
      </c>
      <c r="C138" s="707" t="n">
        <v>4.052</v>
      </c>
      <c r="D138" s="700" t="n">
        <v>0.18</v>
      </c>
      <c r="E138" s="698" t="n">
        <v>0.063820707161016</v>
      </c>
      <c r="I138" s="513"/>
      <c r="J138" s="705"/>
      <c r="K138" s="705"/>
      <c r="L138" s="705"/>
      <c r="N138" s="710"/>
      <c r="P138" s="360"/>
      <c r="Q138" s="360"/>
      <c r="R138" s="360"/>
      <c r="S138" s="360"/>
      <c r="T138" s="360"/>
      <c r="U138" s="360"/>
      <c r="V138" s="360"/>
      <c r="W138" s="360"/>
      <c r="X138" s="360"/>
      <c r="Y138" s="360"/>
      <c r="Z138" s="360"/>
      <c r="AA138" s="360"/>
      <c r="AB138" s="360"/>
      <c r="AC138" s="360"/>
    </row>
    <row r="139" customFormat="false" ht="12.75" hidden="false" customHeight="false" outlineLevel="0" collapsed="false">
      <c r="A139" s="691" t="n">
        <v>40878</v>
      </c>
      <c r="B139" s="706" t="n">
        <v>0.063964271815876</v>
      </c>
      <c r="C139" s="707" t="n">
        <v>4.187</v>
      </c>
      <c r="D139" s="700" t="n">
        <v>0.18</v>
      </c>
      <c r="E139" s="698" t="n">
        <v>0.063840059527793</v>
      </c>
      <c r="I139" s="513"/>
      <c r="J139" s="705"/>
      <c r="K139" s="705"/>
      <c r="L139" s="705"/>
      <c r="N139" s="710"/>
      <c r="P139" s="360"/>
      <c r="Q139" s="360"/>
      <c r="R139" s="360"/>
      <c r="S139" s="360"/>
      <c r="T139" s="360"/>
      <c r="U139" s="360"/>
      <c r="V139" s="360"/>
      <c r="W139" s="360"/>
      <c r="X139" s="360"/>
      <c r="Y139" s="360"/>
      <c r="Z139" s="360"/>
      <c r="AA139" s="360"/>
      <c r="AB139" s="360"/>
      <c r="AC139" s="360"/>
    </row>
    <row r="140" customFormat="false" ht="12.75" hidden="false" customHeight="false" outlineLevel="0" collapsed="false">
      <c r="A140" s="691" t="n">
        <v>40909</v>
      </c>
      <c r="B140" s="706" t="n">
        <v>0.063981212843599</v>
      </c>
      <c r="C140" s="707" t="n">
        <v>4.465</v>
      </c>
      <c r="D140" s="700" t="n">
        <v>0.18</v>
      </c>
      <c r="E140" s="698" t="n">
        <v>0.063860056973592</v>
      </c>
      <c r="I140" s="513"/>
      <c r="J140" s="705"/>
      <c r="K140" s="705"/>
      <c r="L140" s="705"/>
      <c r="N140" s="710"/>
      <c r="P140" s="360"/>
      <c r="Q140" s="360"/>
      <c r="R140" s="360"/>
      <c r="S140" s="360"/>
      <c r="T140" s="360"/>
      <c r="U140" s="360"/>
      <c r="V140" s="360"/>
      <c r="W140" s="360"/>
      <c r="X140" s="360"/>
      <c r="Y140" s="360"/>
      <c r="Z140" s="360"/>
      <c r="AA140" s="360"/>
      <c r="AB140" s="360"/>
      <c r="AC140" s="360"/>
    </row>
    <row r="141" customFormat="false" ht="12.75" hidden="false" customHeight="false" outlineLevel="0" collapsed="false">
      <c r="A141" s="691" t="n">
        <v>40940</v>
      </c>
      <c r="B141" s="706" t="n">
        <v>0.063998153871416</v>
      </c>
      <c r="C141" s="707" t="n">
        <v>4.315</v>
      </c>
      <c r="D141" s="700" t="n">
        <v>0.175</v>
      </c>
      <c r="E141" s="698" t="n">
        <v>0.063880054419525</v>
      </c>
      <c r="I141" s="513"/>
      <c r="J141" s="705"/>
      <c r="K141" s="705"/>
      <c r="L141" s="705"/>
      <c r="N141" s="710"/>
      <c r="P141" s="360"/>
      <c r="Q141" s="360"/>
      <c r="R141" s="360"/>
      <c r="S141" s="360"/>
      <c r="T141" s="360"/>
      <c r="U141" s="360"/>
      <c r="V141" s="360"/>
      <c r="W141" s="360"/>
      <c r="X141" s="360"/>
      <c r="Y141" s="360"/>
      <c r="Z141" s="360"/>
      <c r="AA141" s="360"/>
      <c r="AB141" s="360"/>
      <c r="AC141" s="360"/>
    </row>
    <row r="142" customFormat="false" ht="12.75" hidden="false" customHeight="false" outlineLevel="0" collapsed="false">
      <c r="A142" s="691" t="n">
        <v>40969</v>
      </c>
      <c r="B142" s="706" t="n">
        <v>0.064014001929782</v>
      </c>
      <c r="C142" s="707" t="n">
        <v>4.175</v>
      </c>
      <c r="D142" s="700" t="n">
        <v>0.17</v>
      </c>
      <c r="E142" s="698" t="n">
        <v>0.063898761707775</v>
      </c>
      <c r="I142" s="513"/>
      <c r="J142" s="705"/>
      <c r="K142" s="705"/>
      <c r="L142" s="705"/>
      <c r="N142" s="710"/>
      <c r="P142" s="360"/>
      <c r="Q142" s="360"/>
      <c r="R142" s="360"/>
      <c r="S142" s="360"/>
      <c r="T142" s="360"/>
      <c r="U142" s="360"/>
      <c r="V142" s="360"/>
      <c r="W142" s="360"/>
      <c r="X142" s="360"/>
      <c r="Y142" s="360"/>
      <c r="Z142" s="360"/>
      <c r="AA142" s="360"/>
      <c r="AB142" s="360"/>
      <c r="AC142" s="360"/>
    </row>
    <row r="143" customFormat="false" ht="12.75" hidden="false" customHeight="false" outlineLevel="0" collapsed="false">
      <c r="A143" s="691" t="n">
        <v>41000</v>
      </c>
      <c r="B143" s="706" t="n">
        <v>0.064030942957784</v>
      </c>
      <c r="C143" s="707" t="n">
        <v>4.015</v>
      </c>
      <c r="D143" s="700" t="n">
        <v>0.17</v>
      </c>
      <c r="E143" s="698" t="n">
        <v>0.063918759153963</v>
      </c>
      <c r="G143" s="713" t="s">
        <v>279</v>
      </c>
      <c r="I143" s="513"/>
      <c r="J143" s="705"/>
      <c r="K143" s="705"/>
      <c r="L143" s="705"/>
      <c r="N143" s="710"/>
      <c r="P143" s="360"/>
      <c r="Q143" s="360"/>
      <c r="R143" s="360"/>
      <c r="S143" s="360"/>
      <c r="T143" s="360"/>
      <c r="U143" s="360"/>
      <c r="V143" s="360"/>
      <c r="W143" s="360"/>
      <c r="X143" s="360"/>
      <c r="Y143" s="360"/>
      <c r="Z143" s="360"/>
      <c r="AA143" s="360"/>
      <c r="AB143" s="360"/>
      <c r="AC143" s="360"/>
    </row>
    <row r="144" customFormat="false" ht="12.75" hidden="false" customHeight="false" outlineLevel="0" collapsed="false">
      <c r="A144" s="691" t="n">
        <v>41030</v>
      </c>
      <c r="B144" s="706" t="n">
        <v>0.064047337501102</v>
      </c>
      <c r="C144" s="707" t="n">
        <v>3.975</v>
      </c>
      <c r="D144" s="700" t="n">
        <v>0.17</v>
      </c>
      <c r="E144" s="698" t="n">
        <v>0.06393811152137</v>
      </c>
      <c r="G144" s="714" t="n">
        <f aca="false">AVERAGE(C131:C142)</f>
        <v>4.02883333333333</v>
      </c>
      <c r="I144" s="513"/>
      <c r="J144" s="705"/>
      <c r="K144" s="705"/>
      <c r="L144" s="705"/>
      <c r="N144" s="710"/>
      <c r="P144" s="360"/>
      <c r="Q144" s="360"/>
      <c r="R144" s="360"/>
      <c r="S144" s="360"/>
      <c r="T144" s="360"/>
      <c r="U144" s="360"/>
      <c r="V144" s="360"/>
      <c r="W144" s="360"/>
      <c r="X144" s="360"/>
      <c r="Y144" s="360"/>
      <c r="Z144" s="360"/>
      <c r="AA144" s="360"/>
      <c r="AB144" s="360"/>
      <c r="AC144" s="360"/>
    </row>
    <row r="145" customFormat="false" ht="12.75" hidden="false" customHeight="false" outlineLevel="0" collapsed="false">
      <c r="A145" s="691" t="n">
        <v>41061</v>
      </c>
      <c r="B145" s="706" t="n">
        <v>0.06406427852929</v>
      </c>
      <c r="C145" s="707" t="n">
        <v>3.995</v>
      </c>
      <c r="D145" s="700" t="n">
        <v>0.17</v>
      </c>
      <c r="E145" s="698" t="n">
        <v>0.063958108967819</v>
      </c>
      <c r="I145" s="513"/>
      <c r="J145" s="705"/>
      <c r="K145" s="705"/>
      <c r="L145" s="705"/>
      <c r="N145" s="710"/>
      <c r="P145" s="360"/>
      <c r="Q145" s="360"/>
      <c r="R145" s="360"/>
      <c r="S145" s="360"/>
      <c r="T145" s="360"/>
      <c r="U145" s="360"/>
      <c r="V145" s="360"/>
      <c r="W145" s="360"/>
      <c r="X145" s="360"/>
      <c r="Y145" s="360"/>
      <c r="Z145" s="360"/>
      <c r="AA145" s="360"/>
      <c r="AB145" s="360"/>
      <c r="AC145" s="360"/>
    </row>
    <row r="146" customFormat="false" ht="12.75" hidden="false" customHeight="false" outlineLevel="0" collapsed="false">
      <c r="A146" s="691" t="n">
        <v>41091</v>
      </c>
      <c r="B146" s="706" t="n">
        <v>0.064080673072789</v>
      </c>
      <c r="C146" s="707" t="n">
        <v>4.003</v>
      </c>
      <c r="D146" s="700" t="n">
        <v>0.17</v>
      </c>
      <c r="E146" s="698" t="n">
        <v>0.063977461335478</v>
      </c>
      <c r="I146" s="513"/>
      <c r="J146" s="705"/>
      <c r="K146" s="705"/>
      <c r="L146" s="705"/>
      <c r="N146" s="710"/>
      <c r="P146" s="360"/>
      <c r="Q146" s="360"/>
      <c r="R146" s="360"/>
      <c r="S146" s="360"/>
      <c r="T146" s="360"/>
      <c r="U146" s="360"/>
      <c r="V146" s="360"/>
      <c r="W146" s="360"/>
      <c r="X146" s="360"/>
      <c r="Y146" s="360"/>
      <c r="Z146" s="360"/>
      <c r="AA146" s="360"/>
      <c r="AB146" s="360"/>
      <c r="AC146" s="360"/>
    </row>
    <row r="147" customFormat="false" ht="12.75" hidden="false" customHeight="false" outlineLevel="0" collapsed="false">
      <c r="A147" s="691" t="n">
        <v>41122</v>
      </c>
      <c r="B147" s="706" t="n">
        <v>0.064097614101165</v>
      </c>
      <c r="C147" s="707" t="n">
        <v>4.01</v>
      </c>
      <c r="D147" s="700" t="n">
        <v>0.17</v>
      </c>
      <c r="E147" s="698" t="n">
        <v>0.063997458782189</v>
      </c>
      <c r="I147" s="513"/>
      <c r="J147" s="705"/>
      <c r="K147" s="705"/>
      <c r="L147" s="705"/>
      <c r="N147" s="710"/>
      <c r="P147" s="360"/>
      <c r="Q147" s="360"/>
      <c r="R147" s="360"/>
      <c r="S147" s="360"/>
      <c r="T147" s="360"/>
      <c r="U147" s="360"/>
      <c r="V147" s="360"/>
      <c r="W147" s="360"/>
      <c r="X147" s="360"/>
      <c r="Y147" s="360"/>
      <c r="Z147" s="360"/>
      <c r="AA147" s="360"/>
      <c r="AB147" s="360"/>
      <c r="AC147" s="360"/>
    </row>
    <row r="148" customFormat="false" ht="12.75" hidden="false" customHeight="false" outlineLevel="0" collapsed="false">
      <c r="A148" s="691" t="n">
        <v>41153</v>
      </c>
      <c r="B148" s="706" t="n">
        <v>0.064114555129636</v>
      </c>
      <c r="C148" s="707" t="n">
        <v>4.027</v>
      </c>
      <c r="D148" s="700" t="n">
        <v>0.17</v>
      </c>
      <c r="E148" s="698" t="n">
        <v>0.064017456229032</v>
      </c>
      <c r="I148" s="513"/>
      <c r="J148" s="705"/>
      <c r="K148" s="705"/>
      <c r="L148" s="705"/>
      <c r="N148" s="710"/>
      <c r="P148" s="360"/>
      <c r="Q148" s="360"/>
      <c r="R148" s="360"/>
      <c r="S148" s="360"/>
      <c r="T148" s="360"/>
      <c r="U148" s="360"/>
      <c r="V148" s="360"/>
      <c r="W148" s="360"/>
      <c r="X148" s="360"/>
      <c r="Y148" s="360"/>
      <c r="Z148" s="360"/>
      <c r="AA148" s="360"/>
      <c r="AB148" s="360"/>
      <c r="AC148" s="360"/>
    </row>
    <row r="149" customFormat="false" ht="12.75" hidden="false" customHeight="false" outlineLevel="0" collapsed="false">
      <c r="A149" s="691" t="n">
        <v>41183</v>
      </c>
      <c r="B149" s="706" t="n">
        <v>0.064130949673409</v>
      </c>
      <c r="C149" s="707" t="n">
        <v>4.037</v>
      </c>
      <c r="D149" s="700" t="n">
        <v>0.17</v>
      </c>
      <c r="E149" s="698" t="n">
        <v>0.064036808597071</v>
      </c>
      <c r="I149" s="513"/>
      <c r="J149" s="705"/>
      <c r="K149" s="705"/>
      <c r="L149" s="705"/>
      <c r="N149" s="710"/>
      <c r="P149" s="360"/>
      <c r="Q149" s="360"/>
      <c r="R149" s="360"/>
      <c r="S149" s="360"/>
      <c r="T149" s="360"/>
      <c r="U149" s="360"/>
      <c r="V149" s="360"/>
      <c r="W149" s="360"/>
      <c r="X149" s="360"/>
      <c r="Y149" s="360"/>
      <c r="Z149" s="360"/>
      <c r="AA149" s="360"/>
      <c r="AB149" s="360"/>
      <c r="AC149" s="360"/>
    </row>
    <row r="150" customFormat="false" ht="12.75" hidden="false" customHeight="false" outlineLevel="0" collapsed="false">
      <c r="A150" s="691" t="n">
        <v>41214</v>
      </c>
      <c r="B150" s="706" t="n">
        <v>0.064147890702067</v>
      </c>
      <c r="C150" s="707" t="n">
        <v>4.182</v>
      </c>
      <c r="D150" s="700" t="n">
        <v>0.17</v>
      </c>
      <c r="E150" s="698" t="n">
        <v>0.064056806044176</v>
      </c>
      <c r="I150" s="513"/>
      <c r="J150" s="705"/>
      <c r="K150" s="705"/>
      <c r="L150" s="705"/>
      <c r="N150" s="710"/>
      <c r="P150" s="360"/>
      <c r="Q150" s="360"/>
      <c r="R150" s="360"/>
      <c r="S150" s="360"/>
      <c r="T150" s="360"/>
      <c r="U150" s="360"/>
      <c r="V150" s="360"/>
      <c r="W150" s="360"/>
      <c r="X150" s="360"/>
      <c r="Y150" s="360"/>
      <c r="Z150" s="360"/>
      <c r="AA150" s="360"/>
      <c r="AB150" s="360"/>
      <c r="AC150" s="360"/>
    </row>
    <row r="151" customFormat="false" ht="12.75" hidden="false" customHeight="false" outlineLevel="0" collapsed="false">
      <c r="A151" s="691" t="n">
        <v>41244</v>
      </c>
      <c r="B151" s="706" t="n">
        <v>0.064164285246021</v>
      </c>
      <c r="C151" s="707" t="n">
        <v>4.317</v>
      </c>
      <c r="D151" s="700" t="n">
        <v>0.17</v>
      </c>
      <c r="E151" s="698" t="n">
        <v>0.064076158412468</v>
      </c>
      <c r="I151" s="513"/>
      <c r="J151" s="705"/>
      <c r="K151" s="705"/>
      <c r="L151" s="705"/>
      <c r="N151" s="710"/>
      <c r="P151" s="360"/>
      <c r="Q151" s="360"/>
      <c r="R151" s="360"/>
      <c r="S151" s="360"/>
      <c r="T151" s="360"/>
      <c r="U151" s="360"/>
      <c r="V151" s="360"/>
      <c r="W151" s="360"/>
      <c r="X151" s="360"/>
      <c r="Y151" s="360"/>
      <c r="Z151" s="360"/>
      <c r="AA151" s="360"/>
      <c r="AB151" s="360"/>
      <c r="AC151" s="360"/>
    </row>
    <row r="152" customFormat="false" ht="12.75" hidden="false" customHeight="false" outlineLevel="0" collapsed="false">
      <c r="A152" s="691" t="n">
        <v>41275</v>
      </c>
      <c r="B152" s="706" t="n">
        <v>0.064181226274866</v>
      </c>
      <c r="C152" s="707" t="n">
        <v>4.605</v>
      </c>
      <c r="D152" s="700" t="n">
        <v>0.17</v>
      </c>
      <c r="E152" s="698" t="n">
        <v>0.064096155859833</v>
      </c>
      <c r="I152" s="513"/>
      <c r="J152" s="705"/>
      <c r="K152" s="705"/>
      <c r="L152" s="705"/>
      <c r="N152" s="710"/>
      <c r="P152" s="360"/>
      <c r="Q152" s="360"/>
      <c r="R152" s="360"/>
      <c r="S152" s="360"/>
      <c r="T152" s="360"/>
      <c r="U152" s="360"/>
      <c r="V152" s="360"/>
      <c r="W152" s="360"/>
      <c r="X152" s="360"/>
      <c r="Y152" s="360"/>
      <c r="Z152" s="360"/>
      <c r="AA152" s="360"/>
      <c r="AB152" s="360"/>
      <c r="AC152" s="360"/>
    </row>
    <row r="153" customFormat="false" ht="12.75" hidden="false" customHeight="false" outlineLevel="0" collapsed="false">
      <c r="A153" s="691" t="n">
        <v>41306</v>
      </c>
      <c r="B153" s="706" t="n">
        <v>0.064198167303807</v>
      </c>
      <c r="C153" s="707" t="n">
        <v>4.455</v>
      </c>
      <c r="D153" s="700" t="n">
        <v>0.17</v>
      </c>
      <c r="E153" s="698" t="n">
        <v>0.064116153307331</v>
      </c>
      <c r="I153" s="513"/>
      <c r="J153" s="705"/>
      <c r="K153" s="705"/>
      <c r="L153" s="705"/>
      <c r="N153" s="710"/>
      <c r="P153" s="360"/>
      <c r="Q153" s="360"/>
      <c r="R153" s="360"/>
      <c r="S153" s="360"/>
      <c r="T153" s="360"/>
      <c r="U153" s="360"/>
      <c r="V153" s="360"/>
      <c r="W153" s="360"/>
      <c r="X153" s="360"/>
      <c r="Y153" s="360"/>
      <c r="Z153" s="360"/>
      <c r="AA153" s="360"/>
      <c r="AB153" s="360"/>
      <c r="AC153" s="360"/>
    </row>
    <row r="154" customFormat="false" ht="12.75" hidden="false" customHeight="false" outlineLevel="0" collapsed="false">
      <c r="A154" s="691" t="n">
        <v>41334</v>
      </c>
      <c r="B154" s="706" t="n">
        <v>0.064213468878416</v>
      </c>
      <c r="C154" s="707" t="n">
        <v>4.315</v>
      </c>
      <c r="D154" s="700" t="n">
        <v>0.17</v>
      </c>
      <c r="E154" s="698" t="n">
        <v>0.064134215518088</v>
      </c>
      <c r="I154" s="513"/>
      <c r="J154" s="705"/>
      <c r="K154" s="705"/>
      <c r="L154" s="705"/>
      <c r="N154" s="710"/>
      <c r="P154" s="360"/>
      <c r="Q154" s="360"/>
      <c r="R154" s="360"/>
      <c r="S154" s="360"/>
      <c r="T154" s="360"/>
      <c r="U154" s="360"/>
      <c r="V154" s="360"/>
      <c r="W154" s="360"/>
      <c r="X154" s="360"/>
      <c r="Y154" s="360"/>
      <c r="Z154" s="360"/>
      <c r="AA154" s="360"/>
      <c r="AB154" s="360"/>
      <c r="AC154" s="360"/>
    </row>
    <row r="155" customFormat="false" ht="12.75" hidden="false" customHeight="false" outlineLevel="0" collapsed="false">
      <c r="A155" s="691" t="n">
        <v>41365</v>
      </c>
      <c r="B155" s="706" t="n">
        <v>0.064230409907538</v>
      </c>
      <c r="C155" s="707" t="n">
        <v>4.155</v>
      </c>
      <c r="D155" s="700" t="n">
        <v>0.17</v>
      </c>
      <c r="E155" s="698" t="n">
        <v>0.064154212965838</v>
      </c>
      <c r="G155" s="713" t="s">
        <v>280</v>
      </c>
      <c r="I155" s="513"/>
      <c r="J155" s="705"/>
      <c r="K155" s="705"/>
      <c r="L155" s="705"/>
      <c r="N155" s="710"/>
      <c r="P155" s="360"/>
      <c r="Q155" s="360"/>
      <c r="R155" s="360"/>
      <c r="S155" s="360"/>
      <c r="T155" s="360"/>
      <c r="U155" s="360"/>
      <c r="V155" s="360"/>
      <c r="W155" s="360"/>
      <c r="X155" s="360"/>
      <c r="Y155" s="360"/>
      <c r="Z155" s="360"/>
      <c r="AA155" s="360"/>
      <c r="AB155" s="360"/>
      <c r="AC155" s="360"/>
    </row>
    <row r="156" customFormat="false" ht="12.75" hidden="false" customHeight="false" outlineLevel="0" collapsed="false">
      <c r="A156" s="691" t="n">
        <v>41395</v>
      </c>
      <c r="B156" s="706" t="n">
        <v>0.06424680445194</v>
      </c>
      <c r="C156" s="707" t="n">
        <v>4.115</v>
      </c>
      <c r="D156" s="700" t="n">
        <v>0.17</v>
      </c>
      <c r="E156" s="698" t="n">
        <v>0.064173565334755</v>
      </c>
      <c r="G156" s="714" t="n">
        <f aca="false">AVERAGE(C132:C154)</f>
        <v>4.10421739130435</v>
      </c>
      <c r="I156" s="513"/>
      <c r="J156" s="705"/>
      <c r="K156" s="705"/>
      <c r="L156" s="705"/>
      <c r="N156" s="710"/>
      <c r="P156" s="360"/>
      <c r="Q156" s="360"/>
      <c r="R156" s="360"/>
      <c r="S156" s="360"/>
      <c r="T156" s="360"/>
      <c r="U156" s="360"/>
      <c r="V156" s="360"/>
      <c r="W156" s="360"/>
      <c r="X156" s="360"/>
      <c r="Y156" s="360"/>
      <c r="Z156" s="360"/>
      <c r="AA156" s="360"/>
      <c r="AB156" s="360"/>
      <c r="AC156" s="360"/>
    </row>
    <row r="157" customFormat="false" ht="12.75" hidden="false" customHeight="false" outlineLevel="0" collapsed="false">
      <c r="A157" s="691" t="n">
        <v>41426</v>
      </c>
      <c r="B157" s="706" t="n">
        <v>0.064263745481249</v>
      </c>
      <c r="C157" s="707" t="n">
        <v>4.135</v>
      </c>
      <c r="D157" s="700" t="n">
        <v>0.17</v>
      </c>
      <c r="E157" s="698" t="n">
        <v>0.064193562782767</v>
      </c>
      <c r="I157" s="513"/>
      <c r="J157" s="705"/>
      <c r="K157" s="705"/>
      <c r="L157" s="705"/>
      <c r="N157" s="710"/>
      <c r="P157" s="360"/>
      <c r="Q157" s="360"/>
      <c r="R157" s="360"/>
      <c r="S157" s="360"/>
      <c r="T157" s="360"/>
      <c r="U157" s="360"/>
      <c r="V157" s="360"/>
      <c r="W157" s="360"/>
      <c r="X157" s="360"/>
      <c r="Y157" s="360"/>
      <c r="Z157" s="360"/>
      <c r="AA157" s="360"/>
      <c r="AB157" s="360"/>
      <c r="AC157" s="360"/>
    </row>
    <row r="158" customFormat="false" ht="12.75" hidden="false" customHeight="false" outlineLevel="0" collapsed="false">
      <c r="A158" s="691" t="n">
        <v>41456</v>
      </c>
      <c r="B158" s="706" t="n">
        <v>0.064280140025833</v>
      </c>
      <c r="C158" s="707" t="n">
        <v>4.143</v>
      </c>
      <c r="D158" s="700" t="n">
        <v>0.17</v>
      </c>
      <c r="E158" s="698" t="n">
        <v>0.064212915151936</v>
      </c>
      <c r="I158" s="513"/>
      <c r="J158" s="705"/>
      <c r="K158" s="705"/>
      <c r="L158" s="705"/>
      <c r="N158" s="710"/>
      <c r="P158" s="360"/>
      <c r="Q158" s="360"/>
      <c r="R158" s="360"/>
      <c r="S158" s="360"/>
      <c r="T158" s="360"/>
      <c r="U158" s="360"/>
      <c r="V158" s="360"/>
      <c r="W158" s="360"/>
      <c r="X158" s="360"/>
      <c r="Y158" s="360"/>
      <c r="Z158" s="360"/>
      <c r="AA158" s="360"/>
      <c r="AB158" s="360"/>
      <c r="AC158" s="360"/>
    </row>
    <row r="159" customFormat="false" ht="12.75" hidden="false" customHeight="false" outlineLevel="0" collapsed="false">
      <c r="A159" s="691" t="n">
        <v>41487</v>
      </c>
      <c r="B159" s="706" t="n">
        <v>0.064297081055329</v>
      </c>
      <c r="C159" s="707" t="n">
        <v>4.15</v>
      </c>
      <c r="D159" s="700" t="n">
        <v>0.17</v>
      </c>
      <c r="E159" s="698" t="n">
        <v>0.064232912600208</v>
      </c>
      <c r="I159" s="513"/>
      <c r="J159" s="705"/>
      <c r="K159" s="705"/>
      <c r="L159" s="705"/>
      <c r="N159" s="710"/>
      <c r="P159" s="360"/>
      <c r="Q159" s="360"/>
      <c r="R159" s="360"/>
      <c r="S159" s="360"/>
      <c r="T159" s="360"/>
      <c r="U159" s="360"/>
      <c r="V159" s="360"/>
      <c r="W159" s="360"/>
      <c r="X159" s="360"/>
      <c r="Y159" s="360"/>
      <c r="Z159" s="360"/>
      <c r="AA159" s="360"/>
      <c r="AB159" s="360"/>
      <c r="AC159" s="360"/>
    </row>
    <row r="160" customFormat="false" ht="12.75" hidden="false" customHeight="false" outlineLevel="0" collapsed="false">
      <c r="A160" s="691" t="n">
        <v>41518</v>
      </c>
      <c r="B160" s="706" t="n">
        <v>0.064314022084921</v>
      </c>
      <c r="C160" s="707" t="n">
        <v>4.167</v>
      </c>
      <c r="D160" s="700" t="n">
        <v>0.17</v>
      </c>
      <c r="E160" s="698" t="n">
        <v>0.064252910048613</v>
      </c>
      <c r="I160" s="513"/>
      <c r="J160" s="705"/>
      <c r="K160" s="705"/>
      <c r="L160" s="705"/>
      <c r="N160" s="710"/>
      <c r="P160" s="360"/>
      <c r="Q160" s="360"/>
      <c r="R160" s="360"/>
      <c r="S160" s="360"/>
      <c r="T160" s="360"/>
      <c r="U160" s="360"/>
      <c r="V160" s="360"/>
      <c r="W160" s="360"/>
      <c r="X160" s="360"/>
      <c r="Y160" s="360"/>
      <c r="Z160" s="360"/>
      <c r="AA160" s="360"/>
      <c r="AB160" s="360"/>
      <c r="AC160" s="360"/>
    </row>
    <row r="161" customFormat="false" ht="12.75" hidden="false" customHeight="false" outlineLevel="0" collapsed="false">
      <c r="A161" s="691" t="n">
        <v>41548</v>
      </c>
      <c r="B161" s="706" t="n">
        <v>0.064330416629777</v>
      </c>
      <c r="C161" s="707" t="n">
        <v>4.177</v>
      </c>
      <c r="D161" s="700" t="n">
        <v>0.17</v>
      </c>
      <c r="E161" s="698" t="n">
        <v>0.064272262418163</v>
      </c>
      <c r="I161" s="513"/>
      <c r="J161" s="705"/>
      <c r="K161" s="705"/>
      <c r="L161" s="705"/>
      <c r="N161" s="710"/>
      <c r="P161" s="360"/>
      <c r="Q161" s="360"/>
      <c r="R161" s="360"/>
      <c r="S161" s="360"/>
      <c r="T161" s="360"/>
      <c r="U161" s="360"/>
      <c r="V161" s="360"/>
      <c r="W161" s="360"/>
      <c r="X161" s="360"/>
      <c r="Y161" s="360"/>
      <c r="Z161" s="360"/>
      <c r="AA161" s="360"/>
      <c r="AB161" s="360"/>
      <c r="AC161" s="360"/>
    </row>
    <row r="162" customFormat="false" ht="12.75" hidden="false" customHeight="false" outlineLevel="0" collapsed="false">
      <c r="A162" s="691" t="n">
        <v>41579</v>
      </c>
      <c r="B162" s="706" t="n">
        <v>0.064347357659556</v>
      </c>
      <c r="C162" s="707" t="n">
        <v>4.322</v>
      </c>
      <c r="D162" s="700" t="n">
        <v>0.17</v>
      </c>
      <c r="E162" s="698" t="n">
        <v>0.064292259866829</v>
      </c>
      <c r="I162" s="513"/>
      <c r="J162" s="705"/>
      <c r="K162" s="705"/>
      <c r="L162" s="705"/>
      <c r="N162" s="710"/>
      <c r="P162" s="360"/>
      <c r="Q162" s="360"/>
      <c r="R162" s="360"/>
      <c r="S162" s="360"/>
      <c r="T162" s="360"/>
      <c r="U162" s="360"/>
      <c r="V162" s="360"/>
      <c r="W162" s="360"/>
      <c r="X162" s="360"/>
      <c r="Y162" s="360"/>
      <c r="Z162" s="360"/>
      <c r="AA162" s="360"/>
      <c r="AB162" s="360"/>
      <c r="AC162" s="360"/>
    </row>
    <row r="163" customFormat="false" ht="12.75" hidden="false" customHeight="false" outlineLevel="0" collapsed="false">
      <c r="A163" s="691" t="n">
        <v>41609</v>
      </c>
      <c r="B163" s="706" t="n">
        <v>0.064363752204594</v>
      </c>
      <c r="C163" s="707" t="n">
        <v>4.457</v>
      </c>
      <c r="D163" s="700" t="n">
        <v>0.17</v>
      </c>
      <c r="E163" s="698" t="n">
        <v>0.064311612236632</v>
      </c>
      <c r="I163" s="513"/>
      <c r="J163" s="705"/>
      <c r="K163" s="705"/>
      <c r="L163" s="705"/>
      <c r="N163" s="710"/>
      <c r="P163" s="360"/>
      <c r="Q163" s="360"/>
      <c r="R163" s="360"/>
      <c r="S163" s="360"/>
      <c r="T163" s="360"/>
      <c r="U163" s="360"/>
      <c r="V163" s="360"/>
      <c r="W163" s="360"/>
      <c r="X163" s="360"/>
      <c r="Y163" s="360"/>
      <c r="Z163" s="360"/>
      <c r="AA163" s="360"/>
      <c r="AB163" s="360"/>
      <c r="AC163" s="360"/>
    </row>
    <row r="164" customFormat="false" ht="12.75" hidden="false" customHeight="false" outlineLevel="0" collapsed="false">
      <c r="A164" s="691" t="n">
        <v>41640</v>
      </c>
      <c r="B164" s="706" t="n">
        <v>0.06438069323456</v>
      </c>
      <c r="C164" s="707" t="n">
        <v>4.75</v>
      </c>
      <c r="D164" s="700" t="n">
        <v>0.17</v>
      </c>
      <c r="E164" s="698" t="n">
        <v>0.064331609685559</v>
      </c>
      <c r="I164" s="513"/>
      <c r="J164" s="705"/>
      <c r="K164" s="705"/>
      <c r="L164" s="705"/>
      <c r="N164" s="710"/>
      <c r="P164" s="360"/>
      <c r="Q164" s="360"/>
      <c r="R164" s="360"/>
      <c r="S164" s="360"/>
      <c r="T164" s="360"/>
      <c r="U164" s="360"/>
      <c r="V164" s="360"/>
      <c r="W164" s="360"/>
      <c r="X164" s="360"/>
      <c r="Y164" s="360"/>
      <c r="Z164" s="360"/>
      <c r="AA164" s="360"/>
      <c r="AB164" s="360"/>
      <c r="AC164" s="360"/>
    </row>
    <row r="165" customFormat="false" ht="12.75" hidden="false" customHeight="false" outlineLevel="0" collapsed="false">
      <c r="A165" s="691" t="n">
        <v>41671</v>
      </c>
      <c r="B165" s="706" t="n">
        <v>0.064397634264621</v>
      </c>
      <c r="C165" s="707" t="n">
        <v>4.6</v>
      </c>
      <c r="D165" s="700" t="n">
        <v>0.17</v>
      </c>
      <c r="E165" s="698" t="n">
        <v>0.064351607134618</v>
      </c>
      <c r="I165" s="513"/>
      <c r="J165" s="705"/>
      <c r="K165" s="705"/>
      <c r="L165" s="705"/>
      <c r="N165" s="710"/>
      <c r="P165" s="360"/>
      <c r="Q165" s="360"/>
      <c r="R165" s="360"/>
      <c r="S165" s="360"/>
      <c r="T165" s="360"/>
      <c r="U165" s="360"/>
      <c r="V165" s="360"/>
      <c r="W165" s="360"/>
      <c r="X165" s="360"/>
      <c r="Y165" s="360"/>
      <c r="Z165" s="360"/>
      <c r="AA165" s="360"/>
      <c r="AB165" s="360"/>
      <c r="AC165" s="360"/>
    </row>
    <row r="166" customFormat="false" ht="12.75" hidden="false" customHeight="false" outlineLevel="0" collapsed="false">
      <c r="A166" s="691" t="n">
        <v>41699</v>
      </c>
      <c r="B166" s="706" t="n">
        <v>0.064412935840243</v>
      </c>
      <c r="C166" s="707" t="n">
        <v>4.46</v>
      </c>
      <c r="D166" s="700" t="n">
        <v>0.17</v>
      </c>
      <c r="E166" s="698" t="n">
        <v>0.064369669346785</v>
      </c>
      <c r="I166" s="513"/>
      <c r="J166" s="705"/>
      <c r="K166" s="705"/>
      <c r="L166" s="705"/>
      <c r="N166" s="710"/>
      <c r="P166" s="360"/>
      <c r="Q166" s="360"/>
      <c r="R166" s="360"/>
      <c r="S166" s="360"/>
      <c r="T166" s="360"/>
      <c r="U166" s="360"/>
      <c r="V166" s="360"/>
      <c r="W166" s="360"/>
      <c r="X166" s="360"/>
      <c r="Y166" s="360"/>
      <c r="Z166" s="360"/>
      <c r="AA166" s="360"/>
      <c r="AB166" s="360"/>
      <c r="AC166" s="360"/>
    </row>
    <row r="167" customFormat="false" ht="12.75" hidden="false" customHeight="false" outlineLevel="0" collapsed="false">
      <c r="A167" s="691" t="n">
        <v>41730</v>
      </c>
      <c r="B167" s="706" t="n">
        <v>0.064429876870485</v>
      </c>
      <c r="C167" s="707" t="n">
        <v>4.3</v>
      </c>
      <c r="D167" s="700" t="n">
        <v>0.17</v>
      </c>
      <c r="E167" s="698" t="n">
        <v>0.064389666796097</v>
      </c>
      <c r="G167" s="713" t="s">
        <v>281</v>
      </c>
      <c r="I167" s="513"/>
      <c r="J167" s="705"/>
      <c r="K167" s="705"/>
      <c r="L167" s="705"/>
      <c r="N167" s="710"/>
      <c r="P167" s="360"/>
      <c r="Q167" s="360"/>
      <c r="R167" s="360"/>
      <c r="S167" s="360"/>
      <c r="T167" s="360"/>
      <c r="U167" s="360"/>
      <c r="V167" s="360"/>
      <c r="W167" s="360"/>
      <c r="X167" s="360"/>
      <c r="Y167" s="360"/>
      <c r="Z167" s="360"/>
      <c r="AA167" s="360"/>
      <c r="AB167" s="360"/>
      <c r="AC167" s="360"/>
    </row>
    <row r="168" customFormat="false" ht="12.75" hidden="false" customHeight="false" outlineLevel="0" collapsed="false">
      <c r="A168" s="691" t="n">
        <v>41760</v>
      </c>
      <c r="B168" s="706" t="n">
        <v>0.064446271415971</v>
      </c>
      <c r="C168" s="707" t="n">
        <v>4.26</v>
      </c>
      <c r="D168" s="700" t="n">
        <v>0.17</v>
      </c>
      <c r="E168" s="698" t="n">
        <v>0.064409019166525</v>
      </c>
      <c r="G168" s="714" t="n">
        <f aca="false">AVERAGE(C155:C166)</f>
        <v>4.30258333333333</v>
      </c>
      <c r="I168" s="513"/>
      <c r="J168" s="705"/>
      <c r="K168" s="705"/>
      <c r="L168" s="705"/>
      <c r="N168" s="710"/>
      <c r="P168" s="360"/>
      <c r="Q168" s="360"/>
      <c r="R168" s="360"/>
      <c r="S168" s="360"/>
      <c r="T168" s="360"/>
      <c r="U168" s="360"/>
      <c r="V168" s="360"/>
      <c r="W168" s="360"/>
      <c r="X168" s="360"/>
      <c r="Y168" s="360"/>
      <c r="Z168" s="360"/>
      <c r="AA168" s="360"/>
      <c r="AB168" s="360"/>
      <c r="AC168" s="360"/>
    </row>
    <row r="169" customFormat="false" ht="12.75" hidden="false" customHeight="false" outlineLevel="0" collapsed="false">
      <c r="A169" s="691" t="n">
        <v>41791</v>
      </c>
      <c r="B169" s="706" t="n">
        <v>0.064463212446401</v>
      </c>
      <c r="C169" s="707" t="n">
        <v>4.28</v>
      </c>
      <c r="D169" s="700" t="n">
        <v>0.17</v>
      </c>
      <c r="E169" s="698" t="n">
        <v>0.064429016616097</v>
      </c>
      <c r="I169" s="513"/>
      <c r="J169" s="705"/>
      <c r="K169" s="705"/>
      <c r="L169" s="705"/>
      <c r="N169" s="710"/>
      <c r="P169" s="360"/>
      <c r="Q169" s="360"/>
      <c r="R169" s="360"/>
      <c r="S169" s="360"/>
      <c r="T169" s="360"/>
      <c r="U169" s="360"/>
      <c r="V169" s="360"/>
      <c r="W169" s="360"/>
      <c r="X169" s="360"/>
      <c r="Y169" s="360"/>
      <c r="Z169" s="360"/>
      <c r="AA169" s="360"/>
      <c r="AB169" s="360"/>
      <c r="AC169" s="360"/>
    </row>
    <row r="170" customFormat="false" ht="12.75" hidden="false" customHeight="false" outlineLevel="0" collapsed="false">
      <c r="A170" s="691" t="n">
        <v>41821</v>
      </c>
      <c r="B170" s="706" t="n">
        <v>0.064479606992069</v>
      </c>
      <c r="C170" s="707" t="n">
        <v>4.288</v>
      </c>
      <c r="D170" s="700" t="n">
        <v>0.17</v>
      </c>
      <c r="E170" s="698" t="n">
        <v>0.064448368986777</v>
      </c>
      <c r="I170" s="513"/>
      <c r="J170" s="705"/>
      <c r="K170" s="705"/>
      <c r="L170" s="705"/>
      <c r="N170" s="710"/>
      <c r="P170" s="360"/>
      <c r="Q170" s="360"/>
      <c r="R170" s="360"/>
      <c r="S170" s="360"/>
      <c r="T170" s="360"/>
      <c r="U170" s="360"/>
      <c r="V170" s="360"/>
      <c r="W170" s="360"/>
      <c r="X170" s="360"/>
      <c r="Y170" s="360"/>
      <c r="Z170" s="360"/>
      <c r="AA170" s="360"/>
      <c r="AB170" s="360"/>
      <c r="AC170" s="360"/>
    </row>
    <row r="171" customFormat="false" ht="12.75" hidden="false" customHeight="false" outlineLevel="0" collapsed="false">
      <c r="A171" s="691" t="n">
        <v>41852</v>
      </c>
      <c r="B171" s="706" t="n">
        <v>0.064496548022686</v>
      </c>
      <c r="C171" s="707" t="n">
        <v>4.295</v>
      </c>
      <c r="D171" s="700" t="n">
        <v>0.17</v>
      </c>
      <c r="E171" s="698" t="n">
        <v>0.064468366436611</v>
      </c>
      <c r="I171" s="513"/>
      <c r="J171" s="705"/>
      <c r="K171" s="705"/>
      <c r="L171" s="705"/>
      <c r="N171" s="710"/>
      <c r="P171" s="360"/>
      <c r="Q171" s="360"/>
      <c r="R171" s="360"/>
      <c r="S171" s="360"/>
      <c r="T171" s="360"/>
      <c r="U171" s="360"/>
      <c r="V171" s="360"/>
      <c r="W171" s="360"/>
      <c r="X171" s="360"/>
      <c r="Y171" s="360"/>
      <c r="Z171" s="360"/>
      <c r="AA171" s="360"/>
      <c r="AB171" s="360"/>
      <c r="AC171" s="360"/>
    </row>
    <row r="172" customFormat="false" ht="12.75" hidden="false" customHeight="false" outlineLevel="0" collapsed="false">
      <c r="A172" s="691" t="n">
        <v>41883</v>
      </c>
      <c r="B172" s="706" t="n">
        <v>0.064513489053397</v>
      </c>
      <c r="C172" s="707" t="n">
        <v>4.312</v>
      </c>
      <c r="D172" s="700" t="n">
        <v>0.17</v>
      </c>
      <c r="E172" s="698" t="n">
        <v>0.064488363886576</v>
      </c>
      <c r="I172" s="513"/>
      <c r="J172" s="705"/>
      <c r="K172" s="705"/>
      <c r="L172" s="705"/>
      <c r="N172" s="710"/>
      <c r="P172" s="360"/>
      <c r="Q172" s="360"/>
      <c r="R172" s="360"/>
      <c r="S172" s="360"/>
      <c r="T172" s="360"/>
      <c r="U172" s="360"/>
      <c r="V172" s="360"/>
      <c r="W172" s="360"/>
      <c r="X172" s="360"/>
      <c r="Y172" s="360"/>
      <c r="Z172" s="360"/>
      <c r="AA172" s="360"/>
      <c r="AB172" s="360"/>
      <c r="AC172" s="360"/>
    </row>
    <row r="173" customFormat="false" ht="12.75" hidden="false" customHeight="false" outlineLevel="0" collapsed="false">
      <c r="A173" s="691" t="n">
        <v>41913</v>
      </c>
      <c r="B173" s="706" t="n">
        <v>0.064529883599338</v>
      </c>
      <c r="C173" s="707" t="n">
        <v>4.322</v>
      </c>
      <c r="D173" s="700" t="n">
        <v>0.17</v>
      </c>
      <c r="E173" s="698" t="n">
        <v>0.064507716257638</v>
      </c>
      <c r="I173" s="513"/>
      <c r="J173" s="705"/>
      <c r="K173" s="705"/>
      <c r="L173" s="705"/>
      <c r="N173" s="710"/>
      <c r="P173" s="360"/>
      <c r="Q173" s="360"/>
      <c r="R173" s="360"/>
      <c r="S173" s="360"/>
      <c r="T173" s="360"/>
      <c r="U173" s="360"/>
      <c r="V173" s="360"/>
      <c r="W173" s="360"/>
      <c r="X173" s="360"/>
      <c r="Y173" s="360"/>
      <c r="Z173" s="360"/>
      <c r="AA173" s="360"/>
      <c r="AB173" s="360"/>
      <c r="AC173" s="360"/>
    </row>
    <row r="174" customFormat="false" ht="12.75" hidden="false" customHeight="false" outlineLevel="0" collapsed="false">
      <c r="A174" s="691" t="n">
        <v>41944</v>
      </c>
      <c r="B174" s="706" t="n">
        <v>0.064546824630237</v>
      </c>
      <c r="C174" s="707" t="n">
        <v>4.467</v>
      </c>
      <c r="D174" s="700" t="n">
        <v>0.17</v>
      </c>
      <c r="E174" s="698" t="n">
        <v>0.064527713707864</v>
      </c>
      <c r="G174" s="47"/>
      <c r="I174" s="513"/>
      <c r="J174" s="705"/>
      <c r="K174" s="705"/>
      <c r="L174" s="705"/>
      <c r="N174" s="710"/>
      <c r="P174" s="360"/>
      <c r="Q174" s="360"/>
      <c r="R174" s="360"/>
      <c r="S174" s="360"/>
      <c r="T174" s="360"/>
      <c r="U174" s="360"/>
      <c r="V174" s="360"/>
      <c r="W174" s="360"/>
      <c r="X174" s="360"/>
      <c r="Y174" s="360"/>
      <c r="Z174" s="360"/>
      <c r="AA174" s="360"/>
      <c r="AB174" s="360"/>
      <c r="AC174" s="360"/>
    </row>
    <row r="175" customFormat="false" ht="12.75" hidden="false" customHeight="false" outlineLevel="0" collapsed="false">
      <c r="A175" s="691" t="n">
        <v>41974</v>
      </c>
      <c r="B175" s="706" t="n">
        <v>0.06456321917636</v>
      </c>
      <c r="C175" s="707" t="n">
        <v>4.602</v>
      </c>
      <c r="D175" s="700" t="n">
        <v>0.17</v>
      </c>
      <c r="E175" s="698" t="n">
        <v>0.064547066079178</v>
      </c>
      <c r="G175" s="716"/>
      <c r="I175" s="513"/>
      <c r="J175" s="705"/>
      <c r="K175" s="705"/>
      <c r="L175" s="705"/>
      <c r="N175" s="710"/>
      <c r="P175" s="360"/>
      <c r="Q175" s="360"/>
      <c r="R175" s="360"/>
      <c r="S175" s="360"/>
      <c r="T175" s="360"/>
      <c r="U175" s="360"/>
      <c r="V175" s="360"/>
      <c r="W175" s="360"/>
      <c r="X175" s="360"/>
      <c r="Y175" s="360"/>
      <c r="Z175" s="360"/>
      <c r="AA175" s="360"/>
      <c r="AB175" s="360"/>
      <c r="AC175" s="360"/>
    </row>
    <row r="176" customFormat="false" ht="12.75" hidden="false" customHeight="false" outlineLevel="0" collapsed="false">
      <c r="A176" s="691" t="n">
        <v>42005</v>
      </c>
      <c r="B176" s="706" t="n">
        <v>0.064580160207446</v>
      </c>
      <c r="C176" s="707" t="n">
        <v>4.895</v>
      </c>
      <c r="D176" s="700" t="n">
        <v>0.17</v>
      </c>
      <c r="E176" s="698" t="n">
        <v>0.064567063529666</v>
      </c>
      <c r="I176" s="513"/>
      <c r="J176" s="705"/>
      <c r="K176" s="705"/>
      <c r="L176" s="705"/>
      <c r="N176" s="710"/>
      <c r="P176" s="360"/>
      <c r="Q176" s="360"/>
      <c r="R176" s="360"/>
      <c r="S176" s="360"/>
      <c r="T176" s="360"/>
      <c r="U176" s="360"/>
      <c r="V176" s="360"/>
      <c r="W176" s="360"/>
      <c r="X176" s="360"/>
      <c r="Y176" s="360"/>
      <c r="Z176" s="360"/>
      <c r="AA176" s="360"/>
      <c r="AB176" s="360"/>
      <c r="AC176" s="360"/>
    </row>
    <row r="177" customFormat="false" ht="12.75" hidden="false" customHeight="false" outlineLevel="0" collapsed="false">
      <c r="A177" s="691" t="n">
        <v>42036</v>
      </c>
      <c r="B177" s="706" t="n">
        <v>0.064597101238628</v>
      </c>
      <c r="C177" s="707" t="n">
        <v>4.745</v>
      </c>
      <c r="D177" s="700" t="n">
        <v>0.17</v>
      </c>
      <c r="E177" s="698" t="n">
        <v>0.064587060980286</v>
      </c>
      <c r="I177" s="513"/>
      <c r="J177" s="705"/>
      <c r="K177" s="705"/>
      <c r="L177" s="705"/>
      <c r="N177" s="710"/>
      <c r="P177" s="360"/>
      <c r="Q177" s="360"/>
      <c r="R177" s="360"/>
      <c r="S177" s="360"/>
      <c r="T177" s="360"/>
      <c r="U177" s="360"/>
      <c r="V177" s="360"/>
      <c r="W177" s="360"/>
      <c r="X177" s="360"/>
      <c r="Y177" s="360"/>
      <c r="Z177" s="360"/>
      <c r="AA177" s="360"/>
      <c r="AB177" s="360"/>
      <c r="AC177" s="360"/>
    </row>
    <row r="178" customFormat="false" ht="12.75" hidden="false" customHeight="false" outlineLevel="0" collapsed="false">
      <c r="A178" s="691" t="n">
        <v>42064</v>
      </c>
      <c r="B178" s="706" t="n">
        <v>0.06461240281526</v>
      </c>
      <c r="C178" s="707" t="n">
        <v>4.605</v>
      </c>
      <c r="D178" s="700" t="n">
        <v>0.17</v>
      </c>
      <c r="E178" s="698" t="n">
        <v>0.064605123193863</v>
      </c>
      <c r="I178" s="513"/>
      <c r="J178" s="705"/>
      <c r="K178" s="705"/>
      <c r="L178" s="705"/>
      <c r="N178" s="710"/>
      <c r="P178" s="360"/>
      <c r="Q178" s="360"/>
      <c r="R178" s="360"/>
      <c r="S178" s="360"/>
      <c r="T178" s="360"/>
      <c r="U178" s="360"/>
      <c r="V178" s="360"/>
      <c r="W178" s="360"/>
      <c r="X178" s="360"/>
      <c r="Y178" s="360"/>
      <c r="Z178" s="360"/>
      <c r="AA178" s="360"/>
      <c r="AB178" s="360"/>
      <c r="AC178" s="360"/>
    </row>
    <row r="179" customFormat="false" ht="12.75" hidden="false" customHeight="false" outlineLevel="0" collapsed="false">
      <c r="A179" s="691" t="n">
        <v>42095</v>
      </c>
      <c r="B179" s="706" t="n">
        <v>0.064629343846623</v>
      </c>
      <c r="C179" s="707" t="n">
        <v>4.445</v>
      </c>
      <c r="D179" s="700" t="n">
        <v>0.17</v>
      </c>
      <c r="E179" s="698" t="n">
        <v>0.064625120644736</v>
      </c>
      <c r="G179" s="713" t="s">
        <v>282</v>
      </c>
      <c r="I179" s="513"/>
      <c r="J179" s="705"/>
      <c r="K179" s="705"/>
      <c r="L179" s="705"/>
      <c r="N179" s="710"/>
      <c r="P179" s="360"/>
      <c r="Q179" s="360"/>
      <c r="R179" s="360"/>
      <c r="S179" s="360"/>
      <c r="T179" s="360"/>
      <c r="U179" s="360"/>
      <c r="V179" s="360"/>
      <c r="W179" s="360"/>
      <c r="X179" s="360"/>
      <c r="Y179" s="360"/>
      <c r="Z179" s="360"/>
      <c r="AA179" s="360"/>
      <c r="AB179" s="360"/>
      <c r="AC179" s="360"/>
    </row>
    <row r="180" customFormat="false" ht="12.75" hidden="false" customHeight="false" outlineLevel="0" collapsed="false">
      <c r="A180" s="691" t="n">
        <v>42125</v>
      </c>
      <c r="B180" s="706" t="n">
        <v>0.064645738393194</v>
      </c>
      <c r="C180" s="707" t="n">
        <v>4.405</v>
      </c>
      <c r="D180" s="700" t="n">
        <v>0.17</v>
      </c>
      <c r="E180" s="698" t="n">
        <v>0.064644473016675</v>
      </c>
      <c r="G180" s="714" t="n">
        <f aca="false">AVERAGE(C179:C190)</f>
        <v>4.59258333333333</v>
      </c>
      <c r="I180" s="513"/>
      <c r="J180" s="705"/>
      <c r="K180" s="705"/>
      <c r="L180" s="705"/>
      <c r="N180" s="710"/>
      <c r="P180" s="360"/>
      <c r="Q180" s="360"/>
      <c r="R180" s="360"/>
      <c r="S180" s="360"/>
      <c r="T180" s="360"/>
      <c r="U180" s="360"/>
      <c r="V180" s="360"/>
      <c r="W180" s="360"/>
      <c r="X180" s="360"/>
      <c r="Y180" s="360"/>
      <c r="Z180" s="360"/>
      <c r="AA180" s="360"/>
      <c r="AB180" s="360"/>
      <c r="AC180" s="360"/>
    </row>
    <row r="181" customFormat="false" ht="12.75" hidden="false" customHeight="false" outlineLevel="0" collapsed="false">
      <c r="A181" s="691" t="n">
        <v>42156</v>
      </c>
      <c r="B181" s="706" t="n">
        <v>0.064662679424743</v>
      </c>
      <c r="C181" s="707" t="n">
        <v>4.425</v>
      </c>
      <c r="D181" s="700" t="n">
        <v>0.17</v>
      </c>
      <c r="E181" s="698" t="n">
        <v>0.064664470467808</v>
      </c>
      <c r="I181" s="513"/>
      <c r="J181" s="705"/>
      <c r="K181" s="705"/>
      <c r="L181" s="705"/>
      <c r="N181" s="710"/>
      <c r="P181" s="360"/>
      <c r="Q181" s="360"/>
      <c r="R181" s="360"/>
      <c r="S181" s="360"/>
      <c r="T181" s="360"/>
      <c r="U181" s="360"/>
      <c r="V181" s="360"/>
      <c r="W181" s="360"/>
      <c r="X181" s="360"/>
      <c r="Y181" s="360"/>
      <c r="Z181" s="360"/>
      <c r="AA181" s="360"/>
      <c r="AB181" s="360"/>
      <c r="AC181" s="360"/>
    </row>
    <row r="182" customFormat="false" ht="12.75" hidden="false" customHeight="false" outlineLevel="0" collapsed="false">
      <c r="A182" s="691" t="n">
        <v>42186</v>
      </c>
      <c r="B182" s="706" t="n">
        <v>0.064679073971495</v>
      </c>
      <c r="C182" s="707" t="n">
        <v>4.433</v>
      </c>
      <c r="D182" s="700" t="n">
        <v>0.17</v>
      </c>
      <c r="E182" s="698" t="n">
        <v>0.06468382284</v>
      </c>
      <c r="I182" s="513"/>
      <c r="J182" s="705"/>
      <c r="K182" s="705"/>
      <c r="L182" s="705"/>
      <c r="N182" s="710"/>
      <c r="P182" s="360"/>
      <c r="Q182" s="360"/>
      <c r="R182" s="360"/>
      <c r="S182" s="360"/>
      <c r="T182" s="360"/>
      <c r="U182" s="360"/>
      <c r="V182" s="360"/>
      <c r="W182" s="360"/>
      <c r="X182" s="360"/>
      <c r="Y182" s="360"/>
      <c r="Z182" s="360"/>
      <c r="AA182" s="360"/>
      <c r="AB182" s="360"/>
      <c r="AC182" s="360"/>
    </row>
    <row r="183" customFormat="false" ht="12.75" hidden="false" customHeight="false" outlineLevel="0" collapsed="false">
      <c r="A183" s="691" t="n">
        <v>42217</v>
      </c>
      <c r="B183" s="706" t="n">
        <v>0.064696015003233</v>
      </c>
      <c r="C183" s="707" t="n">
        <v>4.44</v>
      </c>
      <c r="D183" s="700" t="n">
        <v>0.17</v>
      </c>
      <c r="E183" s="698" t="n">
        <v>0.064703820291393</v>
      </c>
      <c r="I183" s="513"/>
      <c r="J183" s="705"/>
      <c r="K183" s="705"/>
      <c r="L183" s="705"/>
      <c r="N183" s="710"/>
      <c r="P183" s="360"/>
      <c r="Q183" s="360"/>
      <c r="R183" s="360"/>
      <c r="S183" s="360"/>
      <c r="T183" s="360"/>
      <c r="U183" s="360"/>
      <c r="V183" s="360"/>
      <c r="W183" s="360"/>
      <c r="X183" s="360"/>
      <c r="Y183" s="360"/>
      <c r="Z183" s="360"/>
      <c r="AA183" s="360"/>
      <c r="AB183" s="360"/>
      <c r="AC183" s="360"/>
    </row>
    <row r="184" customFormat="false" ht="12.75" hidden="false" customHeight="false" outlineLevel="0" collapsed="false">
      <c r="A184" s="691" t="n">
        <v>42248</v>
      </c>
      <c r="B184" s="706" t="n">
        <v>0.064712956035065</v>
      </c>
      <c r="C184" s="707" t="n">
        <v>4.457</v>
      </c>
      <c r="D184" s="700" t="n">
        <v>0.17</v>
      </c>
      <c r="E184" s="698" t="n">
        <v>0.06472381774292</v>
      </c>
      <c r="I184" s="513"/>
      <c r="J184" s="705"/>
      <c r="K184" s="705"/>
      <c r="L184" s="705"/>
      <c r="N184" s="710"/>
      <c r="P184" s="360"/>
      <c r="Q184" s="360"/>
      <c r="R184" s="360"/>
      <c r="S184" s="360"/>
      <c r="T184" s="360"/>
      <c r="U184" s="360"/>
      <c r="V184" s="360"/>
      <c r="W184" s="360"/>
      <c r="X184" s="360"/>
      <c r="Y184" s="360"/>
      <c r="Z184" s="360"/>
      <c r="AA184" s="360"/>
      <c r="AB184" s="360"/>
      <c r="AC184" s="360"/>
    </row>
    <row r="185" customFormat="false" ht="12.75" hidden="false" customHeight="false" outlineLevel="0" collapsed="false">
      <c r="A185" s="691" t="n">
        <v>42278</v>
      </c>
      <c r="B185" s="706" t="n">
        <v>0.06472935058209</v>
      </c>
      <c r="C185" s="707" t="n">
        <v>4.467</v>
      </c>
      <c r="D185" s="700" t="n">
        <v>0.17</v>
      </c>
      <c r="E185" s="698" t="n">
        <v>0.064743170115491</v>
      </c>
      <c r="I185" s="513"/>
      <c r="J185" s="705"/>
      <c r="K185" s="705"/>
      <c r="L185" s="705"/>
      <c r="N185" s="710"/>
      <c r="P185" s="360"/>
      <c r="Q185" s="360"/>
      <c r="R185" s="360"/>
      <c r="S185" s="360"/>
      <c r="T185" s="360"/>
      <c r="U185" s="360"/>
      <c r="V185" s="360"/>
      <c r="W185" s="360"/>
      <c r="X185" s="360"/>
      <c r="Y185" s="360"/>
      <c r="Z185" s="360"/>
      <c r="AA185" s="360"/>
      <c r="AB185" s="360"/>
      <c r="AC185" s="360"/>
    </row>
    <row r="186" customFormat="false" ht="12.75" hidden="false" customHeight="false" outlineLevel="0" collapsed="false">
      <c r="A186" s="691" t="n">
        <v>42309</v>
      </c>
      <c r="B186" s="706" t="n">
        <v>0.064746291614109</v>
      </c>
      <c r="C186" s="707" t="n">
        <v>4.612</v>
      </c>
      <c r="D186" s="700" t="n">
        <v>0.17</v>
      </c>
      <c r="E186" s="698" t="n">
        <v>0.064763167567279</v>
      </c>
      <c r="I186" s="513"/>
      <c r="J186" s="705"/>
      <c r="K186" s="705"/>
      <c r="L186" s="705"/>
      <c r="N186" s="710"/>
      <c r="P186" s="360"/>
      <c r="Q186" s="360"/>
      <c r="R186" s="360"/>
      <c r="S186" s="360"/>
      <c r="T186" s="360"/>
      <c r="U186" s="360"/>
      <c r="V186" s="360"/>
      <c r="W186" s="360"/>
      <c r="X186" s="360"/>
      <c r="Y186" s="360"/>
      <c r="Z186" s="360"/>
      <c r="AA186" s="360"/>
      <c r="AB186" s="360"/>
      <c r="AC186" s="360"/>
    </row>
    <row r="187" customFormat="false" ht="12.75" hidden="false" customHeight="false" outlineLevel="0" collapsed="false">
      <c r="A187" s="691" t="n">
        <v>42339</v>
      </c>
      <c r="B187" s="706" t="n">
        <v>0.064762686161315</v>
      </c>
      <c r="C187" s="707" t="n">
        <v>4.747</v>
      </c>
      <c r="D187" s="700" t="n">
        <v>0.17</v>
      </c>
      <c r="E187" s="698" t="n">
        <v>0.064782519940104</v>
      </c>
      <c r="I187" s="513"/>
      <c r="J187" s="705"/>
      <c r="K187" s="705"/>
      <c r="L187" s="705"/>
      <c r="N187" s="710"/>
      <c r="P187" s="360"/>
      <c r="Q187" s="360"/>
      <c r="R187" s="360"/>
      <c r="S187" s="360"/>
      <c r="T187" s="360"/>
      <c r="U187" s="360"/>
      <c r="V187" s="360"/>
      <c r="W187" s="360"/>
      <c r="X187" s="360"/>
      <c r="Y187" s="360"/>
      <c r="Z187" s="360"/>
      <c r="AA187" s="360"/>
      <c r="AB187" s="360"/>
      <c r="AC187" s="360"/>
    </row>
    <row r="188" customFormat="false" ht="12.75" hidden="false" customHeight="false" outlineLevel="0" collapsed="false">
      <c r="A188" s="691" t="n">
        <v>42370</v>
      </c>
      <c r="B188" s="706" t="n">
        <v>0.064779627193522</v>
      </c>
      <c r="C188" s="707" t="n">
        <v>5.04</v>
      </c>
      <c r="D188" s="700" t="n">
        <v>0.17</v>
      </c>
      <c r="E188" s="698" t="n">
        <v>0.064802517392152</v>
      </c>
      <c r="I188" s="513"/>
      <c r="J188" s="705"/>
      <c r="K188" s="705"/>
      <c r="L188" s="705"/>
      <c r="N188" s="710"/>
      <c r="P188" s="360"/>
      <c r="Q188" s="360"/>
      <c r="R188" s="360"/>
      <c r="S188" s="360"/>
      <c r="T188" s="360"/>
      <c r="U188" s="360"/>
      <c r="V188" s="360"/>
      <c r="W188" s="360"/>
      <c r="X188" s="360"/>
      <c r="Y188" s="360"/>
      <c r="Z188" s="360"/>
      <c r="AA188" s="360"/>
      <c r="AB188" s="360"/>
      <c r="AC188" s="360"/>
    </row>
    <row r="189" customFormat="false" ht="12.75" hidden="false" customHeight="false" outlineLevel="0" collapsed="false">
      <c r="A189" s="691" t="n">
        <v>42401</v>
      </c>
      <c r="B189" s="706" t="n">
        <v>0.064796568225824</v>
      </c>
      <c r="C189" s="707" t="n">
        <v>4.89</v>
      </c>
      <c r="D189" s="700" t="n">
        <v>0.17</v>
      </c>
      <c r="E189" s="698" t="n">
        <v>0.064822514844334</v>
      </c>
      <c r="I189" s="513"/>
      <c r="J189" s="705"/>
      <c r="K189" s="705"/>
      <c r="L189" s="705"/>
      <c r="N189" s="710"/>
      <c r="P189" s="360"/>
      <c r="Q189" s="360"/>
      <c r="R189" s="360"/>
      <c r="S189" s="360"/>
      <c r="T189" s="360"/>
      <c r="U189" s="360"/>
      <c r="V189" s="360"/>
      <c r="W189" s="360"/>
      <c r="X189" s="360"/>
      <c r="Y189" s="360"/>
      <c r="Z189" s="360"/>
      <c r="AA189" s="360"/>
      <c r="AB189" s="360"/>
      <c r="AC189" s="360"/>
    </row>
    <row r="190" customFormat="false" ht="12.75" hidden="false" customHeight="false" outlineLevel="0" collapsed="false">
      <c r="A190" s="691" t="n">
        <v>42430</v>
      </c>
      <c r="B190" s="706" t="n">
        <v>0.064812416288386</v>
      </c>
      <c r="C190" s="707" t="n">
        <v>4.75</v>
      </c>
      <c r="D190" s="700" t="n">
        <v>0.17</v>
      </c>
      <c r="E190" s="698" t="n">
        <v>0.064841222138429</v>
      </c>
      <c r="I190" s="513"/>
      <c r="J190" s="705"/>
      <c r="K190" s="705"/>
      <c r="L190" s="705"/>
      <c r="N190" s="710"/>
      <c r="P190" s="360"/>
      <c r="Q190" s="360"/>
      <c r="R190" s="360"/>
      <c r="S190" s="360"/>
      <c r="T190" s="360"/>
      <c r="U190" s="360"/>
      <c r="V190" s="360"/>
      <c r="W190" s="360"/>
      <c r="X190" s="360"/>
      <c r="Y190" s="360"/>
      <c r="Z190" s="360"/>
      <c r="AA190" s="360"/>
      <c r="AB190" s="360"/>
      <c r="AC190" s="360"/>
    </row>
    <row r="191" customFormat="false" ht="12.75" hidden="false" customHeight="false" outlineLevel="0" collapsed="false">
      <c r="A191" s="691" t="n">
        <v>42461</v>
      </c>
      <c r="B191" s="706" t="n">
        <v>0.064829357320872</v>
      </c>
      <c r="C191" s="707" t="n">
        <v>4.59</v>
      </c>
      <c r="D191" s="700" t="n">
        <v>0.17</v>
      </c>
      <c r="E191" s="698" t="n">
        <v>0.064861219590867</v>
      </c>
      <c r="G191" s="713" t="s">
        <v>283</v>
      </c>
      <c r="I191" s="513"/>
      <c r="J191" s="705"/>
      <c r="K191" s="705"/>
      <c r="L191" s="705"/>
      <c r="N191" s="710"/>
      <c r="P191" s="360"/>
      <c r="Q191" s="360"/>
      <c r="R191" s="360"/>
      <c r="S191" s="360"/>
      <c r="T191" s="360"/>
      <c r="U191" s="360"/>
      <c r="V191" s="360"/>
      <c r="W191" s="360"/>
      <c r="X191" s="360"/>
      <c r="Y191" s="360"/>
      <c r="Z191" s="360"/>
      <c r="AA191" s="360"/>
      <c r="AB191" s="360"/>
      <c r="AC191" s="360"/>
    </row>
    <row r="192" customFormat="false" ht="12.75" hidden="false" customHeight="false" outlineLevel="0" collapsed="false">
      <c r="A192" s="691" t="n">
        <v>42491</v>
      </c>
      <c r="B192" s="706" t="n">
        <v>0.064845751868529</v>
      </c>
      <c r="C192" s="707" t="n">
        <v>4.55</v>
      </c>
      <c r="D192" s="700" t="n">
        <v>0.17</v>
      </c>
      <c r="E192" s="698" t="n">
        <v>0.06488057196432</v>
      </c>
      <c r="G192" s="714" t="n">
        <f aca="false">AVERAGE(C191:C202)</f>
        <v>4.73758333333333</v>
      </c>
      <c r="I192" s="513"/>
      <c r="J192" s="705"/>
      <c r="K192" s="705"/>
      <c r="L192" s="705"/>
      <c r="N192" s="710"/>
      <c r="P192" s="360"/>
      <c r="Q192" s="360"/>
      <c r="R192" s="360"/>
      <c r="S192" s="360"/>
      <c r="T192" s="360"/>
      <c r="U192" s="360"/>
      <c r="V192" s="360"/>
      <c r="W192" s="360"/>
      <c r="X192" s="360"/>
      <c r="Y192" s="360"/>
      <c r="Z192" s="360"/>
      <c r="AA192" s="360"/>
      <c r="AB192" s="360"/>
      <c r="AC192" s="360"/>
    </row>
    <row r="193" customFormat="false" ht="12.75" hidden="false" customHeight="false" outlineLevel="0" collapsed="false">
      <c r="A193" s="691" t="n">
        <v>42522</v>
      </c>
      <c r="B193" s="706" t="n">
        <v>0.064862692901203</v>
      </c>
      <c r="C193" s="707" t="n">
        <v>4.57</v>
      </c>
      <c r="D193" s="700" t="n">
        <v>0.17</v>
      </c>
      <c r="E193" s="698" t="n">
        <v>0.064900569417019</v>
      </c>
      <c r="I193" s="513"/>
      <c r="J193" s="705"/>
      <c r="K193" s="705"/>
      <c r="L193" s="705"/>
      <c r="N193" s="710"/>
      <c r="P193" s="360"/>
      <c r="Q193" s="360"/>
      <c r="R193" s="360"/>
      <c r="S193" s="360"/>
      <c r="T193" s="360"/>
      <c r="U193" s="360"/>
      <c r="V193" s="360"/>
      <c r="W193" s="360"/>
      <c r="X193" s="360"/>
      <c r="Y193" s="360"/>
      <c r="Z193" s="360"/>
      <c r="AA193" s="360"/>
      <c r="AB193" s="360"/>
      <c r="AC193" s="360"/>
    </row>
    <row r="194" customFormat="false" ht="12.75" hidden="false" customHeight="false" outlineLevel="0" collapsed="false">
      <c r="A194" s="691" t="n">
        <v>42552</v>
      </c>
      <c r="B194" s="706" t="n">
        <v>0.064879087449041</v>
      </c>
      <c r="C194" s="707" t="n">
        <v>4.578</v>
      </c>
      <c r="D194" s="700" t="n">
        <v>0.17</v>
      </c>
      <c r="E194" s="698" t="n">
        <v>0.064919921790724</v>
      </c>
      <c r="I194" s="513"/>
      <c r="J194" s="705"/>
      <c r="K194" s="705"/>
      <c r="L194" s="705"/>
      <c r="N194" s="710"/>
      <c r="P194" s="360"/>
      <c r="Q194" s="360"/>
      <c r="R194" s="360"/>
      <c r="S194" s="360"/>
      <c r="T194" s="360"/>
      <c r="U194" s="360"/>
      <c r="V194" s="360"/>
      <c r="W194" s="360"/>
      <c r="X194" s="360"/>
      <c r="Y194" s="360"/>
      <c r="Z194" s="360"/>
      <c r="AA194" s="360"/>
      <c r="AB194" s="360"/>
      <c r="AC194" s="360"/>
    </row>
    <row r="195" customFormat="false" ht="12.75" hidden="false" customHeight="false" outlineLevel="0" collapsed="false">
      <c r="A195" s="691" t="n">
        <v>42583</v>
      </c>
      <c r="B195" s="706" t="n">
        <v>0.064896028481902</v>
      </c>
      <c r="C195" s="707" t="n">
        <v>4.585</v>
      </c>
      <c r="D195" s="700" t="n">
        <v>0.17</v>
      </c>
      <c r="E195" s="698" t="n">
        <v>0.064939919243684</v>
      </c>
      <c r="I195" s="513"/>
      <c r="J195" s="705"/>
      <c r="K195" s="705"/>
      <c r="L195" s="705"/>
      <c r="N195" s="710"/>
      <c r="P195" s="360"/>
      <c r="Q195" s="360"/>
      <c r="R195" s="360"/>
      <c r="S195" s="360"/>
      <c r="T195" s="360"/>
      <c r="U195" s="360"/>
      <c r="V195" s="360"/>
      <c r="W195" s="360"/>
      <c r="X195" s="360"/>
      <c r="Y195" s="360"/>
      <c r="Z195" s="360"/>
      <c r="AA195" s="360"/>
      <c r="AB195" s="360"/>
      <c r="AC195" s="360"/>
    </row>
    <row r="196" customFormat="false" ht="12.75" hidden="false" customHeight="false" outlineLevel="0" collapsed="false">
      <c r="A196" s="691" t="n">
        <v>42614</v>
      </c>
      <c r="B196" s="706" t="n">
        <v>0.064912969514857</v>
      </c>
      <c r="C196" s="707" t="n">
        <v>4.602</v>
      </c>
      <c r="D196" s="700" t="n">
        <v>0.17</v>
      </c>
      <c r="E196" s="698" t="n">
        <v>0.064959916696775</v>
      </c>
      <c r="I196" s="513"/>
      <c r="J196" s="705"/>
      <c r="K196" s="705"/>
      <c r="L196" s="705"/>
      <c r="N196" s="710"/>
      <c r="P196" s="360"/>
      <c r="Q196" s="360"/>
      <c r="R196" s="360"/>
      <c r="S196" s="360"/>
      <c r="T196" s="360"/>
      <c r="U196" s="360"/>
      <c r="V196" s="360"/>
      <c r="W196" s="360"/>
      <c r="X196" s="360"/>
      <c r="Y196" s="360"/>
      <c r="Z196" s="360"/>
      <c r="AA196" s="360"/>
      <c r="AB196" s="360"/>
      <c r="AC196" s="360"/>
    </row>
    <row r="197" customFormat="false" ht="12.75" hidden="false" customHeight="false" outlineLevel="0" collapsed="false">
      <c r="A197" s="691" t="n">
        <v>42644</v>
      </c>
      <c r="B197" s="706" t="n">
        <v>0.064929364062969</v>
      </c>
      <c r="C197" s="707" t="n">
        <v>4.612</v>
      </c>
      <c r="D197" s="700" t="n">
        <v>0.17</v>
      </c>
      <c r="E197" s="698" t="n">
        <v>0.064979269070862</v>
      </c>
      <c r="I197" s="513"/>
      <c r="J197" s="705"/>
      <c r="K197" s="705"/>
      <c r="L197" s="705"/>
      <c r="N197" s="710"/>
      <c r="P197" s="360"/>
      <c r="Q197" s="360"/>
      <c r="R197" s="360"/>
      <c r="S197" s="360"/>
      <c r="T197" s="360"/>
      <c r="U197" s="360"/>
      <c r="V197" s="360"/>
      <c r="W197" s="360"/>
      <c r="X197" s="360"/>
      <c r="Y197" s="360"/>
      <c r="Z197" s="360"/>
      <c r="AA197" s="360"/>
      <c r="AB197" s="360"/>
      <c r="AC197" s="360"/>
    </row>
    <row r="198" customFormat="false" ht="12.75" hidden="false" customHeight="false" outlineLevel="0" collapsed="false">
      <c r="A198" s="691" t="n">
        <v>42675</v>
      </c>
      <c r="B198" s="706" t="n">
        <v>0.064946305096112</v>
      </c>
      <c r="C198" s="707" t="n">
        <v>4.757</v>
      </c>
      <c r="D198" s="700" t="n">
        <v>0.17</v>
      </c>
      <c r="E198" s="698" t="n">
        <v>0.064999266524215</v>
      </c>
      <c r="I198" s="513"/>
      <c r="J198" s="705"/>
      <c r="K198" s="705"/>
      <c r="L198" s="705"/>
      <c r="N198" s="710"/>
      <c r="P198" s="360"/>
      <c r="Q198" s="360"/>
      <c r="R198" s="360"/>
      <c r="S198" s="360"/>
      <c r="T198" s="360"/>
      <c r="U198" s="360"/>
      <c r="V198" s="360"/>
      <c r="W198" s="360"/>
      <c r="X198" s="360"/>
      <c r="Y198" s="360"/>
      <c r="Z198" s="360"/>
      <c r="AA198" s="360"/>
      <c r="AB198" s="360"/>
      <c r="AC198" s="360"/>
    </row>
    <row r="199" customFormat="false" ht="12.75" hidden="false" customHeight="false" outlineLevel="0" collapsed="false">
      <c r="A199" s="691" t="n">
        <v>42705</v>
      </c>
      <c r="B199" s="706" t="n">
        <v>0.064962699644405</v>
      </c>
      <c r="C199" s="707" t="n">
        <v>4.892</v>
      </c>
      <c r="D199" s="700" t="n">
        <v>0.17</v>
      </c>
      <c r="E199" s="698" t="n">
        <v>0.065018618898553</v>
      </c>
      <c r="I199" s="513"/>
      <c r="J199" s="705"/>
      <c r="K199" s="705"/>
      <c r="L199" s="705"/>
      <c r="N199" s="710"/>
      <c r="P199" s="360"/>
      <c r="Q199" s="360"/>
      <c r="R199" s="360"/>
      <c r="S199" s="360"/>
      <c r="T199" s="360"/>
      <c r="U199" s="360"/>
      <c r="V199" s="360"/>
      <c r="W199" s="360"/>
      <c r="X199" s="360"/>
      <c r="Y199" s="360"/>
      <c r="Z199" s="360"/>
      <c r="AA199" s="360"/>
      <c r="AB199" s="360"/>
      <c r="AC199" s="360"/>
    </row>
    <row r="200" customFormat="false" ht="12.75" hidden="false" customHeight="false" outlineLevel="0" collapsed="false">
      <c r="A200" s="691" t="n">
        <v>42736</v>
      </c>
      <c r="B200" s="706" t="n">
        <v>0.064979640677735</v>
      </c>
      <c r="C200" s="707" t="n">
        <v>5.185</v>
      </c>
      <c r="D200" s="700" t="n">
        <v>0.17</v>
      </c>
      <c r="E200" s="698" t="n">
        <v>0.065038616352167</v>
      </c>
      <c r="I200" s="513"/>
      <c r="J200" s="705"/>
      <c r="K200" s="705"/>
      <c r="L200" s="705"/>
      <c r="N200" s="710"/>
      <c r="P200" s="360"/>
      <c r="Q200" s="360"/>
      <c r="R200" s="360"/>
      <c r="S200" s="360"/>
      <c r="T200" s="360"/>
      <c r="U200" s="360"/>
      <c r="V200" s="360"/>
      <c r="W200" s="360"/>
      <c r="X200" s="360"/>
      <c r="Y200" s="360"/>
      <c r="Z200" s="360"/>
      <c r="AA200" s="360"/>
      <c r="AB200" s="360"/>
      <c r="AC200" s="360"/>
    </row>
    <row r="201" customFormat="false" ht="12.75" hidden="false" customHeight="false" outlineLevel="0" collapsed="false">
      <c r="A201" s="691" t="n">
        <v>42767</v>
      </c>
      <c r="B201" s="706" t="n">
        <v>0.06499658171116</v>
      </c>
      <c r="C201" s="707" t="n">
        <v>5.035</v>
      </c>
      <c r="D201" s="700" t="n">
        <v>0.17</v>
      </c>
      <c r="E201" s="698" t="n">
        <v>0.065058613805913</v>
      </c>
      <c r="I201" s="513"/>
      <c r="J201" s="705"/>
      <c r="K201" s="705"/>
      <c r="L201" s="705"/>
      <c r="N201" s="710"/>
      <c r="P201" s="360"/>
      <c r="Q201" s="360"/>
      <c r="R201" s="360"/>
      <c r="S201" s="360"/>
      <c r="T201" s="360"/>
      <c r="U201" s="360"/>
      <c r="V201" s="360"/>
      <c r="W201" s="360"/>
      <c r="X201" s="360"/>
      <c r="Y201" s="360"/>
      <c r="Z201" s="360"/>
      <c r="AA201" s="360"/>
      <c r="AB201" s="360"/>
      <c r="AC201" s="360"/>
    </row>
    <row r="202" customFormat="false" ht="12.75" hidden="false" customHeight="false" outlineLevel="0" collapsed="false">
      <c r="A202" s="691" t="n">
        <v>42795</v>
      </c>
      <c r="B202" s="706" t="n">
        <v>0.065011883289819</v>
      </c>
      <c r="C202" s="707" t="n">
        <v>4.895</v>
      </c>
      <c r="D202" s="700" t="n">
        <v>0.17</v>
      </c>
      <c r="E202" s="698" t="n">
        <v>0.065076676022314</v>
      </c>
      <c r="I202" s="513"/>
      <c r="J202" s="705"/>
      <c r="K202" s="705"/>
      <c r="L202" s="705"/>
      <c r="N202" s="710"/>
      <c r="P202" s="360"/>
      <c r="Q202" s="360"/>
      <c r="R202" s="360"/>
      <c r="S202" s="360"/>
      <c r="T202" s="360"/>
      <c r="U202" s="360"/>
      <c r="V202" s="360"/>
      <c r="W202" s="360"/>
      <c r="X202" s="360"/>
      <c r="Y202" s="360"/>
      <c r="Z202" s="360"/>
      <c r="AA202" s="360"/>
      <c r="AB202" s="360"/>
      <c r="AC202" s="360"/>
    </row>
    <row r="203" customFormat="false" ht="12.75" hidden="false" customHeight="false" outlineLevel="0" collapsed="false">
      <c r="A203" s="691" t="n">
        <v>42826</v>
      </c>
      <c r="B203" s="706" t="n">
        <v>0.065028824323425</v>
      </c>
      <c r="C203" s="707" t="n">
        <v>4.735</v>
      </c>
      <c r="D203" s="700" t="n">
        <v>0.17</v>
      </c>
      <c r="E203" s="698" t="n">
        <v>0.065096673476313</v>
      </c>
      <c r="G203" s="713" t="s">
        <v>284</v>
      </c>
      <c r="I203" s="513"/>
      <c r="J203" s="705"/>
      <c r="K203" s="705"/>
      <c r="L203" s="705"/>
      <c r="N203" s="710"/>
      <c r="P203" s="360"/>
      <c r="Q203" s="360"/>
      <c r="R203" s="360"/>
      <c r="S203" s="360"/>
      <c r="T203" s="360"/>
      <c r="U203" s="360"/>
      <c r="V203" s="360"/>
      <c r="W203" s="360"/>
      <c r="X203" s="360"/>
      <c r="Y203" s="360"/>
      <c r="Z203" s="360"/>
      <c r="AA203" s="360"/>
      <c r="AB203" s="360"/>
      <c r="AC203" s="360"/>
    </row>
    <row r="204" customFormat="false" ht="12.75" hidden="false" customHeight="false" outlineLevel="0" collapsed="false">
      <c r="A204" s="691" t="n">
        <v>42856</v>
      </c>
      <c r="B204" s="706" t="n">
        <v>0.065045218872167</v>
      </c>
      <c r="C204" s="707" t="n">
        <v>4.695</v>
      </c>
      <c r="D204" s="700" t="n">
        <v>0.17</v>
      </c>
      <c r="E204" s="698" t="n">
        <v>0.065116025851276</v>
      </c>
      <c r="G204" s="714" t="n">
        <f aca="false">AVERAGE(C203:C214)</f>
        <v>4.88258333333333</v>
      </c>
      <c r="I204" s="513"/>
      <c r="J204" s="705"/>
      <c r="K204" s="705"/>
      <c r="L204" s="705"/>
      <c r="N204" s="710"/>
      <c r="P204" s="360"/>
      <c r="Q204" s="360"/>
      <c r="R204" s="360"/>
      <c r="S204" s="360"/>
      <c r="T204" s="360"/>
      <c r="U204" s="360"/>
      <c r="V204" s="360"/>
      <c r="W204" s="360"/>
      <c r="X204" s="360"/>
      <c r="Y204" s="360"/>
      <c r="Z204" s="360"/>
      <c r="AA204" s="360"/>
      <c r="AB204" s="360"/>
      <c r="AC204" s="360"/>
    </row>
    <row r="205" customFormat="false" ht="12.75" hidden="false" customHeight="false" outlineLevel="0" collapsed="false">
      <c r="A205" s="691" t="n">
        <v>42887</v>
      </c>
      <c r="B205" s="706" t="n">
        <v>0.06506215990596</v>
      </c>
      <c r="C205" s="707" t="n">
        <v>4.715</v>
      </c>
      <c r="D205" s="700" t="n">
        <v>0.17</v>
      </c>
      <c r="E205" s="698" t="n">
        <v>0.065136023305535</v>
      </c>
      <c r="I205" s="513"/>
      <c r="J205" s="705"/>
      <c r="K205" s="705"/>
      <c r="L205" s="705"/>
      <c r="N205" s="710"/>
      <c r="P205" s="360"/>
      <c r="Q205" s="360"/>
      <c r="R205" s="360"/>
      <c r="S205" s="360"/>
      <c r="T205" s="360"/>
      <c r="U205" s="360"/>
      <c r="V205" s="360"/>
      <c r="W205" s="360"/>
      <c r="X205" s="360"/>
      <c r="Y205" s="360"/>
      <c r="Z205" s="360"/>
      <c r="AA205" s="360"/>
      <c r="AB205" s="360"/>
      <c r="AC205" s="360"/>
    </row>
    <row r="206" customFormat="false" ht="12.75" hidden="false" customHeight="false" outlineLevel="0" collapsed="false">
      <c r="A206" s="691" t="n">
        <v>42917</v>
      </c>
      <c r="B206" s="706" t="n">
        <v>0.065078554454883</v>
      </c>
      <c r="C206" s="707" t="n">
        <v>4.723</v>
      </c>
      <c r="D206" s="700" t="n">
        <v>0.17</v>
      </c>
      <c r="E206" s="698" t="n">
        <v>0.065155375680751</v>
      </c>
      <c r="I206" s="513"/>
      <c r="J206" s="705"/>
      <c r="K206" s="705"/>
      <c r="L206" s="705"/>
      <c r="N206" s="710"/>
      <c r="P206" s="360"/>
      <c r="Q206" s="360"/>
      <c r="R206" s="360"/>
      <c r="S206" s="360"/>
      <c r="T206" s="360"/>
      <c r="U206" s="360"/>
      <c r="V206" s="360"/>
      <c r="W206" s="360"/>
      <c r="X206" s="360"/>
      <c r="Y206" s="360"/>
      <c r="Z206" s="360"/>
      <c r="AA206" s="360"/>
      <c r="AB206" s="360"/>
      <c r="AC206" s="360"/>
    </row>
    <row r="207" customFormat="false" ht="12.75" hidden="false" customHeight="false" outlineLevel="0" collapsed="false">
      <c r="A207" s="691" t="n">
        <v>42948</v>
      </c>
      <c r="B207" s="706" t="n">
        <v>0.065095495488863</v>
      </c>
      <c r="C207" s="707" t="n">
        <v>4.73</v>
      </c>
      <c r="D207" s="700" t="n">
        <v>0.17</v>
      </c>
      <c r="E207" s="698" t="n">
        <v>0.065175373135271</v>
      </c>
      <c r="I207" s="513"/>
      <c r="J207" s="705"/>
      <c r="K207" s="705"/>
      <c r="L207" s="705"/>
      <c r="N207" s="710"/>
      <c r="P207" s="360"/>
      <c r="Q207" s="360"/>
      <c r="R207" s="360"/>
      <c r="S207" s="360"/>
      <c r="T207" s="360"/>
      <c r="U207" s="360"/>
      <c r="V207" s="360"/>
      <c r="W207" s="360"/>
      <c r="X207" s="360"/>
      <c r="Y207" s="360"/>
      <c r="Z207" s="360"/>
      <c r="AA207" s="360"/>
      <c r="AB207" s="360"/>
      <c r="AC207" s="360"/>
    </row>
    <row r="208" customFormat="false" ht="12.75" hidden="false" customHeight="false" outlineLevel="0" collapsed="false">
      <c r="A208" s="691" t="n">
        <v>42979</v>
      </c>
      <c r="B208" s="706" t="n">
        <v>0.065112436522939</v>
      </c>
      <c r="C208" s="707" t="n">
        <v>4.747</v>
      </c>
      <c r="D208" s="700" t="n">
        <v>0.17</v>
      </c>
      <c r="E208" s="698" t="n">
        <v>0.065195370589923</v>
      </c>
      <c r="I208" s="513"/>
      <c r="J208" s="705"/>
      <c r="K208" s="705"/>
      <c r="L208" s="705"/>
      <c r="N208" s="710"/>
      <c r="P208" s="360"/>
      <c r="Q208" s="360"/>
      <c r="R208" s="360"/>
      <c r="S208" s="360"/>
      <c r="T208" s="360"/>
      <c r="U208" s="360"/>
      <c r="V208" s="360"/>
      <c r="W208" s="360"/>
      <c r="X208" s="360"/>
      <c r="Y208" s="360"/>
      <c r="Z208" s="360"/>
      <c r="AA208" s="360"/>
      <c r="AB208" s="360"/>
      <c r="AC208" s="360"/>
    </row>
    <row r="209" customFormat="false" ht="12.75" hidden="false" customHeight="false" outlineLevel="0" collapsed="false">
      <c r="A209" s="691" t="n">
        <v>43009</v>
      </c>
      <c r="B209" s="706" t="n">
        <v>0.065128831072135</v>
      </c>
      <c r="C209" s="707" t="n">
        <v>4.757</v>
      </c>
      <c r="D209" s="700" t="n">
        <v>0.17</v>
      </c>
      <c r="E209" s="698" t="n">
        <v>0.06521472296552</v>
      </c>
      <c r="I209" s="513"/>
      <c r="J209" s="705"/>
      <c r="K209" s="705"/>
      <c r="L209" s="705"/>
      <c r="N209" s="710"/>
      <c r="P209" s="360"/>
      <c r="Q209" s="360"/>
      <c r="R209" s="360"/>
      <c r="S209" s="360"/>
      <c r="T209" s="360"/>
      <c r="U209" s="360"/>
      <c r="V209" s="360"/>
      <c r="W209" s="360"/>
      <c r="X209" s="360"/>
      <c r="Y209" s="360"/>
      <c r="Z209" s="360"/>
      <c r="AA209" s="360"/>
      <c r="AB209" s="360"/>
      <c r="AC209" s="360"/>
    </row>
    <row r="210" customFormat="false" ht="12.75" hidden="false" customHeight="false" outlineLevel="0" collapsed="false">
      <c r="A210" s="691" t="n">
        <v>43040</v>
      </c>
      <c r="B210" s="706" t="n">
        <v>0.065145772106398</v>
      </c>
      <c r="C210" s="707" t="n">
        <v>4.902</v>
      </c>
      <c r="D210" s="700" t="n">
        <v>0.17</v>
      </c>
      <c r="E210" s="698" t="n">
        <v>0.065234720420433</v>
      </c>
      <c r="I210" s="513"/>
      <c r="J210" s="705"/>
      <c r="K210" s="705"/>
      <c r="L210" s="705"/>
      <c r="N210" s="710"/>
      <c r="P210" s="360"/>
      <c r="Q210" s="360"/>
      <c r="R210" s="360"/>
      <c r="S210" s="360"/>
      <c r="T210" s="360"/>
      <c r="U210" s="360"/>
      <c r="V210" s="360"/>
      <c r="W210" s="360"/>
      <c r="X210" s="360"/>
      <c r="Y210" s="360"/>
      <c r="Z210" s="360"/>
      <c r="AA210" s="360"/>
      <c r="AB210" s="360"/>
      <c r="AC210" s="360"/>
    </row>
    <row r="211" customFormat="false" ht="12.75" hidden="false" customHeight="false" outlineLevel="0" collapsed="false">
      <c r="A211" s="691" t="n">
        <v>43070</v>
      </c>
      <c r="B211" s="706" t="n">
        <v>0.065162166655774</v>
      </c>
      <c r="C211" s="707" t="n">
        <v>5.037</v>
      </c>
      <c r="D211" s="700" t="n">
        <v>0.17</v>
      </c>
      <c r="E211" s="698" t="n">
        <v>0.065254072796282</v>
      </c>
      <c r="I211" s="513"/>
      <c r="J211" s="705"/>
      <c r="K211" s="705"/>
      <c r="L211" s="705"/>
      <c r="N211" s="710"/>
      <c r="P211" s="360"/>
      <c r="Q211" s="360"/>
      <c r="R211" s="360"/>
      <c r="S211" s="360"/>
      <c r="T211" s="360"/>
      <c r="U211" s="360"/>
      <c r="V211" s="360"/>
      <c r="W211" s="360"/>
      <c r="X211" s="360"/>
      <c r="Y211" s="360"/>
      <c r="Z211" s="360"/>
      <c r="AA211" s="360"/>
      <c r="AB211" s="360"/>
      <c r="AC211" s="360"/>
    </row>
    <row r="212" customFormat="false" ht="12.75" hidden="false" customHeight="false" outlineLevel="0" collapsed="false">
      <c r="A212" s="691" t="n">
        <v>43101</v>
      </c>
      <c r="B212" s="706" t="n">
        <v>0.065179107690225</v>
      </c>
      <c r="C212" s="707" t="n">
        <v>5.33</v>
      </c>
      <c r="D212" s="700" t="n">
        <v>0.17</v>
      </c>
      <c r="E212" s="698" t="n">
        <v>0.065274070251456</v>
      </c>
      <c r="I212" s="513"/>
      <c r="J212" s="705"/>
      <c r="K212" s="705"/>
      <c r="L212" s="705"/>
      <c r="N212" s="710"/>
      <c r="P212" s="360"/>
      <c r="Q212" s="360"/>
      <c r="R212" s="360"/>
      <c r="S212" s="360"/>
      <c r="T212" s="360"/>
      <c r="U212" s="360"/>
      <c r="V212" s="360"/>
      <c r="W212" s="360"/>
      <c r="X212" s="360"/>
      <c r="Y212" s="360"/>
      <c r="Z212" s="360"/>
      <c r="AA212" s="360"/>
      <c r="AB212" s="360"/>
      <c r="AC212" s="360"/>
    </row>
    <row r="213" customFormat="false" ht="12.75" hidden="false" customHeight="false" outlineLevel="0" collapsed="false">
      <c r="A213" s="691" t="n">
        <v>43132</v>
      </c>
      <c r="B213" s="706" t="n">
        <v>0.065196048724769</v>
      </c>
      <c r="C213" s="707" t="n">
        <v>5.18</v>
      </c>
      <c r="D213" s="700" t="n">
        <v>0.17</v>
      </c>
      <c r="E213" s="698" t="n">
        <v>0.065294067706763</v>
      </c>
      <c r="I213" s="513"/>
      <c r="J213" s="705"/>
      <c r="K213" s="705"/>
      <c r="L213" s="705"/>
      <c r="N213" s="710"/>
      <c r="P213" s="360"/>
      <c r="Q213" s="360"/>
      <c r="R213" s="360"/>
      <c r="S213" s="360"/>
      <c r="T213" s="360"/>
      <c r="U213" s="360"/>
      <c r="V213" s="360"/>
      <c r="W213" s="360"/>
      <c r="X213" s="360"/>
      <c r="Y213" s="360"/>
      <c r="Z213" s="360"/>
      <c r="AA213" s="360"/>
      <c r="AB213" s="360"/>
      <c r="AC213" s="360"/>
    </row>
    <row r="214" customFormat="false" ht="12.75" hidden="false" customHeight="false" outlineLevel="0" collapsed="false">
      <c r="A214" s="691" t="n">
        <v>43160</v>
      </c>
      <c r="B214" s="706" t="n">
        <v>0.06521135030444</v>
      </c>
      <c r="C214" s="707" t="n">
        <v>5.04</v>
      </c>
      <c r="D214" s="700" t="n">
        <v>0.17</v>
      </c>
      <c r="E214" s="698" t="n">
        <v>0.065312129924573</v>
      </c>
      <c r="I214" s="513"/>
      <c r="J214" s="705"/>
      <c r="K214" s="705"/>
      <c r="L214" s="705"/>
      <c r="N214" s="710"/>
      <c r="P214" s="360"/>
      <c r="Q214" s="360"/>
      <c r="R214" s="360"/>
      <c r="S214" s="360"/>
      <c r="T214" s="360"/>
      <c r="U214" s="360"/>
      <c r="V214" s="360"/>
      <c r="W214" s="360"/>
      <c r="X214" s="360"/>
      <c r="Y214" s="360"/>
      <c r="Z214" s="360"/>
      <c r="AA214" s="360"/>
      <c r="AB214" s="360"/>
      <c r="AC214" s="360"/>
    </row>
    <row r="215" customFormat="false" ht="12.75" hidden="false" customHeight="false" outlineLevel="0" collapsed="false">
      <c r="A215" s="691" t="n">
        <v>43191</v>
      </c>
      <c r="B215" s="706" t="n">
        <v>0.065228291339166</v>
      </c>
      <c r="C215" s="707" t="n">
        <v>4.88</v>
      </c>
      <c r="D215" s="700" t="n">
        <v>0.17</v>
      </c>
      <c r="E215" s="698" t="n">
        <v>0.065332127380132</v>
      </c>
      <c r="G215" s="713" t="s">
        <v>285</v>
      </c>
      <c r="I215" s="513"/>
      <c r="J215" s="705"/>
      <c r="K215" s="705"/>
      <c r="L215" s="705"/>
      <c r="N215" s="710"/>
      <c r="P215" s="360"/>
      <c r="Q215" s="360"/>
      <c r="R215" s="360"/>
      <c r="S215" s="360"/>
      <c r="T215" s="360"/>
      <c r="U215" s="360"/>
      <c r="V215" s="360"/>
      <c r="W215" s="360"/>
      <c r="X215" s="360"/>
      <c r="Y215" s="360"/>
      <c r="Z215" s="360"/>
      <c r="AA215" s="360"/>
      <c r="AB215" s="360"/>
      <c r="AC215" s="360"/>
    </row>
    <row r="216" customFormat="false" ht="12.75" hidden="false" customHeight="false" outlineLevel="0" collapsed="false">
      <c r="A216" s="691" t="n">
        <v>43221</v>
      </c>
      <c r="B216" s="706" t="n">
        <v>0.065244685889</v>
      </c>
      <c r="C216" s="707" t="n">
        <v>4.84</v>
      </c>
      <c r="D216" s="700" t="n">
        <v>0.17</v>
      </c>
      <c r="E216" s="698" t="n">
        <v>0.065351479756606</v>
      </c>
      <c r="G216" s="714" t="n">
        <f aca="false">AVERAGE(C215:C226)</f>
        <v>5.02758333333333</v>
      </c>
      <c r="I216" s="513"/>
      <c r="J216" s="705"/>
      <c r="K216" s="705"/>
      <c r="L216" s="705"/>
      <c r="N216" s="710"/>
      <c r="P216" s="360"/>
      <c r="Q216" s="360"/>
      <c r="R216" s="360"/>
      <c r="S216" s="360"/>
      <c r="T216" s="360"/>
      <c r="U216" s="360"/>
      <c r="V216" s="360"/>
      <c r="W216" s="360"/>
      <c r="X216" s="360"/>
      <c r="Y216" s="360"/>
      <c r="Z216" s="360"/>
      <c r="AA216" s="360"/>
      <c r="AB216" s="360"/>
      <c r="AC216" s="360"/>
    </row>
    <row r="217" customFormat="false" ht="12.75" hidden="false" customHeight="false" outlineLevel="0" collapsed="false">
      <c r="A217" s="691" t="n">
        <v>43252</v>
      </c>
      <c r="B217" s="706" t="n">
        <v>0.065261626923905</v>
      </c>
      <c r="C217" s="707" t="n">
        <v>4.86</v>
      </c>
      <c r="D217" s="700" t="n">
        <v>0.17</v>
      </c>
      <c r="E217" s="698" t="n">
        <v>0.065371477212425</v>
      </c>
      <c r="I217" s="513"/>
      <c r="J217" s="705"/>
      <c r="K217" s="705"/>
      <c r="L217" s="705"/>
      <c r="N217" s="710"/>
      <c r="P217" s="360"/>
      <c r="Q217" s="360"/>
      <c r="R217" s="360"/>
      <c r="S217" s="360"/>
      <c r="T217" s="360"/>
      <c r="U217" s="360"/>
      <c r="V217" s="360"/>
      <c r="W217" s="360"/>
      <c r="X217" s="360"/>
      <c r="Y217" s="360"/>
      <c r="Z217" s="360"/>
      <c r="AA217" s="360"/>
      <c r="AB217" s="360"/>
      <c r="AC217" s="360"/>
    </row>
    <row r="218" customFormat="false" ht="12.75" hidden="false" customHeight="false" outlineLevel="0" collapsed="false">
      <c r="A218" s="691" t="n">
        <v>43282</v>
      </c>
      <c r="B218" s="706" t="n">
        <v>0.065278021473912</v>
      </c>
      <c r="C218" s="707" t="n">
        <v>4.868</v>
      </c>
      <c r="D218" s="700" t="n">
        <v>0.17</v>
      </c>
      <c r="E218" s="698" t="n">
        <v>0.065390829589151</v>
      </c>
      <c r="I218" s="513"/>
      <c r="J218" s="705"/>
      <c r="K218" s="705"/>
      <c r="L218" s="705"/>
      <c r="N218" s="710"/>
      <c r="P218" s="360"/>
      <c r="Q218" s="360"/>
      <c r="R218" s="360"/>
      <c r="S218" s="360"/>
      <c r="T218" s="360"/>
      <c r="U218" s="360"/>
      <c r="V218" s="360"/>
      <c r="W218" s="360"/>
      <c r="X218" s="360"/>
      <c r="Y218" s="360"/>
      <c r="Z218" s="360"/>
      <c r="AA218" s="360"/>
      <c r="AB218" s="360"/>
      <c r="AC218" s="360"/>
    </row>
    <row r="219" customFormat="false" ht="12.75" hidden="false" customHeight="false" outlineLevel="0" collapsed="false">
      <c r="A219" s="691" t="n">
        <v>43313</v>
      </c>
      <c r="B219" s="706" t="n">
        <v>0.065294962509012</v>
      </c>
      <c r="C219" s="707" t="n">
        <v>4.875</v>
      </c>
      <c r="D219" s="700" t="n">
        <v>0.17</v>
      </c>
      <c r="E219" s="698" t="n">
        <v>0.065410827045232</v>
      </c>
      <c r="I219" s="513"/>
      <c r="J219" s="705"/>
      <c r="K219" s="705"/>
      <c r="L219" s="705"/>
      <c r="N219" s="710"/>
      <c r="P219" s="360"/>
      <c r="Q219" s="360"/>
      <c r="R219" s="360"/>
      <c r="S219" s="360"/>
      <c r="T219" s="360"/>
      <c r="U219" s="360"/>
      <c r="V219" s="360"/>
      <c r="W219" s="360"/>
      <c r="X219" s="360"/>
      <c r="Y219" s="360"/>
      <c r="Z219" s="360"/>
      <c r="AA219" s="360"/>
      <c r="AB219" s="360"/>
      <c r="AC219" s="360"/>
    </row>
    <row r="220" customFormat="false" ht="12.75" hidden="false" customHeight="false" outlineLevel="0" collapsed="false">
      <c r="A220" s="691" t="n">
        <v>43344</v>
      </c>
      <c r="B220" s="706" t="n">
        <v>0.065311903544207</v>
      </c>
      <c r="C220" s="707" t="n">
        <v>4.892</v>
      </c>
      <c r="D220" s="700" t="n">
        <v>0.17</v>
      </c>
      <c r="E220" s="698" t="n">
        <v>0.065430824501445</v>
      </c>
      <c r="I220" s="513"/>
      <c r="J220" s="705"/>
      <c r="K220" s="705"/>
      <c r="L220" s="705"/>
      <c r="N220" s="710"/>
      <c r="P220" s="360"/>
      <c r="Q220" s="360"/>
      <c r="R220" s="360"/>
      <c r="S220" s="360"/>
      <c r="T220" s="360"/>
      <c r="U220" s="360"/>
      <c r="V220" s="360"/>
      <c r="W220" s="360"/>
      <c r="X220" s="360"/>
      <c r="Y220" s="360"/>
      <c r="Z220" s="360"/>
      <c r="AA220" s="360"/>
      <c r="AB220" s="360"/>
      <c r="AC220" s="360"/>
    </row>
    <row r="221" customFormat="false" ht="12.75" hidden="false" customHeight="false" outlineLevel="0" collapsed="false">
      <c r="A221" s="691" t="n">
        <v>43374</v>
      </c>
      <c r="B221" s="706" t="n">
        <v>0.065328298094487</v>
      </c>
      <c r="C221" s="707" t="n">
        <v>4.902</v>
      </c>
      <c r="D221" s="700" t="n">
        <v>0.17</v>
      </c>
      <c r="E221" s="698" t="n">
        <v>0.065450176878551</v>
      </c>
      <c r="I221" s="513"/>
      <c r="J221" s="705"/>
      <c r="K221" s="705"/>
      <c r="L221" s="705"/>
      <c r="N221" s="710"/>
      <c r="P221" s="360"/>
      <c r="Q221" s="360"/>
      <c r="R221" s="360"/>
      <c r="S221" s="360"/>
      <c r="T221" s="360"/>
      <c r="U221" s="360"/>
      <c r="V221" s="360"/>
      <c r="W221" s="360"/>
      <c r="X221" s="360"/>
      <c r="Y221" s="360"/>
      <c r="Z221" s="360"/>
      <c r="AA221" s="360"/>
      <c r="AB221" s="360"/>
      <c r="AC221" s="360"/>
    </row>
    <row r="222" customFormat="false" ht="12.75" hidden="false" customHeight="false" outlineLevel="0" collapsed="false">
      <c r="A222" s="691" t="n">
        <v>43405</v>
      </c>
      <c r="B222" s="706" t="n">
        <v>0.06534523912987</v>
      </c>
      <c r="C222" s="707" t="n">
        <v>5.047</v>
      </c>
      <c r="D222" s="700" t="n">
        <v>0.17</v>
      </c>
      <c r="E222" s="698" t="n">
        <v>0.065470174335025</v>
      </c>
      <c r="I222" s="513"/>
      <c r="J222" s="705"/>
      <c r="K222" s="705"/>
      <c r="L222" s="705"/>
      <c r="N222" s="710"/>
      <c r="P222" s="360"/>
      <c r="Q222" s="360"/>
      <c r="R222" s="360"/>
      <c r="S222" s="360"/>
      <c r="T222" s="360"/>
      <c r="U222" s="360"/>
      <c r="V222" s="360"/>
      <c r="W222" s="360"/>
      <c r="X222" s="360"/>
      <c r="Y222" s="360"/>
      <c r="Z222" s="360"/>
      <c r="AA222" s="360"/>
      <c r="AB222" s="360"/>
      <c r="AC222" s="360"/>
    </row>
    <row r="223" customFormat="false" ht="12.75" hidden="false" customHeight="false" outlineLevel="0" collapsed="false">
      <c r="A223" s="691" t="n">
        <v>43435</v>
      </c>
      <c r="B223" s="706" t="n">
        <v>0.065361633680331</v>
      </c>
      <c r="C223" s="707" t="n">
        <v>5.182</v>
      </c>
      <c r="D223" s="700" t="n">
        <v>0.17</v>
      </c>
      <c r="E223" s="698" t="n">
        <v>0.065489526712384</v>
      </c>
      <c r="I223" s="513"/>
      <c r="J223" s="705"/>
      <c r="K223" s="705"/>
      <c r="L223" s="705"/>
      <c r="N223" s="710"/>
      <c r="P223" s="360"/>
      <c r="Q223" s="360"/>
      <c r="R223" s="360"/>
      <c r="S223" s="360"/>
      <c r="T223" s="360"/>
      <c r="U223" s="360"/>
      <c r="V223" s="360"/>
      <c r="W223" s="360"/>
      <c r="X223" s="360"/>
      <c r="Y223" s="360"/>
      <c r="Z223" s="360"/>
      <c r="AA223" s="360"/>
      <c r="AB223" s="360"/>
      <c r="AC223" s="360"/>
    </row>
    <row r="224" customFormat="false" ht="12.75" hidden="false" customHeight="false" outlineLevel="0" collapsed="false">
      <c r="A224" s="691" t="n">
        <v>43466</v>
      </c>
      <c r="B224" s="706" t="n">
        <v>0.065378574715901</v>
      </c>
      <c r="C224" s="707" t="n">
        <v>5.475</v>
      </c>
      <c r="D224" s="700" t="n">
        <v>0.17</v>
      </c>
      <c r="E224" s="698" t="n">
        <v>0.065509524169119</v>
      </c>
      <c r="I224" s="513"/>
      <c r="J224" s="705"/>
      <c r="K224" s="705"/>
      <c r="L224" s="705"/>
      <c r="N224" s="710"/>
      <c r="P224" s="360"/>
      <c r="Q224" s="360"/>
      <c r="R224" s="360"/>
      <c r="S224" s="360"/>
      <c r="T224" s="360"/>
      <c r="U224" s="360"/>
      <c r="V224" s="360"/>
      <c r="W224" s="360"/>
      <c r="X224" s="360"/>
      <c r="Y224" s="360"/>
      <c r="Z224" s="360"/>
      <c r="AA224" s="360"/>
      <c r="AB224" s="360"/>
      <c r="AC224" s="360"/>
    </row>
    <row r="225" customFormat="false" ht="12.75" hidden="false" customHeight="false" outlineLevel="0" collapsed="false">
      <c r="A225" s="691" t="n">
        <v>43497</v>
      </c>
      <c r="B225" s="706" t="n">
        <v>0.065395515751566</v>
      </c>
      <c r="C225" s="707" t="n">
        <v>5.325</v>
      </c>
      <c r="D225" s="700" t="n">
        <v>0.17</v>
      </c>
      <c r="E225" s="698" t="n">
        <v>0.065529521625986</v>
      </c>
      <c r="I225" s="513"/>
      <c r="J225" s="705"/>
      <c r="K225" s="705"/>
      <c r="L225" s="705"/>
      <c r="N225" s="710"/>
      <c r="P225" s="360"/>
      <c r="Q225" s="360"/>
      <c r="R225" s="360"/>
      <c r="S225" s="360"/>
      <c r="T225" s="360"/>
      <c r="U225" s="360"/>
      <c r="V225" s="360"/>
      <c r="W225" s="360"/>
      <c r="X225" s="360"/>
      <c r="Y225" s="360"/>
      <c r="Z225" s="360"/>
      <c r="AA225" s="360"/>
      <c r="AB225" s="360"/>
      <c r="AC225" s="360"/>
    </row>
    <row r="226" customFormat="false" ht="12.75" hidden="false" customHeight="false" outlineLevel="0" collapsed="false">
      <c r="A226" s="691" t="n">
        <v>43525</v>
      </c>
      <c r="B226" s="706" t="n">
        <v>0.065410817332248</v>
      </c>
      <c r="C226" s="707" t="n">
        <v>5.185</v>
      </c>
      <c r="D226" s="700" t="n">
        <v>0.17</v>
      </c>
      <c r="E226" s="698" t="n">
        <v>0.065547583845205</v>
      </c>
      <c r="I226" s="513"/>
      <c r="J226" s="705"/>
      <c r="K226" s="705"/>
      <c r="L226" s="705"/>
      <c r="N226" s="710"/>
      <c r="P226" s="360"/>
      <c r="Q226" s="360"/>
      <c r="R226" s="360"/>
      <c r="S226" s="360"/>
      <c r="T226" s="360"/>
      <c r="U226" s="360"/>
      <c r="V226" s="360"/>
      <c r="W226" s="360"/>
      <c r="X226" s="360"/>
      <c r="Y226" s="360"/>
      <c r="Z226" s="360"/>
      <c r="AA226" s="360"/>
      <c r="AB226" s="360"/>
      <c r="AC226" s="360"/>
    </row>
    <row r="227" customFormat="false" ht="12.75" hidden="false" customHeight="false" outlineLevel="0" collapsed="false">
      <c r="A227" s="691" t="n">
        <v>43556</v>
      </c>
      <c r="B227" s="706" t="n">
        <v>0.065427758368094</v>
      </c>
      <c r="C227" s="707" t="n">
        <v>5.025</v>
      </c>
      <c r="D227" s="700" t="n">
        <v>0.17</v>
      </c>
      <c r="E227" s="698" t="n">
        <v>0.065567581302325</v>
      </c>
      <c r="G227" s="713" t="s">
        <v>286</v>
      </c>
      <c r="I227" s="513"/>
      <c r="J227" s="705"/>
      <c r="K227" s="705"/>
      <c r="L227" s="705"/>
      <c r="N227" s="710"/>
      <c r="P227" s="360"/>
      <c r="Q227" s="360"/>
      <c r="R227" s="360"/>
      <c r="S227" s="360"/>
      <c r="T227" s="360"/>
      <c r="U227" s="360"/>
      <c r="V227" s="360"/>
      <c r="W227" s="360"/>
      <c r="X227" s="360"/>
      <c r="Y227" s="360"/>
      <c r="Z227" s="360"/>
      <c r="AA227" s="360"/>
      <c r="AB227" s="360"/>
      <c r="AC227" s="360"/>
    </row>
    <row r="228" customFormat="false" ht="12.75" hidden="false" customHeight="false" outlineLevel="0" collapsed="false">
      <c r="A228" s="691" t="n">
        <v>43586</v>
      </c>
      <c r="B228" s="706" t="n">
        <v>0.065444152919003</v>
      </c>
      <c r="C228" s="707" t="n">
        <v>4.985</v>
      </c>
      <c r="D228" s="700" t="n">
        <v>0.17</v>
      </c>
      <c r="E228" s="698" t="n">
        <v>0.065586933680308</v>
      </c>
      <c r="G228" s="714" t="n">
        <f aca="false">AVERAGE(C227:C238)</f>
        <v>5.17258333333333</v>
      </c>
      <c r="I228" s="513"/>
      <c r="J228" s="705"/>
      <c r="K228" s="705"/>
      <c r="L228" s="705"/>
      <c r="N228" s="710"/>
      <c r="P228" s="360"/>
      <c r="Q228" s="360"/>
      <c r="R228" s="360"/>
      <c r="S228" s="360"/>
      <c r="T228" s="360"/>
      <c r="U228" s="360"/>
      <c r="V228" s="360"/>
      <c r="W228" s="360"/>
      <c r="X228" s="360"/>
      <c r="Y228" s="360"/>
      <c r="Z228" s="360"/>
      <c r="AA228" s="360"/>
      <c r="AB228" s="360"/>
      <c r="AC228" s="360"/>
    </row>
    <row r="229" customFormat="false" ht="12.75" hidden="false" customHeight="false" outlineLevel="0" collapsed="false">
      <c r="A229" s="691" t="n">
        <v>43617</v>
      </c>
      <c r="B229" s="706" t="n">
        <v>0.065461093955036</v>
      </c>
      <c r="C229" s="707" t="n">
        <v>5.005</v>
      </c>
      <c r="D229" s="700" t="n">
        <v>0.17</v>
      </c>
      <c r="E229" s="698" t="n">
        <v>0.065606931137689</v>
      </c>
      <c r="I229" s="513"/>
      <c r="J229" s="705"/>
      <c r="K229" s="705"/>
      <c r="L229" s="705"/>
      <c r="N229" s="710"/>
      <c r="P229" s="360"/>
      <c r="Q229" s="360"/>
      <c r="R229" s="360"/>
      <c r="S229" s="360"/>
      <c r="T229" s="360"/>
      <c r="U229" s="360"/>
      <c r="V229" s="360"/>
      <c r="W229" s="360"/>
      <c r="X229" s="360"/>
      <c r="Y229" s="360"/>
      <c r="Z229" s="360"/>
      <c r="AA229" s="360"/>
      <c r="AB229" s="360"/>
      <c r="AC229" s="360"/>
    </row>
    <row r="230" customFormat="false" ht="12.75" hidden="false" customHeight="false" outlineLevel="0" collapsed="false">
      <c r="A230" s="691" t="n">
        <v>43647</v>
      </c>
      <c r="B230" s="706" t="n">
        <v>0.065477488506127</v>
      </c>
      <c r="C230" s="707" t="n">
        <v>5.013</v>
      </c>
      <c r="D230" s="700" t="n">
        <v>0.17</v>
      </c>
      <c r="E230" s="698" t="n">
        <v>0.065626283515924</v>
      </c>
      <c r="I230" s="513"/>
      <c r="J230" s="705"/>
      <c r="K230" s="705"/>
      <c r="L230" s="705"/>
      <c r="N230" s="710"/>
      <c r="P230" s="360"/>
      <c r="Q230" s="360"/>
      <c r="R230" s="360"/>
      <c r="S230" s="360"/>
      <c r="T230" s="360"/>
      <c r="U230" s="360"/>
      <c r="V230" s="360"/>
      <c r="W230" s="360"/>
      <c r="X230" s="360"/>
      <c r="Y230" s="360"/>
      <c r="Z230" s="360"/>
      <c r="AA230" s="360"/>
      <c r="AB230" s="360"/>
      <c r="AC230" s="360"/>
    </row>
    <row r="231" customFormat="false" ht="12.75" hidden="false" customHeight="false" outlineLevel="0" collapsed="false">
      <c r="A231" s="691" t="n">
        <v>43678</v>
      </c>
      <c r="B231" s="706" t="n">
        <v>0.065494429542346</v>
      </c>
      <c r="C231" s="707" t="n">
        <v>5.02</v>
      </c>
      <c r="D231" s="700" t="n">
        <v>0.17</v>
      </c>
      <c r="E231" s="698" t="n">
        <v>0.065646280973565</v>
      </c>
      <c r="I231" s="513"/>
      <c r="J231" s="705"/>
      <c r="K231" s="705"/>
      <c r="L231" s="705"/>
      <c r="N231" s="710"/>
      <c r="P231" s="360"/>
      <c r="Q231" s="360"/>
      <c r="R231" s="360"/>
      <c r="S231" s="360"/>
      <c r="T231" s="360"/>
      <c r="U231" s="360"/>
      <c r="V231" s="360"/>
      <c r="W231" s="360"/>
      <c r="X231" s="360"/>
      <c r="Y231" s="360"/>
      <c r="Z231" s="360"/>
      <c r="AA231" s="360"/>
      <c r="AB231" s="360"/>
      <c r="AC231" s="360"/>
    </row>
    <row r="232" customFormat="false" ht="12.75" hidden="false" customHeight="false" outlineLevel="0" collapsed="false">
      <c r="A232" s="691" t="n">
        <v>43709</v>
      </c>
      <c r="B232" s="706" t="n">
        <v>0.065511370578662</v>
      </c>
      <c r="C232" s="707" t="n">
        <v>5.037</v>
      </c>
      <c r="D232" s="700" t="n">
        <v>0.17</v>
      </c>
      <c r="E232" s="698" t="n">
        <v>0.065666278431339</v>
      </c>
      <c r="I232" s="513"/>
      <c r="J232" s="705"/>
      <c r="K232" s="705"/>
      <c r="L232" s="705"/>
      <c r="N232" s="710"/>
      <c r="P232" s="360"/>
      <c r="Q232" s="360"/>
      <c r="R232" s="360"/>
      <c r="S232" s="360"/>
      <c r="T232" s="360"/>
      <c r="U232" s="360"/>
      <c r="V232" s="360"/>
      <c r="W232" s="360"/>
      <c r="X232" s="360"/>
      <c r="Y232" s="360"/>
      <c r="Z232" s="360"/>
      <c r="AA232" s="360"/>
      <c r="AB232" s="360"/>
      <c r="AC232" s="360"/>
    </row>
    <row r="233" customFormat="false" ht="12.75" hidden="false" customHeight="false" outlineLevel="0" collapsed="false">
      <c r="A233" s="691" t="n">
        <v>43739</v>
      </c>
      <c r="B233" s="706" t="n">
        <v>0.065527765130025</v>
      </c>
      <c r="C233" s="707" t="n">
        <v>5.047</v>
      </c>
      <c r="D233" s="700" t="n">
        <v>0.17</v>
      </c>
      <c r="E233" s="698" t="n">
        <v>0.065685630809955</v>
      </c>
      <c r="I233" s="513"/>
      <c r="J233" s="705"/>
      <c r="K233" s="705"/>
      <c r="L233" s="705"/>
      <c r="N233" s="710"/>
      <c r="P233" s="360"/>
      <c r="Q233" s="360"/>
      <c r="R233" s="360"/>
      <c r="S233" s="360"/>
      <c r="T233" s="360"/>
      <c r="U233" s="360"/>
      <c r="V233" s="360"/>
      <c r="W233" s="360"/>
      <c r="X233" s="360"/>
      <c r="Y233" s="360"/>
      <c r="Z233" s="360"/>
      <c r="AA233" s="360"/>
      <c r="AB233" s="360"/>
      <c r="AC233" s="360"/>
    </row>
    <row r="234" customFormat="false" ht="12.75" hidden="false" customHeight="false" outlineLevel="0" collapsed="false">
      <c r="A234" s="691" t="n">
        <v>43770</v>
      </c>
      <c r="B234" s="706" t="n">
        <v>0.065544706166528</v>
      </c>
      <c r="C234" s="707" t="n">
        <v>5.192</v>
      </c>
      <c r="D234" s="700" t="n">
        <v>0.17</v>
      </c>
      <c r="E234" s="698" t="n">
        <v>0.065705628267989</v>
      </c>
      <c r="I234" s="513"/>
      <c r="J234" s="705"/>
      <c r="K234" s="705"/>
      <c r="L234" s="705"/>
      <c r="N234" s="710"/>
      <c r="P234" s="360"/>
      <c r="Q234" s="360"/>
      <c r="R234" s="360"/>
      <c r="S234" s="360"/>
      <c r="T234" s="360"/>
      <c r="U234" s="360"/>
      <c r="V234" s="360"/>
      <c r="W234" s="360"/>
      <c r="X234" s="360"/>
      <c r="Y234" s="360"/>
      <c r="Z234" s="360"/>
      <c r="AA234" s="360"/>
      <c r="AB234" s="360"/>
      <c r="AC234" s="360"/>
    </row>
    <row r="235" customFormat="false" ht="12.75" hidden="false" customHeight="false" outlineLevel="0" collapsed="false">
      <c r="A235" s="691" t="n">
        <v>43800</v>
      </c>
      <c r="B235" s="706" t="n">
        <v>0.065561100718072</v>
      </c>
      <c r="C235" s="707" t="n">
        <v>5.327</v>
      </c>
      <c r="D235" s="700" t="n">
        <v>0.17</v>
      </c>
      <c r="E235" s="698" t="n">
        <v>0.065724980646858</v>
      </c>
      <c r="I235" s="513"/>
      <c r="J235" s="705"/>
      <c r="K235" s="705"/>
      <c r="L235" s="705"/>
      <c r="N235" s="710"/>
      <c r="P235" s="360"/>
      <c r="Q235" s="360"/>
      <c r="R235" s="360"/>
      <c r="S235" s="360"/>
      <c r="T235" s="360"/>
      <c r="U235" s="360"/>
      <c r="V235" s="360"/>
      <c r="W235" s="360"/>
      <c r="X235" s="360"/>
      <c r="Y235" s="360"/>
      <c r="Z235" s="360"/>
      <c r="AA235" s="360"/>
      <c r="AB235" s="360"/>
      <c r="AC235" s="360"/>
    </row>
    <row r="236" customFormat="false" ht="12.75" hidden="false" customHeight="false" outlineLevel="0" collapsed="false">
      <c r="A236" s="691" t="n">
        <v>43831</v>
      </c>
      <c r="B236" s="706" t="n">
        <v>0.065578041754762</v>
      </c>
      <c r="C236" s="707" t="n">
        <v>5.62</v>
      </c>
      <c r="D236" s="700" t="n">
        <v>0.17</v>
      </c>
      <c r="E236" s="698" t="n">
        <v>0.065744978105152</v>
      </c>
      <c r="I236" s="513"/>
      <c r="J236" s="705"/>
      <c r="K236" s="705"/>
      <c r="L236" s="705"/>
      <c r="N236" s="710"/>
      <c r="P236" s="360"/>
      <c r="Q236" s="360"/>
      <c r="R236" s="360"/>
      <c r="S236" s="360"/>
      <c r="T236" s="360"/>
      <c r="U236" s="360"/>
      <c r="V236" s="360"/>
      <c r="W236" s="360"/>
      <c r="X236" s="360"/>
      <c r="Y236" s="360"/>
      <c r="Z236" s="360"/>
      <c r="AA236" s="360"/>
      <c r="AB236" s="360"/>
      <c r="AC236" s="360"/>
    </row>
    <row r="237" customFormat="false" ht="12.75" hidden="false" customHeight="false" outlineLevel="0" collapsed="false">
      <c r="A237" s="691" t="n">
        <v>43862</v>
      </c>
      <c r="B237" s="706" t="n">
        <v>0.065594982791547</v>
      </c>
      <c r="C237" s="707" t="n">
        <v>5.47</v>
      </c>
      <c r="D237" s="700" t="n">
        <v>0.17</v>
      </c>
      <c r="E237" s="698" t="n">
        <v>0.06576497556358</v>
      </c>
      <c r="I237" s="513"/>
      <c r="J237" s="705"/>
      <c r="K237" s="705"/>
      <c r="L237" s="705"/>
      <c r="N237" s="710"/>
      <c r="P237" s="360"/>
      <c r="Q237" s="360"/>
      <c r="R237" s="360"/>
      <c r="S237" s="360"/>
      <c r="T237" s="360"/>
      <c r="U237" s="360"/>
      <c r="V237" s="360"/>
      <c r="W237" s="360"/>
      <c r="X237" s="360"/>
      <c r="Y237" s="360"/>
      <c r="Z237" s="360"/>
      <c r="AA237" s="360"/>
      <c r="AB237" s="360"/>
      <c r="AC237" s="360"/>
    </row>
    <row r="238" customFormat="false" ht="12.75" hidden="false" customHeight="false" outlineLevel="0" collapsed="false">
      <c r="A238" s="691" t="n">
        <v>43891</v>
      </c>
      <c r="B238" s="706" t="n">
        <v>0.065610830858302</v>
      </c>
      <c r="C238" s="707" t="n">
        <v>5.33</v>
      </c>
      <c r="D238" s="700" t="n">
        <v>0.17</v>
      </c>
      <c r="E238" s="698" t="n">
        <v>0.065783682863519</v>
      </c>
      <c r="I238" s="513"/>
      <c r="J238" s="705"/>
      <c r="K238" s="705"/>
      <c r="L238" s="705"/>
      <c r="N238" s="710"/>
      <c r="P238" s="360"/>
      <c r="Q238" s="360"/>
      <c r="R238" s="360"/>
      <c r="S238" s="360"/>
      <c r="T238" s="360"/>
      <c r="U238" s="360"/>
      <c r="V238" s="360"/>
      <c r="W238" s="360"/>
      <c r="X238" s="360"/>
      <c r="Y238" s="360"/>
      <c r="Z238" s="360"/>
      <c r="AA238" s="360"/>
      <c r="AB238" s="360"/>
      <c r="AC238" s="360"/>
    </row>
    <row r="239" customFormat="false" ht="12.75" hidden="false" customHeight="false" outlineLevel="0" collapsed="false">
      <c r="A239" s="691" t="n">
        <v>43922</v>
      </c>
      <c r="B239" s="706" t="n">
        <v>0.065627771895271</v>
      </c>
      <c r="C239" s="707" t="n">
        <v>5.17</v>
      </c>
      <c r="D239" s="700" t="n">
        <v>0.17</v>
      </c>
      <c r="E239" s="698" t="n">
        <v>0.065803680322202</v>
      </c>
      <c r="G239" s="713" t="s">
        <v>287</v>
      </c>
      <c r="I239" s="513"/>
      <c r="J239" s="705"/>
      <c r="K239" s="705"/>
      <c r="L239" s="705"/>
      <c r="N239" s="710"/>
      <c r="P239" s="360"/>
      <c r="Q239" s="360"/>
      <c r="R239" s="360"/>
      <c r="S239" s="360"/>
      <c r="T239" s="360"/>
      <c r="U239" s="360"/>
      <c r="V239" s="360"/>
      <c r="W239" s="360"/>
      <c r="X239" s="360"/>
      <c r="Y239" s="360"/>
      <c r="Z239" s="360"/>
      <c r="AA239" s="360"/>
      <c r="AB239" s="360"/>
      <c r="AC239" s="360"/>
    </row>
    <row r="240" customFormat="false" ht="12.75" hidden="false" customHeight="false" outlineLevel="0" collapsed="false">
      <c r="A240" s="691" t="n">
        <v>43952</v>
      </c>
      <c r="B240" s="706" t="n">
        <v>0.065644166447267</v>
      </c>
      <c r="C240" s="707" t="n">
        <v>5.13</v>
      </c>
      <c r="D240" s="700" t="n">
        <v>0.17</v>
      </c>
      <c r="E240" s="698" t="n">
        <v>0.0658230327017</v>
      </c>
      <c r="G240" s="714" t="n">
        <f aca="false">AVERAGE(C239:C250)</f>
        <v>5.31758333333333</v>
      </c>
      <c r="I240" s="513"/>
      <c r="J240" s="705"/>
      <c r="K240" s="705"/>
      <c r="L240" s="705"/>
      <c r="N240" s="710"/>
      <c r="P240" s="360"/>
      <c r="Q240" s="360"/>
      <c r="R240" s="360"/>
      <c r="S240" s="360"/>
      <c r="T240" s="360"/>
      <c r="U240" s="360"/>
      <c r="V240" s="360"/>
      <c r="W240" s="360"/>
      <c r="X240" s="360"/>
      <c r="Y240" s="360"/>
      <c r="Z240" s="360"/>
      <c r="AA240" s="360"/>
      <c r="AB240" s="360"/>
      <c r="AC240" s="360"/>
    </row>
    <row r="241" customFormat="false" ht="12.75" hidden="false" customHeight="false" outlineLevel="0" collapsed="false">
      <c r="A241" s="691" t="n">
        <v>43983</v>
      </c>
      <c r="B241" s="706" t="n">
        <v>0.065661107484423</v>
      </c>
      <c r="C241" s="707" t="n">
        <v>5.15</v>
      </c>
      <c r="D241" s="700" t="n">
        <v>0.17</v>
      </c>
      <c r="E241" s="698" t="n">
        <v>0.065843030160644</v>
      </c>
      <c r="I241" s="513"/>
      <c r="J241" s="705"/>
      <c r="K241" s="705"/>
      <c r="L241" s="705"/>
      <c r="N241" s="710"/>
      <c r="P241" s="360"/>
      <c r="Q241" s="360"/>
      <c r="R241" s="360"/>
      <c r="S241" s="360"/>
      <c r="T241" s="360"/>
      <c r="U241" s="360"/>
      <c r="V241" s="360"/>
      <c r="W241" s="360"/>
      <c r="X241" s="360"/>
      <c r="Y241" s="360"/>
      <c r="Z241" s="360"/>
      <c r="AA241" s="360"/>
      <c r="AB241" s="360"/>
      <c r="AC241" s="360"/>
    </row>
    <row r="242" customFormat="false" ht="12.75" hidden="false" customHeight="false" outlineLevel="0" collapsed="false">
      <c r="A242" s="691" t="n">
        <v>44013</v>
      </c>
      <c r="B242" s="706" t="n">
        <v>0.0656775020366</v>
      </c>
      <c r="C242" s="707" t="n">
        <v>5.158</v>
      </c>
      <c r="D242" s="700" t="n">
        <v>0.17</v>
      </c>
      <c r="E242" s="698" t="n">
        <v>0.065862382540395</v>
      </c>
      <c r="I242" s="513"/>
      <c r="J242" s="705"/>
      <c r="K242" s="705"/>
      <c r="L242" s="705"/>
      <c r="N242" s="710"/>
      <c r="P242" s="360"/>
      <c r="Q242" s="360"/>
      <c r="R242" s="360"/>
      <c r="S242" s="360"/>
      <c r="T242" s="360"/>
      <c r="U242" s="360"/>
      <c r="V242" s="360"/>
      <c r="W242" s="360"/>
      <c r="X242" s="360"/>
      <c r="Y242" s="360"/>
      <c r="Z242" s="360"/>
      <c r="AA242" s="360"/>
      <c r="AB242" s="360"/>
      <c r="AC242" s="360"/>
    </row>
    <row r="243" customFormat="false" ht="12.75" hidden="false" customHeight="false" outlineLevel="0" collapsed="false">
      <c r="A243" s="691" t="n">
        <v>44044</v>
      </c>
      <c r="B243" s="706" t="n">
        <v>0.065694443073943</v>
      </c>
      <c r="C243" s="707" t="n">
        <v>5.165</v>
      </c>
      <c r="D243" s="700" t="n">
        <v>0.17</v>
      </c>
      <c r="E243" s="698" t="n">
        <v>0.0658823799996</v>
      </c>
      <c r="I243" s="513"/>
      <c r="J243" s="705"/>
      <c r="K243" s="705"/>
      <c r="L243" s="705"/>
      <c r="N243" s="710"/>
      <c r="P243" s="360"/>
      <c r="Q243" s="360"/>
      <c r="R243" s="360"/>
      <c r="S243" s="360"/>
      <c r="T243" s="360"/>
      <c r="U243" s="360"/>
      <c r="V243" s="360"/>
      <c r="W243" s="360"/>
      <c r="X243" s="360"/>
      <c r="Y243" s="360"/>
      <c r="Z243" s="360"/>
      <c r="AA243" s="360"/>
      <c r="AB243" s="360"/>
      <c r="AC243" s="360"/>
    </row>
    <row r="244" customFormat="false" ht="12.75" hidden="false" customHeight="false" outlineLevel="0" collapsed="false">
      <c r="A244" s="691" t="n">
        <v>44075</v>
      </c>
      <c r="B244" s="706" t="n">
        <v>0.065711384111381</v>
      </c>
      <c r="C244" s="707" t="n">
        <v>5.182</v>
      </c>
      <c r="D244" s="700" t="n">
        <v>0.17</v>
      </c>
      <c r="E244" s="698" t="n">
        <v>0.065902377458937</v>
      </c>
      <c r="I244" s="513"/>
      <c r="J244" s="705"/>
      <c r="K244" s="705"/>
      <c r="L244" s="705"/>
      <c r="N244" s="710"/>
      <c r="P244" s="360"/>
      <c r="Q244" s="360"/>
      <c r="R244" s="360"/>
      <c r="S244" s="360"/>
      <c r="T244" s="360"/>
      <c r="U244" s="360"/>
      <c r="V244" s="360"/>
      <c r="W244" s="360"/>
      <c r="X244" s="360"/>
      <c r="Y244" s="360"/>
      <c r="Z244" s="360"/>
      <c r="AA244" s="360"/>
      <c r="AB244" s="360"/>
      <c r="AC244" s="360"/>
    </row>
    <row r="245" customFormat="false" ht="12.75" hidden="false" customHeight="false" outlineLevel="0" collapsed="false">
      <c r="A245" s="691" t="n">
        <v>44105</v>
      </c>
      <c r="B245" s="706" t="n">
        <v>0.065727778663831</v>
      </c>
      <c r="C245" s="707" t="n">
        <v>5.192</v>
      </c>
      <c r="D245" s="700" t="n">
        <v>0.17</v>
      </c>
      <c r="E245" s="698" t="n">
        <v>0.065921729839068</v>
      </c>
      <c r="I245" s="513"/>
      <c r="J245" s="705"/>
      <c r="K245" s="705"/>
      <c r="L245" s="705"/>
      <c r="N245" s="710"/>
      <c r="P245" s="360"/>
      <c r="Q245" s="360"/>
      <c r="R245" s="360"/>
      <c r="S245" s="360"/>
      <c r="T245" s="360"/>
      <c r="U245" s="360"/>
      <c r="V245" s="360"/>
      <c r="W245" s="360"/>
      <c r="X245" s="360"/>
      <c r="Y245" s="360"/>
      <c r="Z245" s="360"/>
      <c r="AA245" s="360"/>
      <c r="AB245" s="360"/>
      <c r="AC245" s="360"/>
    </row>
    <row r="246" customFormat="false" ht="12.75" hidden="false" customHeight="false" outlineLevel="0" collapsed="false">
      <c r="A246" s="691" t="n">
        <v>44136</v>
      </c>
      <c r="B246" s="706" t="n">
        <v>0.065744719701456</v>
      </c>
      <c r="C246" s="707" t="n">
        <v>5.337</v>
      </c>
      <c r="D246" s="700" t="n">
        <v>0.17</v>
      </c>
      <c r="E246" s="698" t="n">
        <v>0.065941727298666</v>
      </c>
      <c r="I246" s="513"/>
      <c r="J246" s="705"/>
      <c r="K246" s="705"/>
      <c r="L246" s="705"/>
      <c r="N246" s="710"/>
      <c r="P246" s="360"/>
      <c r="Q246" s="360"/>
      <c r="R246" s="360"/>
      <c r="S246" s="360"/>
      <c r="T246" s="360"/>
      <c r="U246" s="360"/>
      <c r="V246" s="360"/>
      <c r="W246" s="360"/>
      <c r="X246" s="360"/>
      <c r="Y246" s="360"/>
      <c r="Z246" s="360"/>
      <c r="AA246" s="360"/>
      <c r="AB246" s="360"/>
      <c r="AC246" s="360"/>
    </row>
    <row r="247" customFormat="false" ht="12.75" hidden="false" customHeight="false" outlineLevel="0" collapsed="false">
      <c r="A247" s="691" t="n">
        <v>44166</v>
      </c>
      <c r="B247" s="706" t="n">
        <v>0.065761114254088</v>
      </c>
      <c r="C247" s="707" t="n">
        <v>5.472</v>
      </c>
      <c r="D247" s="700" t="n">
        <v>0.17</v>
      </c>
      <c r="E247" s="698" t="n">
        <v>0.065961079679049</v>
      </c>
      <c r="I247" s="513"/>
      <c r="J247" s="705"/>
      <c r="K247" s="705"/>
      <c r="L247" s="705"/>
      <c r="N247" s="710"/>
      <c r="P247" s="360"/>
      <c r="Q247" s="360"/>
      <c r="R247" s="360"/>
      <c r="S247" s="360"/>
      <c r="T247" s="360"/>
      <c r="U247" s="360"/>
      <c r="V247" s="360"/>
      <c r="W247" s="360"/>
      <c r="X247" s="360"/>
      <c r="Y247" s="360"/>
      <c r="Z247" s="360"/>
      <c r="AA247" s="360"/>
      <c r="AB247" s="360"/>
      <c r="AC247" s="360"/>
    </row>
    <row r="248" customFormat="false" ht="12.75" hidden="false" customHeight="false" outlineLevel="0" collapsed="false">
      <c r="A248" s="691" t="n">
        <v>44197</v>
      </c>
      <c r="B248" s="706" t="n">
        <v>0.065766139576521</v>
      </c>
      <c r="C248" s="707" t="n">
        <v>5.765</v>
      </c>
      <c r="D248" s="700" t="n">
        <v>0.17</v>
      </c>
      <c r="E248" s="698" t="n">
        <v>0.065963529918862</v>
      </c>
      <c r="I248" s="513"/>
      <c r="J248" s="705"/>
      <c r="K248" s="705"/>
      <c r="L248" s="705"/>
      <c r="N248" s="710"/>
      <c r="P248" s="360"/>
      <c r="Q248" s="360"/>
      <c r="R248" s="360"/>
      <c r="S248" s="360"/>
      <c r="T248" s="360"/>
      <c r="U248" s="360"/>
      <c r="V248" s="360"/>
      <c r="W248" s="360"/>
      <c r="X248" s="360"/>
      <c r="Y248" s="360"/>
      <c r="Z248" s="360"/>
      <c r="AA248" s="360"/>
      <c r="AB248" s="360"/>
      <c r="AC248" s="360"/>
    </row>
    <row r="249" customFormat="false" ht="12.75" hidden="false" customHeight="false" outlineLevel="0" collapsed="false">
      <c r="A249" s="691" t="n">
        <v>44228</v>
      </c>
      <c r="B249" s="706" t="n">
        <v>0.065762559104538</v>
      </c>
      <c r="C249" s="707" t="n">
        <v>5.615</v>
      </c>
      <c r="D249" s="700" t="n">
        <v>0.17</v>
      </c>
      <c r="E249" s="698" t="n">
        <v>0.065957624339637</v>
      </c>
      <c r="I249" s="513"/>
      <c r="J249" s="705"/>
      <c r="K249" s="705"/>
      <c r="L249" s="705"/>
      <c r="N249" s="710"/>
      <c r="P249" s="360"/>
      <c r="Q249" s="360"/>
      <c r="R249" s="360"/>
      <c r="S249" s="360"/>
      <c r="T249" s="360"/>
      <c r="U249" s="360"/>
      <c r="V249" s="360"/>
      <c r="W249" s="360"/>
      <c r="X249" s="360"/>
      <c r="Y249" s="360"/>
      <c r="Z249" s="360"/>
      <c r="AA249" s="360"/>
      <c r="AB249" s="360"/>
      <c r="AC249" s="360"/>
    </row>
    <row r="250" customFormat="false" ht="12.75" hidden="false" customHeight="false" outlineLevel="0" collapsed="false">
      <c r="A250" s="691" t="n">
        <v>44256</v>
      </c>
      <c r="B250" s="706" t="n">
        <v>0.065759325129848</v>
      </c>
      <c r="C250" s="707" t="n">
        <v>5.475</v>
      </c>
      <c r="D250" s="700" t="n">
        <v>0.17</v>
      </c>
      <c r="E250" s="698" t="n">
        <v>0.06595229026809</v>
      </c>
      <c r="I250" s="513"/>
      <c r="J250" s="705"/>
      <c r="K250" s="705"/>
      <c r="L250" s="705"/>
      <c r="N250" s="710"/>
      <c r="P250" s="360"/>
      <c r="Q250" s="360"/>
      <c r="R250" s="360"/>
      <c r="S250" s="360"/>
      <c r="T250" s="360"/>
      <c r="U250" s="360"/>
      <c r="V250" s="360"/>
      <c r="W250" s="360"/>
      <c r="X250" s="360"/>
      <c r="Y250" s="360"/>
      <c r="Z250" s="360"/>
      <c r="AA250" s="360"/>
      <c r="AB250" s="360"/>
      <c r="AC250" s="360"/>
    </row>
    <row r="251" customFormat="false" ht="12.75" hidden="false" customHeight="false" outlineLevel="0" collapsed="false">
      <c r="A251" s="691" t="n">
        <v>44287</v>
      </c>
      <c r="B251" s="706" t="n">
        <v>0.065755744657872</v>
      </c>
      <c r="C251" s="707" t="n">
        <v>5.315</v>
      </c>
      <c r="D251" s="700" t="n">
        <v>0.17</v>
      </c>
      <c r="E251" s="698" t="n">
        <v>0.065946384688887</v>
      </c>
      <c r="G251" s="713" t="s">
        <v>288</v>
      </c>
      <c r="I251" s="513"/>
      <c r="J251" s="705"/>
      <c r="K251" s="705"/>
      <c r="L251" s="705"/>
      <c r="N251" s="710"/>
      <c r="P251" s="360"/>
      <c r="Q251" s="360"/>
      <c r="R251" s="360"/>
      <c r="S251" s="360"/>
      <c r="T251" s="360"/>
      <c r="U251" s="360"/>
      <c r="V251" s="360"/>
      <c r="W251" s="360"/>
      <c r="X251" s="360"/>
      <c r="Y251" s="360"/>
      <c r="Z251" s="360"/>
      <c r="AA251" s="360"/>
      <c r="AB251" s="360"/>
      <c r="AC251" s="360"/>
    </row>
    <row r="252" customFormat="false" ht="12.75" hidden="false" customHeight="false" outlineLevel="0" collapsed="false">
      <c r="A252" s="691" t="n">
        <v>44317</v>
      </c>
      <c r="B252" s="706" t="n">
        <v>0.065752279685</v>
      </c>
      <c r="C252" s="707" t="n">
        <v>5.275</v>
      </c>
      <c r="D252" s="700" t="n">
        <v>0.17</v>
      </c>
      <c r="E252" s="698" t="n">
        <v>0.06594066961225</v>
      </c>
      <c r="G252" s="714" t="n">
        <f aca="false">AVERAGE(C251:C262)</f>
        <v>5.46258333333333</v>
      </c>
      <c r="I252" s="513"/>
      <c r="J252" s="705"/>
      <c r="K252" s="705"/>
      <c r="L252" s="705"/>
      <c r="N252" s="710"/>
      <c r="P252" s="360"/>
      <c r="Q252" s="360"/>
      <c r="R252" s="360"/>
      <c r="S252" s="360"/>
      <c r="T252" s="360"/>
      <c r="U252" s="360"/>
      <c r="V252" s="360"/>
      <c r="W252" s="360"/>
      <c r="X252" s="360"/>
      <c r="Y252" s="360"/>
      <c r="Z252" s="360"/>
      <c r="AA252" s="360"/>
      <c r="AB252" s="360"/>
      <c r="AC252" s="360"/>
    </row>
    <row r="253" customFormat="false" ht="12.75" hidden="false" customHeight="false" outlineLevel="0" collapsed="false">
      <c r="A253" s="691" t="n">
        <v>44348</v>
      </c>
      <c r="B253" s="706" t="n">
        <v>0.065748699213031</v>
      </c>
      <c r="C253" s="707" t="n">
        <v>5.295</v>
      </c>
      <c r="D253" s="700" t="n">
        <v>0.17</v>
      </c>
      <c r="E253" s="698" t="n">
        <v>0.06593476403307</v>
      </c>
      <c r="I253" s="513"/>
      <c r="J253" s="705"/>
      <c r="K253" s="705"/>
      <c r="L253" s="705"/>
      <c r="N253" s="710"/>
      <c r="P253" s="360"/>
      <c r="Q253" s="360"/>
      <c r="R253" s="360"/>
      <c r="S253" s="360"/>
      <c r="T253" s="360"/>
      <c r="U253" s="360"/>
      <c r="V253" s="360"/>
      <c r="W253" s="360"/>
      <c r="X253" s="360"/>
      <c r="Y253" s="360"/>
      <c r="Z253" s="360"/>
      <c r="AA253" s="360"/>
      <c r="AB253" s="360"/>
      <c r="AC253" s="360"/>
    </row>
    <row r="254" customFormat="false" ht="12.75" hidden="false" customHeight="false" outlineLevel="0" collapsed="false">
      <c r="A254" s="691" t="n">
        <v>44378</v>
      </c>
      <c r="B254" s="706" t="n">
        <v>0.065745234240164</v>
      </c>
      <c r="C254" s="707" t="n">
        <v>5.303</v>
      </c>
      <c r="D254" s="700" t="n">
        <v>0.17</v>
      </c>
      <c r="E254" s="698" t="n">
        <v>0.065929048956455</v>
      </c>
      <c r="I254" s="513"/>
      <c r="J254" s="705"/>
      <c r="K254" s="705"/>
      <c r="L254" s="705"/>
      <c r="N254" s="710"/>
      <c r="P254" s="360"/>
      <c r="Q254" s="360"/>
      <c r="R254" s="360"/>
      <c r="S254" s="360"/>
      <c r="T254" s="360"/>
      <c r="U254" s="360"/>
      <c r="V254" s="360"/>
      <c r="W254" s="360"/>
      <c r="X254" s="360"/>
      <c r="Y254" s="360"/>
      <c r="Z254" s="360"/>
      <c r="AA254" s="360"/>
      <c r="AB254" s="360"/>
      <c r="AC254" s="360"/>
    </row>
    <row r="255" customFormat="false" ht="12.75" hidden="false" customHeight="false" outlineLevel="0" collapsed="false">
      <c r="A255" s="691" t="n">
        <v>44409</v>
      </c>
      <c r="B255" s="706" t="n">
        <v>0.065741653768206</v>
      </c>
      <c r="C255" s="707" t="n">
        <v>5.31</v>
      </c>
      <c r="D255" s="700" t="n">
        <v>0.17</v>
      </c>
      <c r="E255" s="698" t="n">
        <v>0.065923143377298</v>
      </c>
      <c r="I255" s="513"/>
      <c r="J255" s="705"/>
      <c r="K255" s="705"/>
      <c r="L255" s="705"/>
      <c r="N255" s="710"/>
      <c r="P255" s="360"/>
      <c r="Q255" s="360"/>
      <c r="R255" s="360"/>
      <c r="S255" s="360"/>
      <c r="T255" s="360"/>
      <c r="U255" s="360"/>
      <c r="V255" s="360"/>
      <c r="W255" s="360"/>
      <c r="X255" s="360"/>
      <c r="Y255" s="360"/>
      <c r="Z255" s="360"/>
      <c r="AA255" s="360"/>
      <c r="AB255" s="360"/>
      <c r="AC255" s="360"/>
    </row>
    <row r="256" customFormat="false" ht="12.75" hidden="false" customHeight="false" outlineLevel="0" collapsed="false">
      <c r="A256" s="691" t="n">
        <v>44440</v>
      </c>
      <c r="B256" s="706" t="n">
        <v>0.065738073296252</v>
      </c>
      <c r="C256" s="707" t="n">
        <v>5.327</v>
      </c>
      <c r="D256" s="700" t="n">
        <v>0.17</v>
      </c>
      <c r="E256" s="698" t="n">
        <v>0.065917237798153</v>
      </c>
      <c r="I256" s="513"/>
      <c r="J256" s="705"/>
      <c r="K256" s="705"/>
      <c r="L256" s="705"/>
      <c r="N256" s="710"/>
      <c r="P256" s="360"/>
      <c r="Q256" s="360"/>
      <c r="R256" s="360"/>
      <c r="S256" s="360"/>
      <c r="T256" s="360"/>
      <c r="U256" s="360"/>
      <c r="V256" s="360"/>
      <c r="W256" s="360"/>
      <c r="X256" s="360"/>
      <c r="Y256" s="360"/>
      <c r="Z256" s="360"/>
      <c r="AA256" s="360"/>
      <c r="AB256" s="360"/>
      <c r="AC256" s="360"/>
    </row>
    <row r="257" customFormat="false" ht="12.75" hidden="false" customHeight="false" outlineLevel="0" collapsed="false">
      <c r="A257" s="691" t="n">
        <v>44470</v>
      </c>
      <c r="B257" s="706" t="n">
        <v>0.065734608323397</v>
      </c>
      <c r="C257" s="707" t="n">
        <v>5.337</v>
      </c>
      <c r="D257" s="700" t="n">
        <v>0.17</v>
      </c>
      <c r="E257" s="698" t="n">
        <v>0.065911522721571</v>
      </c>
      <c r="I257" s="513"/>
      <c r="J257" s="705"/>
      <c r="K257" s="705"/>
      <c r="L257" s="705"/>
      <c r="N257" s="710"/>
      <c r="P257" s="360"/>
      <c r="Q257" s="360"/>
      <c r="R257" s="360"/>
      <c r="S257" s="360"/>
      <c r="T257" s="360"/>
      <c r="U257" s="360"/>
      <c r="V257" s="360"/>
      <c r="W257" s="360"/>
      <c r="X257" s="360"/>
      <c r="Y257" s="360"/>
      <c r="Z257" s="360"/>
      <c r="AA257" s="360"/>
      <c r="AB257" s="360"/>
      <c r="AC257" s="360"/>
    </row>
    <row r="258" customFormat="false" ht="12.75" hidden="false" customHeight="false" outlineLevel="0" collapsed="false">
      <c r="A258" s="691" t="n">
        <v>44501</v>
      </c>
      <c r="B258" s="706" t="n">
        <v>0.065731027851452</v>
      </c>
      <c r="C258" s="707" t="n">
        <v>5.482</v>
      </c>
      <c r="D258" s="700" t="n">
        <v>0.17</v>
      </c>
      <c r="E258" s="698" t="n">
        <v>0.065905617142448</v>
      </c>
      <c r="I258" s="513"/>
      <c r="J258" s="705"/>
      <c r="K258" s="705"/>
      <c r="L258" s="705"/>
      <c r="N258" s="710"/>
      <c r="P258" s="360"/>
      <c r="Q258" s="360"/>
      <c r="R258" s="360"/>
      <c r="S258" s="360"/>
      <c r="T258" s="360"/>
      <c r="U258" s="360"/>
      <c r="V258" s="360"/>
      <c r="W258" s="360"/>
      <c r="X258" s="360"/>
      <c r="Y258" s="360"/>
      <c r="Z258" s="360"/>
      <c r="AA258" s="360"/>
      <c r="AB258" s="360"/>
      <c r="AC258" s="360"/>
    </row>
    <row r="259" customFormat="false" ht="12.75" hidden="false" customHeight="false" outlineLevel="0" collapsed="false">
      <c r="A259" s="691" t="n">
        <v>44531</v>
      </c>
      <c r="B259" s="706" t="n">
        <v>0.065727562878606</v>
      </c>
      <c r="C259" s="707" t="n">
        <v>5.617</v>
      </c>
      <c r="D259" s="700" t="n">
        <v>0.17</v>
      </c>
      <c r="E259" s="698" t="n">
        <v>0.065899902065889</v>
      </c>
      <c r="I259" s="513"/>
      <c r="J259" s="705"/>
      <c r="K259" s="705"/>
      <c r="L259" s="705"/>
      <c r="N259" s="710"/>
      <c r="P259" s="360"/>
      <c r="Q259" s="360"/>
      <c r="R259" s="360"/>
      <c r="S259" s="360"/>
      <c r="T259" s="360"/>
      <c r="U259" s="360"/>
      <c r="V259" s="360"/>
      <c r="W259" s="360"/>
      <c r="X259" s="360"/>
      <c r="Y259" s="360"/>
      <c r="Z259" s="360"/>
      <c r="AA259" s="360"/>
      <c r="AB259" s="360"/>
      <c r="AC259" s="360"/>
    </row>
    <row r="260" customFormat="false" ht="12.75" hidden="false" customHeight="false" outlineLevel="0" collapsed="false">
      <c r="A260" s="691" t="n">
        <v>44562</v>
      </c>
      <c r="B260" s="706" t="n">
        <v>0.065723982406668</v>
      </c>
      <c r="C260" s="707" t="n">
        <v>5.91</v>
      </c>
      <c r="D260" s="700" t="n">
        <v>0.17</v>
      </c>
      <c r="E260" s="698" t="n">
        <v>0.065893996486788</v>
      </c>
      <c r="I260" s="513"/>
      <c r="J260" s="705"/>
      <c r="K260" s="705"/>
      <c r="L260" s="705"/>
      <c r="N260" s="710"/>
      <c r="P260" s="360"/>
      <c r="Q260" s="360"/>
      <c r="R260" s="360"/>
      <c r="S260" s="360"/>
      <c r="T260" s="360"/>
      <c r="U260" s="360"/>
      <c r="V260" s="360"/>
      <c r="W260" s="360"/>
      <c r="X260" s="360"/>
      <c r="Y260" s="360"/>
      <c r="Z260" s="360"/>
      <c r="AA260" s="360"/>
      <c r="AB260" s="360"/>
      <c r="AC260" s="360"/>
    </row>
    <row r="261" customFormat="false" ht="12.75" hidden="false" customHeight="false" outlineLevel="0" collapsed="false">
      <c r="A261" s="691" t="n">
        <v>44593</v>
      </c>
      <c r="B261" s="706" t="n">
        <v>0.065720401934735</v>
      </c>
      <c r="C261" s="707" t="n">
        <v>5.76</v>
      </c>
      <c r="D261" s="700" t="n">
        <v>0.17</v>
      </c>
      <c r="E261" s="698" t="n">
        <v>0.065888090907699</v>
      </c>
      <c r="I261" s="513"/>
      <c r="J261" s="705"/>
      <c r="K261" s="705"/>
      <c r="L261" s="705"/>
      <c r="N261" s="710"/>
      <c r="P261" s="360"/>
      <c r="Q261" s="360"/>
      <c r="R261" s="360"/>
      <c r="S261" s="360"/>
      <c r="T261" s="360"/>
      <c r="U261" s="360"/>
      <c r="V261" s="360"/>
      <c r="W261" s="360"/>
      <c r="X261" s="360"/>
      <c r="Y261" s="360"/>
      <c r="Z261" s="360"/>
      <c r="AA261" s="360"/>
      <c r="AB261" s="360"/>
      <c r="AC261" s="360"/>
    </row>
    <row r="262" customFormat="false" ht="12.75" hidden="false" customHeight="false" outlineLevel="0" collapsed="false">
      <c r="A262" s="691" t="n">
        <v>44621</v>
      </c>
      <c r="B262" s="706" t="n">
        <v>0.06571716796009</v>
      </c>
      <c r="C262" s="707" t="n">
        <v>5.62</v>
      </c>
      <c r="D262" s="700" t="n">
        <v>0.17</v>
      </c>
      <c r="E262" s="698" t="n">
        <v>0.065882756836274</v>
      </c>
      <c r="I262" s="513"/>
      <c r="J262" s="705"/>
      <c r="K262" s="705"/>
      <c r="L262" s="705"/>
      <c r="N262" s="710"/>
      <c r="P262" s="360"/>
      <c r="Q262" s="360"/>
      <c r="R262" s="360"/>
      <c r="S262" s="360"/>
      <c r="T262" s="360"/>
      <c r="U262" s="360"/>
      <c r="V262" s="360"/>
      <c r="W262" s="360"/>
      <c r="X262" s="360"/>
      <c r="Y262" s="360"/>
      <c r="Z262" s="360"/>
      <c r="AA262" s="360"/>
      <c r="AB262" s="360"/>
      <c r="AC262" s="360"/>
    </row>
    <row r="263" customFormat="false" ht="12.75" hidden="false" customHeight="false" outlineLevel="0" collapsed="false">
      <c r="A263" s="691" t="n">
        <v>44652</v>
      </c>
      <c r="B263" s="706" t="n">
        <v>0.065713587488165</v>
      </c>
      <c r="C263" s="707" t="n">
        <v>5.46</v>
      </c>
      <c r="D263" s="700" t="n">
        <v>0.17</v>
      </c>
      <c r="E263" s="698" t="n">
        <v>0.065876851257208</v>
      </c>
      <c r="G263" s="713" t="s">
        <v>289</v>
      </c>
      <c r="I263" s="513"/>
      <c r="J263" s="705"/>
      <c r="K263" s="705"/>
      <c r="L263" s="705"/>
      <c r="N263" s="710"/>
      <c r="P263" s="360"/>
      <c r="Q263" s="360"/>
      <c r="R263" s="360"/>
      <c r="S263" s="360"/>
      <c r="T263" s="360"/>
      <c r="U263" s="360"/>
      <c r="V263" s="360"/>
      <c r="W263" s="360"/>
      <c r="X263" s="360"/>
      <c r="Y263" s="360"/>
      <c r="Z263" s="360"/>
      <c r="AA263" s="360"/>
      <c r="AB263" s="360"/>
      <c r="AC263" s="360"/>
    </row>
    <row r="264" customFormat="false" ht="12.75" hidden="false" customHeight="false" outlineLevel="0" collapsed="false">
      <c r="A264" s="691" t="n">
        <v>44682</v>
      </c>
      <c r="B264" s="706" t="n">
        <v>0.065710122515338</v>
      </c>
      <c r="C264" s="707" t="n">
        <v>5.42</v>
      </c>
      <c r="D264" s="700" t="n">
        <v>0.17</v>
      </c>
      <c r="E264" s="698" t="n">
        <v>0.065871136180702</v>
      </c>
      <c r="G264" s="714" t="n">
        <f aca="false">AVERAGE(C263:C274)</f>
        <v>5.60758333333333</v>
      </c>
      <c r="I264" s="513"/>
      <c r="J264" s="705"/>
      <c r="K264" s="705"/>
      <c r="L264" s="705"/>
      <c r="N264" s="710"/>
      <c r="P264" s="360"/>
      <c r="Q264" s="360"/>
      <c r="R264" s="360"/>
      <c r="S264" s="360"/>
      <c r="T264" s="360"/>
      <c r="U264" s="360"/>
      <c r="V264" s="360"/>
      <c r="W264" s="360"/>
      <c r="X264" s="360"/>
      <c r="Y264" s="360"/>
      <c r="Z264" s="360"/>
      <c r="AA264" s="360"/>
      <c r="AB264" s="360"/>
      <c r="AC264" s="360"/>
    </row>
    <row r="265" customFormat="false" ht="12.75" hidden="false" customHeight="false" outlineLevel="0" collapsed="false">
      <c r="A265" s="691" t="n">
        <v>44713</v>
      </c>
      <c r="B265" s="706" t="n">
        <v>0.065706542043422</v>
      </c>
      <c r="C265" s="707" t="n">
        <v>5.44</v>
      </c>
      <c r="D265" s="700" t="n">
        <v>0.17</v>
      </c>
      <c r="E265" s="698" t="n">
        <v>0.065865230601659</v>
      </c>
      <c r="I265" s="513"/>
      <c r="J265" s="705"/>
      <c r="K265" s="705"/>
      <c r="L265" s="705"/>
      <c r="N265" s="710"/>
      <c r="P265" s="360"/>
      <c r="Q265" s="360"/>
      <c r="R265" s="360"/>
      <c r="S265" s="360"/>
      <c r="T265" s="360"/>
      <c r="U265" s="360"/>
      <c r="V265" s="360"/>
      <c r="W265" s="360"/>
      <c r="X265" s="360"/>
      <c r="Y265" s="360"/>
      <c r="Z265" s="360"/>
      <c r="AA265" s="360"/>
      <c r="AB265" s="360"/>
      <c r="AC265" s="360"/>
    </row>
    <row r="266" customFormat="false" ht="12.75" hidden="false" customHeight="false" outlineLevel="0" collapsed="false">
      <c r="A266" s="691" t="n">
        <v>44743</v>
      </c>
      <c r="B266" s="706" t="n">
        <v>0.065703077070603</v>
      </c>
      <c r="C266" s="707" t="n">
        <v>5.448</v>
      </c>
      <c r="D266" s="700" t="n">
        <v>0.17</v>
      </c>
      <c r="E266" s="698" t="n">
        <v>0.065859515525175</v>
      </c>
      <c r="I266" s="513"/>
      <c r="J266" s="705"/>
      <c r="K266" s="705"/>
      <c r="L266" s="705"/>
      <c r="N266" s="710"/>
      <c r="P266" s="360"/>
      <c r="Q266" s="360"/>
      <c r="R266" s="360"/>
      <c r="S266" s="360"/>
      <c r="T266" s="360"/>
      <c r="U266" s="360"/>
      <c r="V266" s="360"/>
      <c r="W266" s="360"/>
      <c r="X266" s="360"/>
      <c r="Y266" s="360"/>
      <c r="Z266" s="360"/>
      <c r="AA266" s="360"/>
      <c r="AB266" s="360"/>
      <c r="AC266" s="360"/>
    </row>
    <row r="267" customFormat="false" ht="12.75" hidden="false" customHeight="false" outlineLevel="0" collapsed="false">
      <c r="A267" s="691" t="n">
        <v>44774</v>
      </c>
      <c r="B267" s="706" t="n">
        <v>0.065699496598695</v>
      </c>
      <c r="C267" s="707" t="n">
        <v>5.455</v>
      </c>
      <c r="D267" s="700" t="n">
        <v>0.17</v>
      </c>
      <c r="E267" s="698" t="n">
        <v>0.065853609946154</v>
      </c>
      <c r="I267" s="513"/>
      <c r="J267" s="705"/>
      <c r="K267" s="705"/>
      <c r="L267" s="705"/>
      <c r="N267" s="710"/>
      <c r="P267" s="360"/>
      <c r="Q267" s="360"/>
      <c r="R267" s="360"/>
      <c r="S267" s="360"/>
      <c r="T267" s="360"/>
      <c r="U267" s="360"/>
      <c r="V267" s="360"/>
      <c r="W267" s="360"/>
      <c r="X267" s="360"/>
      <c r="Y267" s="360"/>
      <c r="Z267" s="360"/>
      <c r="AA267" s="360"/>
      <c r="AB267" s="360"/>
      <c r="AC267" s="360"/>
    </row>
    <row r="268" customFormat="false" ht="12.75" hidden="false" customHeight="false" outlineLevel="0" collapsed="false">
      <c r="A268" s="691" t="n">
        <v>44805</v>
      </c>
      <c r="B268" s="706" t="n">
        <v>0.065695916126791</v>
      </c>
      <c r="C268" s="707" t="n">
        <v>5.472</v>
      </c>
      <c r="D268" s="700" t="n">
        <v>0.17</v>
      </c>
      <c r="E268" s="698" t="n">
        <v>0.065847704367145</v>
      </c>
      <c r="I268" s="513"/>
      <c r="J268" s="705"/>
      <c r="K268" s="705"/>
      <c r="L268" s="705"/>
      <c r="N268" s="710"/>
      <c r="P268" s="360"/>
      <c r="Q268" s="360"/>
      <c r="R268" s="360"/>
      <c r="S268" s="360"/>
      <c r="T268" s="360"/>
      <c r="U268" s="360"/>
      <c r="V268" s="360"/>
      <c r="W268" s="360"/>
      <c r="X268" s="360"/>
      <c r="Y268" s="360"/>
      <c r="Z268" s="360"/>
      <c r="AA268" s="360"/>
      <c r="AB268" s="360"/>
      <c r="AC268" s="360"/>
    </row>
    <row r="269" customFormat="false" ht="12.75" hidden="false" customHeight="false" outlineLevel="0" collapsed="false">
      <c r="A269" s="691" t="n">
        <v>44835</v>
      </c>
      <c r="B269" s="706" t="n">
        <v>0.065692451153985</v>
      </c>
      <c r="C269" s="707" t="n">
        <v>5.482</v>
      </c>
      <c r="D269" s="700" t="n">
        <v>0.17</v>
      </c>
      <c r="E269" s="698" t="n">
        <v>0.065841989290695</v>
      </c>
      <c r="I269" s="513"/>
      <c r="J269" s="705"/>
      <c r="K269" s="705"/>
      <c r="L269" s="705"/>
      <c r="N269" s="710"/>
      <c r="P269" s="360"/>
      <c r="Q269" s="360"/>
      <c r="R269" s="360"/>
      <c r="S269" s="360"/>
      <c r="T269" s="360"/>
      <c r="U269" s="360"/>
      <c r="V269" s="360"/>
      <c r="W269" s="360"/>
      <c r="X269" s="360"/>
      <c r="Y269" s="360"/>
      <c r="Z269" s="360"/>
      <c r="AA269" s="360"/>
      <c r="AB269" s="360"/>
      <c r="AC269" s="360"/>
    </row>
    <row r="270" customFormat="false" ht="12.75" hidden="false" customHeight="false" outlineLevel="0" collapsed="false">
      <c r="A270" s="691" t="n">
        <v>44866</v>
      </c>
      <c r="B270" s="706" t="n">
        <v>0.06568887068209</v>
      </c>
      <c r="C270" s="707" t="n">
        <v>5.627</v>
      </c>
      <c r="D270" s="700" t="n">
        <v>0.17</v>
      </c>
      <c r="E270" s="698" t="n">
        <v>0.065836083711708</v>
      </c>
      <c r="I270" s="513"/>
      <c r="J270" s="705"/>
      <c r="K270" s="705"/>
      <c r="L270" s="705"/>
      <c r="N270" s="710"/>
      <c r="P270" s="360"/>
      <c r="Q270" s="360"/>
      <c r="R270" s="360"/>
      <c r="S270" s="360"/>
      <c r="T270" s="360"/>
      <c r="U270" s="360"/>
      <c r="V270" s="360"/>
      <c r="W270" s="360"/>
      <c r="X270" s="360"/>
      <c r="Y270" s="360"/>
      <c r="Z270" s="360"/>
      <c r="AA270" s="360"/>
      <c r="AB270" s="360"/>
      <c r="AC270" s="360"/>
    </row>
    <row r="271" customFormat="false" ht="12.75" hidden="false" customHeight="false" outlineLevel="0" collapsed="false">
      <c r="A271" s="691" t="n">
        <v>44896</v>
      </c>
      <c r="B271" s="706" t="n">
        <v>0.065685405709292</v>
      </c>
      <c r="C271" s="707" t="n">
        <v>5.762</v>
      </c>
      <c r="D271" s="700" t="n">
        <v>0.17</v>
      </c>
      <c r="E271" s="698" t="n">
        <v>0.06583036863528</v>
      </c>
      <c r="I271" s="513"/>
      <c r="J271" s="705"/>
      <c r="K271" s="705"/>
      <c r="L271" s="705"/>
      <c r="N271" s="710"/>
      <c r="P271" s="360"/>
      <c r="Q271" s="360"/>
      <c r="R271" s="360"/>
      <c r="S271" s="360"/>
      <c r="T271" s="360"/>
      <c r="U271" s="360"/>
      <c r="V271" s="360"/>
      <c r="W271" s="360"/>
      <c r="X271" s="360"/>
      <c r="Y271" s="360"/>
      <c r="Z271" s="360"/>
      <c r="AA271" s="360"/>
      <c r="AB271" s="360"/>
      <c r="AC271" s="360"/>
    </row>
    <row r="272" customFormat="false" ht="12.75" hidden="false" customHeight="false" outlineLevel="0" collapsed="false">
      <c r="A272" s="691" t="n">
        <v>44927</v>
      </c>
      <c r="B272" s="706" t="n">
        <v>0.065681825237404</v>
      </c>
      <c r="C272" s="707" t="n">
        <v>6.055</v>
      </c>
      <c r="D272" s="700" t="n">
        <v>0.17</v>
      </c>
      <c r="E272" s="698" t="n">
        <v>0.065824463056316</v>
      </c>
      <c r="I272" s="513"/>
      <c r="J272" s="705"/>
      <c r="K272" s="705"/>
      <c r="L272" s="705"/>
      <c r="N272" s="710"/>
      <c r="P272" s="360"/>
      <c r="Q272" s="360"/>
      <c r="R272" s="360"/>
      <c r="S272" s="360"/>
      <c r="T272" s="360"/>
      <c r="U272" s="360"/>
      <c r="V272" s="360"/>
      <c r="W272" s="360"/>
      <c r="X272" s="360"/>
      <c r="Y272" s="360"/>
      <c r="Z272" s="360"/>
      <c r="AA272" s="360"/>
      <c r="AB272" s="360"/>
      <c r="AC272" s="360"/>
    </row>
    <row r="273" customFormat="false" ht="12.75" hidden="false" customHeight="false" outlineLevel="0" collapsed="false">
      <c r="A273" s="691" t="n">
        <v>44958</v>
      </c>
      <c r="B273" s="706" t="n">
        <v>0.065678244765521</v>
      </c>
      <c r="C273" s="707" t="n">
        <v>5.905</v>
      </c>
      <c r="D273" s="700" t="n">
        <v>0.17</v>
      </c>
      <c r="E273" s="698" t="n">
        <v>0.065818557477363</v>
      </c>
      <c r="I273" s="513"/>
      <c r="J273" s="705"/>
      <c r="K273" s="705"/>
      <c r="L273" s="705"/>
      <c r="N273" s="710"/>
      <c r="P273" s="360"/>
      <c r="Q273" s="360"/>
      <c r="R273" s="360"/>
      <c r="S273" s="360"/>
      <c r="T273" s="360"/>
      <c r="U273" s="360"/>
      <c r="V273" s="360"/>
      <c r="W273" s="360"/>
      <c r="X273" s="360"/>
      <c r="Y273" s="360"/>
      <c r="Z273" s="360"/>
      <c r="AA273" s="360"/>
      <c r="AB273" s="360"/>
      <c r="AC273" s="360"/>
    </row>
    <row r="274" customFormat="false" ht="12.75" hidden="false" customHeight="false" outlineLevel="0" collapsed="false">
      <c r="A274" s="691" t="n">
        <v>44986</v>
      </c>
      <c r="B274" s="706" t="n">
        <v>0.065675010790921</v>
      </c>
      <c r="C274" s="707" t="n">
        <v>5.765</v>
      </c>
      <c r="D274" s="700" t="n">
        <v>0.17</v>
      </c>
      <c r="E274" s="698" t="n">
        <v>0.065813223406061</v>
      </c>
      <c r="I274" s="513"/>
      <c r="J274" s="705"/>
      <c r="K274" s="705"/>
      <c r="L274" s="705"/>
      <c r="N274" s="710"/>
      <c r="P274" s="360"/>
      <c r="Q274" s="360"/>
      <c r="R274" s="360"/>
      <c r="S274" s="360"/>
      <c r="T274" s="360"/>
      <c r="U274" s="360"/>
      <c r="V274" s="360"/>
      <c r="W274" s="360"/>
      <c r="X274" s="360"/>
      <c r="Y274" s="360"/>
      <c r="Z274" s="360"/>
      <c r="AA274" s="360"/>
      <c r="AB274" s="360"/>
      <c r="AC274" s="360"/>
    </row>
    <row r="275" customFormat="false" ht="12.75" hidden="false" customHeight="false" outlineLevel="0" collapsed="false">
      <c r="A275" s="691" t="n">
        <v>45017</v>
      </c>
      <c r="B275" s="706" t="n">
        <v>0.065671430319046</v>
      </c>
      <c r="C275" s="707" t="n">
        <v>5.605</v>
      </c>
      <c r="D275" s="700" t="n">
        <v>0.17</v>
      </c>
      <c r="E275" s="698" t="n">
        <v>0.065807317827131</v>
      </c>
      <c r="I275" s="513"/>
      <c r="J275" s="705"/>
      <c r="K275" s="705"/>
      <c r="L275" s="705"/>
      <c r="N275" s="710"/>
      <c r="P275" s="360"/>
      <c r="Q275" s="360"/>
      <c r="R275" s="360"/>
      <c r="S275" s="360"/>
      <c r="T275" s="360"/>
      <c r="U275" s="360"/>
      <c r="V275" s="360"/>
      <c r="W275" s="360"/>
      <c r="X275" s="360"/>
      <c r="Y275" s="360"/>
      <c r="Z275" s="360"/>
      <c r="AA275" s="360"/>
      <c r="AB275" s="360"/>
      <c r="AC275" s="360"/>
    </row>
    <row r="276" customFormat="false" ht="12.75" hidden="false" customHeight="false" outlineLevel="0" collapsed="false">
      <c r="A276" s="691" t="n">
        <v>45047</v>
      </c>
      <c r="B276" s="706" t="n">
        <v>0.065667965346268</v>
      </c>
      <c r="C276" s="707" t="n">
        <v>5.565</v>
      </c>
      <c r="D276" s="700" t="n">
        <v>0.17</v>
      </c>
      <c r="E276" s="698" t="n">
        <v>0.065801602750757</v>
      </c>
      <c r="I276" s="513"/>
      <c r="J276" s="705"/>
      <c r="K276" s="705"/>
      <c r="L276" s="705"/>
      <c r="N276" s="710"/>
      <c r="P276" s="360"/>
      <c r="Q276" s="360"/>
      <c r="R276" s="360"/>
      <c r="S276" s="360"/>
      <c r="T276" s="360"/>
      <c r="U276" s="360"/>
      <c r="V276" s="360"/>
      <c r="W276" s="360"/>
      <c r="X276" s="360"/>
      <c r="Y276" s="360"/>
      <c r="Z276" s="360"/>
      <c r="AA276" s="360"/>
      <c r="AB276" s="360"/>
      <c r="AC276" s="360"/>
    </row>
    <row r="277" customFormat="false" ht="12.75" hidden="false" customHeight="false" outlineLevel="0" collapsed="false">
      <c r="A277" s="691" t="n">
        <v>45078</v>
      </c>
      <c r="B277" s="706" t="n">
        <v>0.065664384874402</v>
      </c>
      <c r="C277" s="707" t="n">
        <v>5.585</v>
      </c>
      <c r="D277" s="700" t="n">
        <v>0.17</v>
      </c>
      <c r="E277" s="698" t="n">
        <v>0.065795697171849</v>
      </c>
      <c r="I277" s="513"/>
      <c r="J277" s="705"/>
      <c r="K277" s="705"/>
      <c r="L277" s="705"/>
      <c r="N277" s="710"/>
      <c r="P277" s="360"/>
      <c r="Q277" s="360"/>
      <c r="R277" s="360"/>
      <c r="S277" s="360"/>
      <c r="T277" s="360"/>
      <c r="U277" s="360"/>
      <c r="V277" s="360"/>
      <c r="W277" s="360"/>
      <c r="X277" s="360"/>
      <c r="Y277" s="360"/>
      <c r="Z277" s="360"/>
      <c r="AA277" s="360"/>
      <c r="AB277" s="360"/>
      <c r="AC277" s="360"/>
    </row>
    <row r="278" customFormat="false" ht="12.75" hidden="false" customHeight="false" outlineLevel="0" collapsed="false">
      <c r="A278" s="691" t="n">
        <v>45108</v>
      </c>
      <c r="B278" s="706" t="n">
        <v>0.065660919901632</v>
      </c>
      <c r="C278" s="707" t="n">
        <v>5.593</v>
      </c>
      <c r="D278" s="700" t="n">
        <v>0.17</v>
      </c>
      <c r="E278" s="698" t="n">
        <v>0.065789982095498</v>
      </c>
      <c r="I278" s="513"/>
      <c r="J278" s="705"/>
      <c r="K278" s="705"/>
      <c r="L278" s="705"/>
      <c r="N278" s="710"/>
      <c r="P278" s="360"/>
      <c r="Q278" s="360"/>
      <c r="R278" s="360"/>
      <c r="S278" s="360"/>
      <c r="T278" s="360"/>
      <c r="U278" s="360"/>
      <c r="V278" s="360"/>
      <c r="W278" s="360"/>
      <c r="X278" s="360"/>
      <c r="Y278" s="360"/>
      <c r="Z278" s="360"/>
      <c r="AA278" s="360"/>
      <c r="AB278" s="360"/>
      <c r="AC278" s="360"/>
    </row>
    <row r="279" customFormat="false" ht="12.75" hidden="false" customHeight="false" outlineLevel="0" collapsed="false">
      <c r="A279" s="691" t="n">
        <v>45139</v>
      </c>
      <c r="B279" s="706" t="n">
        <v>0.065657339429773</v>
      </c>
      <c r="C279" s="707" t="n">
        <v>5.6</v>
      </c>
      <c r="D279" s="700" t="n">
        <v>0.17</v>
      </c>
      <c r="E279" s="698" t="n">
        <v>0.065784076516612</v>
      </c>
      <c r="I279" s="513"/>
      <c r="J279" s="705"/>
      <c r="K279" s="705"/>
      <c r="L279" s="705"/>
      <c r="N279" s="710"/>
      <c r="P279" s="360"/>
      <c r="Q279" s="360"/>
      <c r="R279" s="360"/>
      <c r="S279" s="360"/>
      <c r="T279" s="360"/>
      <c r="U279" s="360"/>
      <c r="V279" s="360"/>
      <c r="W279" s="360"/>
      <c r="X279" s="360"/>
      <c r="Y279" s="360"/>
      <c r="Z279" s="360"/>
      <c r="AA279" s="360"/>
      <c r="AB279" s="360"/>
      <c r="AC279" s="360"/>
    </row>
    <row r="280" customFormat="false" ht="12.75" hidden="false" customHeight="false" outlineLevel="0" collapsed="false">
      <c r="A280" s="691" t="n">
        <v>45170</v>
      </c>
      <c r="B280" s="706" t="n">
        <v>0.06565375895792</v>
      </c>
      <c r="C280" s="707" t="n">
        <v>5.617</v>
      </c>
      <c r="D280" s="700" t="n">
        <v>0.17</v>
      </c>
      <c r="E280" s="698" t="n">
        <v>0.065778170937739</v>
      </c>
      <c r="I280" s="513"/>
      <c r="J280" s="705"/>
      <c r="K280" s="705"/>
      <c r="L280" s="705"/>
      <c r="N280" s="710"/>
      <c r="P280" s="360"/>
      <c r="Q280" s="360"/>
      <c r="R280" s="360"/>
      <c r="S280" s="360"/>
      <c r="T280" s="360"/>
      <c r="U280" s="360"/>
      <c r="V280" s="360"/>
      <c r="W280" s="360"/>
      <c r="X280" s="360"/>
      <c r="Y280" s="360"/>
      <c r="Z280" s="360"/>
      <c r="AA280" s="360"/>
      <c r="AB280" s="360"/>
      <c r="AC280" s="360"/>
    </row>
    <row r="281" customFormat="false" ht="12.75" hidden="false" customHeight="false" outlineLevel="0" collapsed="false">
      <c r="A281" s="691" t="n">
        <v>45200</v>
      </c>
      <c r="B281" s="706" t="n">
        <v>0.065650293985162</v>
      </c>
      <c r="C281" s="707" t="n">
        <v>5.627</v>
      </c>
      <c r="D281" s="700" t="n">
        <v>0.17</v>
      </c>
      <c r="E281" s="698" t="n">
        <v>0.065772455861421</v>
      </c>
      <c r="I281" s="513"/>
      <c r="J281" s="705"/>
      <c r="K281" s="705"/>
      <c r="L281" s="705"/>
      <c r="N281" s="710"/>
      <c r="P281" s="360"/>
      <c r="Q281" s="360"/>
      <c r="R281" s="360"/>
      <c r="S281" s="360"/>
      <c r="T281" s="360"/>
      <c r="U281" s="360"/>
      <c r="V281" s="360"/>
      <c r="W281" s="360"/>
      <c r="X281" s="360"/>
      <c r="Y281" s="360"/>
      <c r="Z281" s="360"/>
      <c r="AA281" s="360"/>
      <c r="AB281" s="360"/>
      <c r="AC281" s="360"/>
    </row>
    <row r="282" customFormat="false" ht="12.75" hidden="false" customHeight="false" outlineLevel="0" collapsed="false">
      <c r="A282" s="691" t="n">
        <v>45231</v>
      </c>
      <c r="B282" s="706" t="n">
        <v>0.065646713513316</v>
      </c>
      <c r="C282" s="707" t="n">
        <v>5.772</v>
      </c>
      <c r="D282" s="700" t="n">
        <v>0.17</v>
      </c>
      <c r="E282" s="698" t="n">
        <v>0.06576655028257</v>
      </c>
      <c r="I282" s="513"/>
      <c r="J282" s="705"/>
      <c r="K282" s="705"/>
      <c r="L282" s="705"/>
      <c r="N282" s="710"/>
      <c r="P282" s="360"/>
      <c r="Q282" s="360"/>
      <c r="R282" s="360"/>
      <c r="S282" s="360"/>
      <c r="T282" s="360"/>
      <c r="U282" s="360"/>
      <c r="V282" s="360"/>
      <c r="W282" s="360"/>
      <c r="X282" s="360"/>
      <c r="Y282" s="360"/>
      <c r="Z282" s="360"/>
      <c r="AA282" s="360"/>
      <c r="AB282" s="360"/>
      <c r="AC282" s="360"/>
    </row>
    <row r="283" customFormat="false" ht="12.75" hidden="false" customHeight="false" outlineLevel="0" collapsed="false">
      <c r="A283" s="691" t="n">
        <v>45261</v>
      </c>
      <c r="B283" s="706" t="n">
        <v>0.065643248540566</v>
      </c>
      <c r="C283" s="707" t="n">
        <v>5.907</v>
      </c>
      <c r="D283" s="700" t="n">
        <v>0.17</v>
      </c>
      <c r="E283" s="698" t="n">
        <v>0.065760835206274</v>
      </c>
      <c r="I283" s="513"/>
      <c r="J283" s="705"/>
      <c r="K283" s="705"/>
      <c r="L283" s="705"/>
      <c r="N283" s="710"/>
      <c r="P283" s="360"/>
      <c r="Q283" s="360"/>
      <c r="R283" s="360"/>
      <c r="S283" s="360"/>
      <c r="T283" s="360"/>
      <c r="U283" s="360"/>
      <c r="V283" s="360"/>
      <c r="W283" s="360"/>
      <c r="X283" s="360"/>
      <c r="Y283" s="360"/>
      <c r="Z283" s="360"/>
      <c r="AA283" s="360"/>
      <c r="AB283" s="360"/>
      <c r="AC283" s="360"/>
    </row>
    <row r="284" customFormat="false" ht="12.75" hidden="false" customHeight="false" outlineLevel="0" collapsed="false">
      <c r="A284" s="691" t="n">
        <v>45292</v>
      </c>
      <c r="B284" s="706" t="n">
        <v>0.06563966806873</v>
      </c>
      <c r="C284" s="707" t="n">
        <v>0.665</v>
      </c>
      <c r="D284" s="700"/>
      <c r="E284" s="698" t="n">
        <v>0.065754929627446</v>
      </c>
      <c r="I284" s="513"/>
      <c r="K284" s="705"/>
      <c r="L284" s="705"/>
      <c r="N284" s="710"/>
      <c r="P284" s="360"/>
      <c r="Q284" s="360"/>
      <c r="R284" s="360"/>
      <c r="S284" s="360"/>
      <c r="T284" s="360"/>
      <c r="U284" s="360"/>
      <c r="V284" s="360"/>
      <c r="W284" s="360"/>
      <c r="X284" s="360"/>
      <c r="Y284" s="360"/>
      <c r="Z284" s="360"/>
      <c r="AA284" s="360"/>
      <c r="AB284" s="360"/>
      <c r="AC284" s="360"/>
    </row>
    <row r="285" customFormat="false" ht="12.75" hidden="false" customHeight="false" outlineLevel="0" collapsed="false">
      <c r="A285" s="691" t="n">
        <v>45323</v>
      </c>
      <c r="B285" s="706" t="n">
        <v>0.065636087596896</v>
      </c>
      <c r="C285" s="707" t="n">
        <v>0.635</v>
      </c>
      <c r="D285" s="700"/>
      <c r="E285" s="698" t="n">
        <v>0.065749024048629</v>
      </c>
      <c r="I285" s="513"/>
      <c r="K285" s="705"/>
      <c r="L285" s="705"/>
      <c r="N285" s="710"/>
      <c r="P285" s="360"/>
      <c r="Q285" s="360"/>
      <c r="R285" s="360"/>
      <c r="S285" s="360"/>
      <c r="T285" s="360"/>
      <c r="U285" s="360"/>
      <c r="V285" s="360"/>
      <c r="W285" s="360"/>
      <c r="X285" s="360"/>
      <c r="Y285" s="360"/>
      <c r="Z285" s="360"/>
      <c r="AA285" s="360"/>
      <c r="AB285" s="360"/>
      <c r="AC285" s="360"/>
    </row>
    <row r="286" customFormat="false" ht="12.75" hidden="false" customHeight="false" outlineLevel="0" collapsed="false">
      <c r="A286" s="691" t="n">
        <v>45352</v>
      </c>
      <c r="B286" s="706" t="n">
        <v>0.06563273812325</v>
      </c>
      <c r="C286" s="707" t="n">
        <v>0.54</v>
      </c>
      <c r="D286" s="700"/>
      <c r="E286" s="698" t="n">
        <v>0.065743499474908</v>
      </c>
      <c r="I286" s="513"/>
      <c r="K286" s="705"/>
      <c r="L286" s="705"/>
      <c r="N286" s="710"/>
      <c r="P286" s="360"/>
      <c r="Q286" s="360"/>
      <c r="R286" s="360"/>
      <c r="S286" s="360"/>
      <c r="T286" s="360"/>
      <c r="U286" s="360"/>
      <c r="V286" s="360"/>
      <c r="W286" s="360"/>
      <c r="X286" s="360"/>
      <c r="Y286" s="360"/>
      <c r="Z286" s="360"/>
      <c r="AA286" s="360"/>
      <c r="AB286" s="360"/>
      <c r="AC286" s="360"/>
    </row>
    <row r="287" customFormat="false" ht="12.75" hidden="false" customHeight="false" outlineLevel="0" collapsed="false">
      <c r="A287" s="691" t="n">
        <v>45383</v>
      </c>
      <c r="B287" s="706" t="n">
        <v>0.065629157651426</v>
      </c>
      <c r="C287" s="707" t="n">
        <v>0.255</v>
      </c>
      <c r="D287" s="700"/>
      <c r="E287" s="698" t="n">
        <v>0.065737593896114</v>
      </c>
      <c r="I287" s="513"/>
      <c r="K287" s="705"/>
      <c r="L287" s="705"/>
      <c r="N287" s="710"/>
      <c r="P287" s="360"/>
      <c r="Q287" s="360"/>
      <c r="R287" s="360"/>
      <c r="S287" s="360"/>
      <c r="T287" s="360"/>
      <c r="U287" s="360"/>
      <c r="V287" s="360"/>
      <c r="W287" s="360"/>
      <c r="X287" s="360"/>
      <c r="Y287" s="360"/>
      <c r="Z287" s="360"/>
      <c r="AA287" s="360"/>
      <c r="AB287" s="360"/>
      <c r="AC287" s="360"/>
    </row>
    <row r="288" customFormat="false" ht="12.75" hidden="false" customHeight="false" outlineLevel="0" collapsed="false">
      <c r="A288" s="691" t="n">
        <v>45413</v>
      </c>
      <c r="B288" s="706" t="n">
        <v>0.065625692678696</v>
      </c>
      <c r="C288" s="707" t="n">
        <v>0.2075</v>
      </c>
      <c r="D288" s="700"/>
      <c r="E288" s="698" t="n">
        <v>0.065731878819872</v>
      </c>
      <c r="I288" s="513"/>
      <c r="K288" s="705"/>
      <c r="L288" s="705"/>
      <c r="N288" s="710"/>
      <c r="P288" s="360"/>
      <c r="Q288" s="360"/>
      <c r="R288" s="360"/>
      <c r="S288" s="360"/>
      <c r="T288" s="360"/>
      <c r="U288" s="360"/>
      <c r="V288" s="360"/>
      <c r="W288" s="360"/>
      <c r="X288" s="360"/>
      <c r="Y288" s="360"/>
      <c r="Z288" s="360"/>
      <c r="AA288" s="360"/>
      <c r="AB288" s="360"/>
      <c r="AC288" s="360"/>
    </row>
    <row r="289" customFormat="false" ht="12.75" hidden="false" customHeight="false" outlineLevel="0" collapsed="false">
      <c r="A289" s="691" t="n">
        <v>45444</v>
      </c>
      <c r="B289" s="706" t="n">
        <v>0.065622112206879</v>
      </c>
      <c r="C289" s="707" t="n">
        <v>0.2075</v>
      </c>
      <c r="D289" s="700"/>
      <c r="E289" s="698" t="n">
        <v>0.065725973241101</v>
      </c>
      <c r="I289" s="513"/>
      <c r="K289" s="705"/>
      <c r="L289" s="705"/>
      <c r="N289" s="710"/>
      <c r="P289" s="360"/>
      <c r="Q289" s="360"/>
      <c r="R289" s="360"/>
      <c r="S289" s="360"/>
      <c r="T289" s="360"/>
      <c r="U289" s="360"/>
      <c r="V289" s="360"/>
      <c r="W289" s="360"/>
      <c r="X289" s="360"/>
      <c r="Y289" s="360"/>
      <c r="Z289" s="360"/>
      <c r="AA289" s="360"/>
      <c r="AB289" s="360"/>
      <c r="AC289" s="360"/>
    </row>
    <row r="290" customFormat="false" ht="12.75" hidden="false" customHeight="false" outlineLevel="0" collapsed="false">
      <c r="A290" s="691" t="n">
        <v>45474</v>
      </c>
      <c r="B290" s="706" t="n">
        <v>0.065618647234158</v>
      </c>
      <c r="C290" s="707" t="n">
        <v>0.2225</v>
      </c>
      <c r="D290" s="700"/>
      <c r="E290" s="698" t="n">
        <v>0.065720258164882</v>
      </c>
      <c r="I290" s="513"/>
      <c r="K290" s="705"/>
      <c r="L290" s="705"/>
      <c r="N290" s="710"/>
      <c r="P290" s="360"/>
      <c r="Q290" s="360"/>
      <c r="R290" s="360"/>
      <c r="S290" s="360"/>
      <c r="T290" s="360"/>
      <c r="U290" s="360"/>
      <c r="V290" s="360"/>
      <c r="W290" s="360"/>
      <c r="X290" s="360"/>
      <c r="Y290" s="360"/>
      <c r="Z290" s="360"/>
      <c r="AA290" s="360"/>
      <c r="AB290" s="360"/>
      <c r="AC290" s="360"/>
    </row>
    <row r="291" customFormat="false" ht="12.75" hidden="false" customHeight="false" outlineLevel="0" collapsed="false">
      <c r="A291" s="691" t="n">
        <v>45505</v>
      </c>
      <c r="B291" s="706" t="n">
        <v>0.06561506676235</v>
      </c>
      <c r="C291" s="707" t="n">
        <v>0.2225</v>
      </c>
      <c r="D291" s="700"/>
      <c r="E291" s="698" t="n">
        <v>0.065714352586133</v>
      </c>
      <c r="I291" s="513"/>
      <c r="K291" s="705"/>
      <c r="L291" s="705"/>
      <c r="N291" s="710"/>
      <c r="P291" s="360"/>
      <c r="Q291" s="360"/>
      <c r="R291" s="360"/>
      <c r="S291" s="360"/>
      <c r="T291" s="360"/>
      <c r="U291" s="360"/>
      <c r="V291" s="360"/>
      <c r="W291" s="360"/>
      <c r="X291" s="360"/>
      <c r="Y291" s="360"/>
      <c r="Z291" s="360"/>
      <c r="AA291" s="360"/>
      <c r="AB291" s="360"/>
      <c r="AC291" s="360"/>
    </row>
    <row r="292" customFormat="false" ht="12.75" hidden="false" customHeight="false" outlineLevel="0" collapsed="false">
      <c r="A292" s="691" t="n">
        <v>45536</v>
      </c>
      <c r="B292" s="706" t="n">
        <v>0.065611486290546</v>
      </c>
      <c r="C292" s="707" t="n">
        <v>0.2</v>
      </c>
      <c r="D292" s="700"/>
      <c r="E292" s="698" t="n">
        <v>0.065708447007396</v>
      </c>
      <c r="I292" s="513"/>
      <c r="K292" s="705"/>
      <c r="L292" s="705"/>
      <c r="N292" s="710"/>
      <c r="P292" s="360"/>
      <c r="Q292" s="360"/>
      <c r="R292" s="360"/>
      <c r="S292" s="360"/>
      <c r="T292" s="360"/>
      <c r="U292" s="360"/>
      <c r="V292" s="360"/>
      <c r="W292" s="360"/>
      <c r="X292" s="360"/>
      <c r="Y292" s="360"/>
      <c r="Z292" s="360"/>
      <c r="AA292" s="360"/>
      <c r="AB292" s="360"/>
      <c r="AC292" s="360"/>
    </row>
    <row r="293" customFormat="false" ht="12.75" hidden="false" customHeight="false" outlineLevel="0" collapsed="false">
      <c r="A293" s="691" t="n">
        <v>45566</v>
      </c>
      <c r="B293" s="706" t="n">
        <v>0.065608021317837</v>
      </c>
      <c r="C293" s="707" t="n">
        <v>0.2175</v>
      </c>
      <c r="D293" s="700"/>
      <c r="E293" s="698" t="n">
        <v>0.06570273193121</v>
      </c>
      <c r="I293" s="513"/>
      <c r="K293" s="705"/>
      <c r="L293" s="705"/>
      <c r="N293" s="710"/>
      <c r="P293" s="360"/>
      <c r="Q293" s="360"/>
      <c r="R293" s="360"/>
      <c r="S293" s="360"/>
      <c r="T293" s="360"/>
      <c r="U293" s="360"/>
      <c r="V293" s="360"/>
      <c r="W293" s="360"/>
      <c r="X293" s="360"/>
      <c r="Y293" s="360"/>
      <c r="Z293" s="360"/>
      <c r="AA293" s="360"/>
      <c r="AB293" s="360"/>
      <c r="AC293" s="360"/>
    </row>
    <row r="294" customFormat="false" ht="12.75" hidden="false" customHeight="false" outlineLevel="0" collapsed="false">
      <c r="A294" s="691" t="n">
        <v>45597</v>
      </c>
      <c r="B294" s="706" t="n">
        <v>0.065604440846041</v>
      </c>
      <c r="C294" s="707" t="n">
        <v>0.435</v>
      </c>
      <c r="D294" s="700"/>
      <c r="E294" s="698" t="n">
        <v>0.065696826352495</v>
      </c>
      <c r="I294" s="513"/>
      <c r="K294" s="705"/>
      <c r="L294" s="705"/>
      <c r="N294" s="710"/>
      <c r="P294" s="360"/>
      <c r="Q294" s="360"/>
      <c r="R294" s="360"/>
      <c r="S294" s="360"/>
      <c r="T294" s="360"/>
      <c r="U294" s="360"/>
      <c r="V294" s="360"/>
      <c r="W294" s="360"/>
      <c r="X294" s="360"/>
      <c r="Y294" s="360"/>
      <c r="Z294" s="360"/>
      <c r="AA294" s="360"/>
      <c r="AB294" s="360"/>
      <c r="AC294" s="360"/>
    </row>
    <row r="295" customFormat="false" ht="12.75" hidden="false" customHeight="false" outlineLevel="0" collapsed="false">
      <c r="A295" s="691" t="n">
        <v>45627</v>
      </c>
      <c r="B295" s="706" t="n">
        <v>0.065600975873341</v>
      </c>
      <c r="C295" s="707" t="n">
        <v>0.545</v>
      </c>
      <c r="D295" s="700"/>
      <c r="E295" s="698" t="n">
        <v>0.065691111276331</v>
      </c>
      <c r="I295" s="513"/>
      <c r="K295" s="705"/>
      <c r="L295" s="705"/>
      <c r="N295" s="710"/>
      <c r="P295" s="360"/>
      <c r="Q295" s="360"/>
      <c r="R295" s="360"/>
      <c r="S295" s="360"/>
      <c r="T295" s="360"/>
      <c r="U295" s="360"/>
      <c r="V295" s="360"/>
      <c r="W295" s="360"/>
      <c r="X295" s="360"/>
      <c r="Y295" s="360"/>
      <c r="Z295" s="360"/>
      <c r="AA295" s="360"/>
      <c r="AB295" s="360"/>
      <c r="AC295" s="360"/>
    </row>
    <row r="296" customFormat="false" ht="12.75" hidden="false" customHeight="false" outlineLevel="0" collapsed="false">
      <c r="A296" s="691" t="n">
        <v>45658</v>
      </c>
      <c r="B296" s="706" t="n">
        <v>0.065597395401553</v>
      </c>
      <c r="C296" s="707" t="n">
        <v>0.665</v>
      </c>
      <c r="D296" s="700"/>
      <c r="E296" s="698" t="n">
        <v>0.065685205697639</v>
      </c>
      <c r="I296" s="513"/>
      <c r="K296" s="705"/>
      <c r="L296" s="705"/>
      <c r="N296" s="710"/>
      <c r="P296" s="360"/>
      <c r="Q296" s="360"/>
      <c r="R296" s="360"/>
      <c r="S296" s="360"/>
      <c r="T296" s="360"/>
      <c r="U296" s="360"/>
      <c r="V296" s="360"/>
      <c r="W296" s="360"/>
      <c r="X296" s="360"/>
      <c r="Y296" s="360"/>
      <c r="Z296" s="360"/>
      <c r="AA296" s="360"/>
      <c r="AB296" s="360"/>
      <c r="AC296" s="360"/>
    </row>
    <row r="297" customFormat="false" ht="12.75" hidden="false" customHeight="false" outlineLevel="0" collapsed="false">
      <c r="A297" s="691" t="n">
        <v>45689</v>
      </c>
      <c r="B297" s="706" t="n">
        <v>0.06559381492977</v>
      </c>
      <c r="C297" s="707" t="n">
        <v>0.635</v>
      </c>
      <c r="D297" s="700"/>
      <c r="E297" s="698" t="n">
        <v>0.065679300118959</v>
      </c>
      <c r="I297" s="513"/>
      <c r="K297" s="705"/>
      <c r="L297" s="705"/>
      <c r="N297" s="710"/>
      <c r="P297" s="360"/>
      <c r="Q297" s="360"/>
      <c r="R297" s="360"/>
      <c r="S297" s="360"/>
      <c r="T297" s="360"/>
      <c r="U297" s="360"/>
      <c r="V297" s="360"/>
      <c r="W297" s="360"/>
      <c r="X297" s="360"/>
      <c r="Y297" s="360"/>
      <c r="Z297" s="360"/>
      <c r="AA297" s="360"/>
      <c r="AB297" s="360"/>
      <c r="AC297" s="360"/>
    </row>
    <row r="298" customFormat="false" ht="12.75" hidden="false" customHeight="false" outlineLevel="0" collapsed="false">
      <c r="A298" s="691" t="n">
        <v>45717</v>
      </c>
      <c r="B298" s="706" t="n">
        <v>0.065590580955261</v>
      </c>
      <c r="C298" s="707" t="n">
        <v>0.54</v>
      </c>
      <c r="D298" s="700"/>
      <c r="E298" s="698" t="n">
        <v>0.065673966047903</v>
      </c>
      <c r="I298" s="513"/>
      <c r="K298" s="705"/>
      <c r="L298" s="705"/>
      <c r="N298" s="710"/>
      <c r="P298" s="360"/>
      <c r="Q298" s="360"/>
      <c r="R298" s="360"/>
      <c r="S298" s="360"/>
      <c r="T298" s="360"/>
      <c r="U298" s="360"/>
      <c r="V298" s="360"/>
      <c r="W298" s="360"/>
      <c r="X298" s="360"/>
      <c r="Y298" s="360"/>
      <c r="Z298" s="360"/>
      <c r="AA298" s="360"/>
      <c r="AB298" s="360"/>
      <c r="AC298" s="360"/>
    </row>
    <row r="299" customFormat="false" ht="12.75" hidden="false" customHeight="false" outlineLevel="0" collapsed="false">
      <c r="A299" s="691" t="n">
        <v>45748</v>
      </c>
      <c r="B299" s="706" t="n">
        <v>0.065587000483486</v>
      </c>
      <c r="C299" s="707" t="n">
        <v>0.255</v>
      </c>
      <c r="D299" s="700"/>
      <c r="E299" s="698" t="n">
        <v>0.065668060469245</v>
      </c>
      <c r="I299" s="513"/>
      <c r="K299" s="705"/>
      <c r="L299" s="705"/>
      <c r="N299" s="710"/>
      <c r="P299" s="360"/>
      <c r="Q299" s="360"/>
      <c r="R299" s="360"/>
      <c r="S299" s="360"/>
      <c r="T299" s="360"/>
      <c r="U299" s="360"/>
      <c r="V299" s="360"/>
      <c r="W299" s="360"/>
      <c r="X299" s="360"/>
      <c r="Y299" s="360"/>
      <c r="Z299" s="360"/>
      <c r="AA299" s="360"/>
      <c r="AB299" s="360"/>
      <c r="AC299" s="360"/>
    </row>
    <row r="300" customFormat="false" ht="12.75" hidden="false" customHeight="false" outlineLevel="0" collapsed="false">
      <c r="A300" s="691" t="n">
        <v>45778</v>
      </c>
      <c r="B300" s="706" t="n">
        <v>0.065583535510805</v>
      </c>
      <c r="C300" s="707" t="n">
        <v>0.2075</v>
      </c>
      <c r="D300" s="700"/>
      <c r="E300" s="698" t="n">
        <v>0.065662345393136</v>
      </c>
      <c r="I300" s="513"/>
      <c r="K300" s="705"/>
      <c r="L300" s="705"/>
      <c r="N300" s="710"/>
      <c r="P300" s="360"/>
      <c r="Q300" s="360"/>
      <c r="R300" s="360"/>
      <c r="S300" s="360"/>
      <c r="T300" s="360"/>
      <c r="U300" s="360"/>
      <c r="V300" s="360"/>
      <c r="W300" s="360"/>
      <c r="X300" s="360"/>
      <c r="Y300" s="360"/>
      <c r="Z300" s="360"/>
      <c r="AA300" s="360"/>
      <c r="AB300" s="360"/>
      <c r="AC300" s="360"/>
    </row>
    <row r="301" customFormat="false" ht="12.75" hidden="false" customHeight="false" outlineLevel="0" collapsed="false">
      <c r="A301" s="691" t="n">
        <v>45809</v>
      </c>
      <c r="B301" s="706" t="n">
        <v>0.065579955039038</v>
      </c>
      <c r="C301" s="707" t="n">
        <v>0.2075</v>
      </c>
      <c r="D301" s="700"/>
      <c r="E301" s="698" t="n">
        <v>0.0656564398145</v>
      </c>
      <c r="I301" s="513"/>
      <c r="K301" s="705"/>
      <c r="L301" s="705"/>
      <c r="N301" s="710"/>
      <c r="P301" s="360"/>
      <c r="Q301" s="360"/>
      <c r="R301" s="360"/>
      <c r="S301" s="360"/>
      <c r="T301" s="360"/>
      <c r="U301" s="360"/>
      <c r="V301" s="360"/>
      <c r="W301" s="360"/>
      <c r="X301" s="360"/>
      <c r="Y301" s="360"/>
      <c r="Z301" s="360"/>
      <c r="AA301" s="360"/>
      <c r="AB301" s="360"/>
      <c r="AC301" s="360"/>
    </row>
    <row r="302" customFormat="false" ht="12.75" hidden="false" customHeight="false" outlineLevel="0" collapsed="false">
      <c r="A302" s="691" t="n">
        <v>45839</v>
      </c>
      <c r="B302" s="706" t="n">
        <v>0.065576490066365</v>
      </c>
      <c r="C302" s="707" t="n">
        <v>0.2225</v>
      </c>
      <c r="D302" s="700"/>
      <c r="E302" s="698" t="n">
        <v>0.065650724738412</v>
      </c>
      <c r="I302" s="513"/>
      <c r="K302" s="705"/>
      <c r="L302" s="705"/>
      <c r="N302" s="710"/>
      <c r="P302" s="360"/>
      <c r="Q302" s="360"/>
      <c r="R302" s="360"/>
      <c r="S302" s="360"/>
      <c r="T302" s="360"/>
      <c r="U302" s="360"/>
      <c r="V302" s="360"/>
      <c r="W302" s="360"/>
      <c r="X302" s="360"/>
      <c r="Y302" s="360"/>
      <c r="Z302" s="360"/>
      <c r="AA302" s="360"/>
      <c r="AB302" s="360"/>
      <c r="AC302" s="360"/>
    </row>
    <row r="303" customFormat="false" ht="12.75" hidden="false" customHeight="false" outlineLevel="0" collapsed="false">
      <c r="A303" s="691" t="n">
        <v>45870</v>
      </c>
      <c r="B303" s="706" t="n">
        <v>0.065572909594607</v>
      </c>
      <c r="C303" s="707" t="n">
        <v>0.2225</v>
      </c>
      <c r="D303" s="700"/>
      <c r="E303" s="698" t="n">
        <v>0.0656448191598</v>
      </c>
      <c r="I303" s="513"/>
      <c r="K303" s="705"/>
      <c r="L303" s="705"/>
      <c r="N303" s="710"/>
      <c r="P303" s="360"/>
      <c r="Q303" s="360"/>
      <c r="R303" s="360"/>
      <c r="S303" s="360"/>
      <c r="T303" s="360"/>
      <c r="U303" s="360"/>
      <c r="V303" s="360"/>
      <c r="W303" s="360"/>
      <c r="X303" s="360"/>
      <c r="Y303" s="360"/>
      <c r="Z303" s="360"/>
      <c r="AA303" s="360"/>
      <c r="AB303" s="360"/>
      <c r="AC303" s="360"/>
    </row>
    <row r="304" customFormat="false" ht="12.75" hidden="false" customHeight="false" outlineLevel="0" collapsed="false">
      <c r="A304" s="691" t="n">
        <v>45901</v>
      </c>
      <c r="B304" s="706" t="n">
        <v>0.065569329122853</v>
      </c>
      <c r="C304" s="707" t="n">
        <v>0.2</v>
      </c>
      <c r="D304" s="700"/>
      <c r="E304" s="698" t="n">
        <v>0.065638913581198</v>
      </c>
      <c r="I304" s="513"/>
      <c r="K304" s="705"/>
      <c r="L304" s="705"/>
      <c r="N304" s="710"/>
      <c r="P304" s="360"/>
      <c r="Q304" s="360"/>
      <c r="R304" s="360"/>
      <c r="S304" s="360"/>
      <c r="T304" s="360"/>
      <c r="U304" s="360"/>
      <c r="V304" s="360"/>
      <c r="W304" s="360"/>
      <c r="X304" s="360"/>
      <c r="Y304" s="360"/>
      <c r="Z304" s="360"/>
      <c r="AA304" s="360"/>
      <c r="AB304" s="360"/>
      <c r="AC304" s="360"/>
    </row>
    <row r="305" customFormat="false" ht="12.75" hidden="false" customHeight="false" outlineLevel="0" collapsed="false">
      <c r="A305" s="691" t="n">
        <v>45931</v>
      </c>
      <c r="B305" s="706" t="n">
        <v>0.065565864150193</v>
      </c>
      <c r="C305" s="707" t="n">
        <v>0.2175</v>
      </c>
      <c r="D305" s="700"/>
      <c r="E305" s="698" t="n">
        <v>0.065633198505144</v>
      </c>
      <c r="I305" s="513"/>
      <c r="K305" s="705"/>
      <c r="L305" s="705"/>
      <c r="N305" s="710"/>
      <c r="P305" s="360"/>
      <c r="Q305" s="360"/>
      <c r="R305" s="360"/>
      <c r="S305" s="360"/>
      <c r="T305" s="360"/>
      <c r="U305" s="360"/>
      <c r="V305" s="360"/>
      <c r="W305" s="360"/>
      <c r="X305" s="360"/>
      <c r="Y305" s="360"/>
      <c r="Z305" s="360"/>
      <c r="AA305" s="360"/>
      <c r="AB305" s="360"/>
      <c r="AC305" s="360"/>
    </row>
    <row r="306" customFormat="false" ht="12.75" hidden="false" customHeight="false" outlineLevel="0" collapsed="false">
      <c r="A306" s="691" t="n">
        <v>45962</v>
      </c>
      <c r="B306" s="706" t="n">
        <v>0.065562283678448</v>
      </c>
      <c r="C306" s="707" t="n">
        <v>0.435</v>
      </c>
      <c r="D306" s="700"/>
      <c r="E306" s="698" t="n">
        <v>0.065627292926565</v>
      </c>
      <c r="I306" s="513"/>
      <c r="K306" s="705"/>
      <c r="L306" s="705"/>
      <c r="N306" s="710"/>
      <c r="P306" s="360"/>
      <c r="Q306" s="360"/>
      <c r="R306" s="360"/>
      <c r="S306" s="360"/>
      <c r="T306" s="360"/>
      <c r="U306" s="360"/>
      <c r="V306" s="360"/>
      <c r="W306" s="360"/>
      <c r="X306" s="360"/>
      <c r="Y306" s="360"/>
      <c r="Z306" s="360"/>
      <c r="AA306" s="360"/>
      <c r="AB306" s="360"/>
      <c r="AC306" s="360"/>
    </row>
    <row r="307" customFormat="false" ht="12.75" hidden="false" customHeight="false" outlineLevel="0" collapsed="false">
      <c r="A307" s="691" t="n">
        <v>45992</v>
      </c>
      <c r="B307" s="706" t="n">
        <v>0.065558818705795</v>
      </c>
      <c r="C307" s="707" t="n">
        <v>0.545</v>
      </c>
      <c r="D307" s="700"/>
      <c r="E307" s="698" t="n">
        <v>0.065621577850533</v>
      </c>
      <c r="I307" s="513"/>
      <c r="K307" s="705"/>
      <c r="L307" s="705"/>
      <c r="N307" s="710"/>
      <c r="P307" s="360"/>
      <c r="Q307" s="360"/>
      <c r="R307" s="360"/>
      <c r="S307" s="360"/>
      <c r="T307" s="360"/>
      <c r="U307" s="360"/>
      <c r="V307" s="360"/>
      <c r="W307" s="360"/>
      <c r="X307" s="360"/>
      <c r="Y307" s="360"/>
      <c r="Z307" s="360"/>
      <c r="AA307" s="360"/>
      <c r="AB307" s="360"/>
      <c r="AC307" s="360"/>
    </row>
    <row r="308" customFormat="false" ht="12.75" hidden="false" customHeight="false" outlineLevel="0" collapsed="false">
      <c r="A308" s="691" t="n">
        <v>46023</v>
      </c>
      <c r="B308" s="706" t="n">
        <v>0.065555238234058</v>
      </c>
      <c r="C308" s="707" t="n">
        <v>0.665</v>
      </c>
      <c r="D308" s="700"/>
      <c r="E308" s="698" t="n">
        <v>0.065615672271977</v>
      </c>
      <c r="I308" s="513"/>
      <c r="K308" s="705"/>
      <c r="L308" s="705"/>
      <c r="N308" s="710"/>
      <c r="P308" s="360"/>
      <c r="Q308" s="360"/>
      <c r="R308" s="360"/>
      <c r="S308" s="360"/>
      <c r="T308" s="360"/>
      <c r="U308" s="360"/>
      <c r="V308" s="360"/>
      <c r="W308" s="360"/>
      <c r="X308" s="360"/>
      <c r="Y308" s="360"/>
      <c r="Z308" s="360"/>
      <c r="AA308" s="360"/>
      <c r="AB308" s="360"/>
      <c r="AC308" s="360"/>
    </row>
    <row r="309" customFormat="false" ht="12.75" hidden="false" customHeight="false" outlineLevel="0" collapsed="false">
      <c r="A309" s="691" t="n">
        <v>46054</v>
      </c>
      <c r="B309" s="706" t="n">
        <v>0.065551657762325</v>
      </c>
      <c r="C309" s="707" t="n">
        <v>0.635</v>
      </c>
      <c r="D309" s="700"/>
      <c r="E309" s="698" t="n">
        <v>0.065609766693433</v>
      </c>
      <c r="I309" s="513"/>
      <c r="K309" s="705"/>
      <c r="L309" s="705"/>
      <c r="N309" s="710"/>
      <c r="P309" s="360"/>
      <c r="Q309" s="360"/>
      <c r="R309" s="360"/>
      <c r="S309" s="360"/>
      <c r="T309" s="360"/>
      <c r="U309" s="360"/>
      <c r="V309" s="360"/>
      <c r="W309" s="360"/>
      <c r="X309" s="360"/>
      <c r="Y309" s="360"/>
      <c r="Z309" s="360"/>
      <c r="AA309" s="360"/>
      <c r="AB309" s="360"/>
      <c r="AC309" s="360"/>
    </row>
    <row r="310" customFormat="false" ht="12.75" hidden="false" customHeight="false" outlineLevel="0" collapsed="false">
      <c r="A310" s="691" t="n">
        <v>46082</v>
      </c>
      <c r="B310" s="706" t="n">
        <v>0.06554842378786</v>
      </c>
      <c r="C310" s="707" t="n">
        <v>0.54</v>
      </c>
      <c r="D310" s="700"/>
      <c r="E310" s="698" t="n">
        <v>0.0656044326225</v>
      </c>
      <c r="I310" s="513"/>
      <c r="K310" s="705"/>
      <c r="L310" s="705"/>
      <c r="N310" s="710"/>
      <c r="P310" s="360"/>
      <c r="Q310" s="360"/>
      <c r="R310" s="360"/>
      <c r="S310" s="360"/>
      <c r="T310" s="360"/>
      <c r="U310" s="360"/>
      <c r="V310" s="360"/>
      <c r="W310" s="360"/>
      <c r="X310" s="360"/>
      <c r="Y310" s="360"/>
      <c r="Z310" s="360"/>
      <c r="AA310" s="360"/>
      <c r="AB310" s="360"/>
      <c r="AC310" s="360"/>
    </row>
    <row r="311" customFormat="false" ht="12.75" hidden="false" customHeight="false" outlineLevel="0" collapsed="false">
      <c r="A311" s="691" t="n">
        <v>46113</v>
      </c>
      <c r="B311" s="706" t="n">
        <v>0.065544843316136</v>
      </c>
      <c r="C311" s="707" t="n">
        <v>0.255</v>
      </c>
      <c r="D311" s="700"/>
      <c r="E311" s="698" t="n">
        <v>0.065598527043978</v>
      </c>
      <c r="I311" s="513"/>
      <c r="K311" s="705"/>
      <c r="L311" s="705"/>
      <c r="N311" s="710"/>
      <c r="P311" s="360"/>
      <c r="Q311" s="360"/>
      <c r="R311" s="360"/>
      <c r="S311" s="360"/>
      <c r="T311" s="360"/>
      <c r="U311" s="360"/>
      <c r="V311" s="360"/>
      <c r="W311" s="360"/>
      <c r="X311" s="360"/>
      <c r="Y311" s="360"/>
      <c r="Z311" s="360"/>
      <c r="AA311" s="360"/>
      <c r="AB311" s="360"/>
      <c r="AC311" s="360"/>
    </row>
    <row r="312" customFormat="false" ht="12.75" hidden="false" customHeight="false" outlineLevel="0" collapsed="false">
      <c r="A312" s="691" t="n">
        <v>46143</v>
      </c>
      <c r="B312" s="706" t="n">
        <v>0.065541378343503</v>
      </c>
      <c r="C312" s="707" t="n">
        <v>0.2075</v>
      </c>
      <c r="D312" s="700"/>
      <c r="E312" s="698" t="n">
        <v>0.065592811968</v>
      </c>
      <c r="I312" s="513"/>
      <c r="K312" s="705"/>
      <c r="L312" s="705"/>
      <c r="N312" s="710"/>
      <c r="P312" s="360"/>
      <c r="Q312" s="360"/>
      <c r="R312" s="360"/>
      <c r="S312" s="360"/>
      <c r="T312" s="360"/>
      <c r="U312" s="360"/>
      <c r="V312" s="360"/>
      <c r="W312" s="360"/>
      <c r="X312" s="360"/>
      <c r="Y312" s="360"/>
      <c r="Z312" s="360"/>
      <c r="AA312" s="360"/>
      <c r="AB312" s="360"/>
      <c r="AC312" s="360"/>
    </row>
    <row r="313" customFormat="false" ht="12.75" hidden="false" customHeight="false" outlineLevel="0" collapsed="false">
      <c r="A313" s="691" t="n">
        <v>46174</v>
      </c>
      <c r="B313" s="706" t="n">
        <v>0.065537797871786</v>
      </c>
      <c r="C313" s="707" t="n">
        <v>0.2075</v>
      </c>
      <c r="D313" s="700"/>
      <c r="E313" s="698" t="n">
        <v>0.0655869063895</v>
      </c>
      <c r="I313" s="513"/>
      <c r="K313" s="705"/>
      <c r="L313" s="705"/>
      <c r="N313" s="710"/>
      <c r="P313" s="360"/>
      <c r="Q313" s="360"/>
      <c r="R313" s="360"/>
      <c r="S313" s="360"/>
      <c r="T313" s="360"/>
      <c r="U313" s="360"/>
      <c r="V313" s="360"/>
      <c r="W313" s="360"/>
      <c r="X313" s="360"/>
      <c r="Y313" s="360"/>
      <c r="Z313" s="360"/>
      <c r="AA313" s="360"/>
      <c r="AB313" s="360"/>
      <c r="AC313" s="360"/>
    </row>
    <row r="314" customFormat="false" ht="12.75" hidden="false" customHeight="false" outlineLevel="0" collapsed="false">
      <c r="A314" s="691" t="n">
        <v>46204</v>
      </c>
      <c r="B314" s="706" t="n">
        <v>0.065534332899161</v>
      </c>
      <c r="C314" s="707" t="n">
        <v>0.2225</v>
      </c>
      <c r="D314" s="700"/>
      <c r="E314" s="698" t="n">
        <v>0.065581191313545</v>
      </c>
      <c r="I314" s="513"/>
      <c r="K314" s="705"/>
      <c r="L314" s="705"/>
      <c r="N314" s="710"/>
      <c r="P314" s="360"/>
      <c r="Q314" s="360"/>
      <c r="R314" s="360"/>
      <c r="S314" s="360"/>
      <c r="T314" s="360"/>
      <c r="U314" s="360"/>
      <c r="V314" s="360"/>
      <c r="W314" s="360"/>
      <c r="X314" s="360"/>
      <c r="Y314" s="360"/>
      <c r="Z314" s="360"/>
      <c r="AA314" s="360"/>
      <c r="AB314" s="360"/>
      <c r="AC314" s="360"/>
    </row>
    <row r="315" customFormat="false" ht="12.75" hidden="false" customHeight="false" outlineLevel="0" collapsed="false">
      <c r="A315" s="691" t="n">
        <v>46235</v>
      </c>
      <c r="B315" s="706" t="n">
        <v>0.065530752427454</v>
      </c>
      <c r="C315" s="707" t="n">
        <v>0.2225</v>
      </c>
      <c r="D315" s="700"/>
      <c r="E315" s="698" t="n">
        <v>0.065575285735068</v>
      </c>
      <c r="I315" s="513"/>
      <c r="K315" s="705"/>
      <c r="L315" s="705"/>
      <c r="N315" s="710"/>
      <c r="P315" s="360"/>
      <c r="Q315" s="360"/>
      <c r="R315" s="360"/>
      <c r="S315" s="360"/>
      <c r="T315" s="360"/>
      <c r="U315" s="360"/>
      <c r="V315" s="360"/>
      <c r="W315" s="360"/>
      <c r="X315" s="360"/>
      <c r="Y315" s="360"/>
      <c r="Z315" s="360"/>
      <c r="AA315" s="360"/>
      <c r="AB315" s="360"/>
      <c r="AC315" s="360"/>
    </row>
    <row r="316" customFormat="false" ht="12.75" hidden="false" customHeight="false" outlineLevel="0" collapsed="false">
      <c r="A316" s="691" t="n">
        <v>46266</v>
      </c>
      <c r="B316" s="706" t="n">
        <v>0.06552717195575</v>
      </c>
      <c r="C316" s="707" t="n">
        <v>0.2</v>
      </c>
      <c r="D316" s="700"/>
      <c r="E316" s="698" t="n">
        <v>0.065569380156603</v>
      </c>
      <c r="I316" s="513"/>
      <c r="K316" s="705"/>
      <c r="L316" s="705"/>
      <c r="N316" s="710"/>
      <c r="P316" s="360"/>
      <c r="Q316" s="360"/>
      <c r="R316" s="360"/>
      <c r="S316" s="360"/>
      <c r="T316" s="360"/>
      <c r="U316" s="360"/>
      <c r="V316" s="360"/>
      <c r="W316" s="360"/>
      <c r="X316" s="360"/>
      <c r="Y316" s="360"/>
      <c r="Z316" s="360"/>
      <c r="AA316" s="360"/>
      <c r="AB316" s="360"/>
      <c r="AC316" s="360"/>
    </row>
    <row r="317" customFormat="false" ht="12.75" hidden="false" customHeight="false" outlineLevel="0" collapsed="false">
      <c r="A317" s="691" t="n">
        <v>46296</v>
      </c>
      <c r="B317" s="706" t="n">
        <v>0.065523706983138</v>
      </c>
      <c r="C317" s="707" t="n">
        <v>0.2175</v>
      </c>
      <c r="D317" s="700"/>
      <c r="E317" s="698" t="n">
        <v>0.06556366508068</v>
      </c>
      <c r="I317" s="513"/>
      <c r="K317" s="705"/>
      <c r="L317" s="705"/>
      <c r="N317" s="710"/>
      <c r="P317" s="360"/>
      <c r="Q317" s="360"/>
      <c r="R317" s="360"/>
      <c r="S317" s="360"/>
      <c r="T317" s="360"/>
      <c r="U317" s="360"/>
      <c r="V317" s="360"/>
      <c r="W317" s="360"/>
      <c r="X317" s="360"/>
      <c r="Y317" s="360"/>
      <c r="Z317" s="360"/>
      <c r="AA317" s="360"/>
      <c r="AB317" s="360"/>
      <c r="AC317" s="360"/>
    </row>
    <row r="318" customFormat="false" ht="12.75" hidden="false" customHeight="false" outlineLevel="0" collapsed="false">
      <c r="A318" s="691" t="n">
        <v>46327</v>
      </c>
      <c r="B318" s="706" t="n">
        <v>0.065520126511442</v>
      </c>
      <c r="C318" s="707" t="n">
        <v>0.435</v>
      </c>
      <c r="D318" s="700"/>
      <c r="E318" s="698" t="n">
        <v>0.065557759502238</v>
      </c>
      <c r="I318" s="513"/>
      <c r="K318" s="705"/>
      <c r="L318" s="705"/>
      <c r="N318" s="710"/>
      <c r="P318" s="360"/>
      <c r="Q318" s="360"/>
      <c r="R318" s="360"/>
      <c r="S318" s="360"/>
      <c r="T318" s="360"/>
      <c r="U318" s="360"/>
      <c r="V318" s="360"/>
      <c r="W318" s="360"/>
      <c r="X318" s="360"/>
      <c r="Y318" s="360"/>
      <c r="Z318" s="360"/>
      <c r="AA318" s="360"/>
      <c r="AB318" s="360"/>
      <c r="AC318" s="360"/>
    </row>
    <row r="319" customFormat="false" ht="12.75" hidden="false" customHeight="false" outlineLevel="0" collapsed="false">
      <c r="A319" s="691" t="n">
        <v>46357</v>
      </c>
      <c r="B319" s="706" t="n">
        <v>0.065516661538838</v>
      </c>
      <c r="C319" s="707" t="n">
        <v>0.545</v>
      </c>
      <c r="D319" s="700"/>
      <c r="E319" s="698" t="n">
        <v>0.065552044426337</v>
      </c>
      <c r="I319" s="513"/>
      <c r="K319" s="705"/>
      <c r="L319" s="705"/>
      <c r="N319" s="710"/>
      <c r="P319" s="360"/>
      <c r="Q319" s="360"/>
      <c r="R319" s="360"/>
      <c r="S319" s="360"/>
      <c r="T319" s="360"/>
      <c r="U319" s="360"/>
      <c r="V319" s="360"/>
      <c r="W319" s="360"/>
      <c r="X319" s="360"/>
      <c r="Y319" s="360"/>
      <c r="Z319" s="360"/>
      <c r="AA319" s="360"/>
      <c r="AB319" s="360"/>
      <c r="AC319" s="360"/>
    </row>
    <row r="320" customFormat="false" ht="12.75" hidden="false" customHeight="false" outlineLevel="0" collapsed="false">
      <c r="A320" s="691" t="n">
        <v>46388</v>
      </c>
      <c r="B320" s="706" t="n">
        <v>0.065513081067151</v>
      </c>
      <c r="C320" s="707" t="n">
        <v>0.665</v>
      </c>
      <c r="D320" s="700"/>
      <c r="E320" s="698" t="n">
        <v>0.065546138847917</v>
      </c>
      <c r="I320" s="513"/>
      <c r="K320" s="705"/>
      <c r="L320" s="705"/>
      <c r="N320" s="710"/>
      <c r="P320" s="360"/>
      <c r="Q320" s="360"/>
      <c r="R320" s="360"/>
      <c r="S320" s="360"/>
      <c r="T320" s="360"/>
      <c r="U320" s="360"/>
      <c r="V320" s="360"/>
      <c r="W320" s="360"/>
      <c r="X320" s="360"/>
      <c r="Y320" s="360"/>
      <c r="Z320" s="360"/>
      <c r="AA320" s="360"/>
      <c r="AB320" s="360"/>
      <c r="AC320" s="360"/>
    </row>
    <row r="321" customFormat="false" ht="12.75" hidden="false" customHeight="false" outlineLevel="0" collapsed="false">
      <c r="A321" s="691" t="n">
        <v>46419</v>
      </c>
      <c r="B321" s="706" t="n">
        <v>0.065509500595468</v>
      </c>
      <c r="C321" s="707" t="n">
        <v>0.635</v>
      </c>
      <c r="D321" s="700"/>
      <c r="E321" s="698" t="n">
        <v>0.06554023326951</v>
      </c>
      <c r="I321" s="513"/>
      <c r="K321" s="705"/>
      <c r="L321" s="705"/>
      <c r="N321" s="710"/>
      <c r="P321" s="360"/>
      <c r="Q321" s="360"/>
      <c r="R321" s="360"/>
      <c r="S321" s="360"/>
      <c r="T321" s="360"/>
      <c r="U321" s="360"/>
      <c r="V321" s="360"/>
      <c r="W321" s="360"/>
      <c r="X321" s="360"/>
      <c r="Y321" s="360"/>
      <c r="Z321" s="360"/>
      <c r="AA321" s="360"/>
      <c r="AB321" s="360"/>
      <c r="AC321" s="360"/>
    </row>
    <row r="322" customFormat="false" ht="12.75" hidden="false" customHeight="false" outlineLevel="0" collapsed="false">
      <c r="A322" s="691" t="n">
        <v>46447</v>
      </c>
      <c r="B322" s="706" t="n">
        <v>0.065506266621048</v>
      </c>
      <c r="C322" s="707" t="n">
        <v>0.54</v>
      </c>
      <c r="D322" s="700"/>
      <c r="E322" s="698" t="n">
        <v>0.065534899198699</v>
      </c>
      <c r="I322" s="513"/>
      <c r="K322" s="705"/>
      <c r="L322" s="705"/>
      <c r="N322" s="710"/>
      <c r="P322" s="360"/>
      <c r="Q322" s="360"/>
      <c r="R322" s="360"/>
      <c r="S322" s="360"/>
      <c r="T322" s="360"/>
      <c r="U322" s="360"/>
      <c r="V322" s="360"/>
      <c r="W322" s="360"/>
      <c r="X322" s="360"/>
      <c r="Y322" s="360"/>
      <c r="Z322" s="360"/>
      <c r="AA322" s="360"/>
      <c r="AB322" s="360"/>
      <c r="AC322" s="360"/>
    </row>
    <row r="323" customFormat="false" ht="12.75" hidden="false" customHeight="false" outlineLevel="0" collapsed="false">
      <c r="A323" s="691" t="n">
        <v>46478</v>
      </c>
      <c r="B323" s="706" t="n">
        <v>0.065502686149374</v>
      </c>
      <c r="C323" s="707" t="n">
        <v>0.255</v>
      </c>
      <c r="D323" s="700"/>
      <c r="E323" s="698" t="n">
        <v>0.065528993620314</v>
      </c>
      <c r="I323" s="513"/>
      <c r="K323" s="705"/>
      <c r="L323" s="705"/>
      <c r="N323" s="710"/>
      <c r="P323" s="360"/>
      <c r="Q323" s="360"/>
      <c r="R323" s="360"/>
      <c r="S323" s="360"/>
      <c r="T323" s="360"/>
      <c r="U323" s="360"/>
      <c r="V323" s="360"/>
      <c r="W323" s="360"/>
      <c r="X323" s="360"/>
      <c r="Y323" s="360"/>
      <c r="Z323" s="360"/>
      <c r="AA323" s="360"/>
      <c r="AB323" s="360"/>
      <c r="AC323" s="360"/>
    </row>
    <row r="324" customFormat="false" ht="12.75" hidden="false" customHeight="false" outlineLevel="0" collapsed="false">
      <c r="A324" s="691" t="n">
        <v>46508</v>
      </c>
      <c r="B324" s="706" t="n">
        <v>0.06549922117679</v>
      </c>
      <c r="C324" s="707" t="n">
        <v>0.2075</v>
      </c>
      <c r="D324" s="700"/>
      <c r="E324" s="698" t="n">
        <v>0.065523278544467</v>
      </c>
      <c r="I324" s="513"/>
      <c r="K324" s="705"/>
      <c r="L324" s="705"/>
      <c r="N324" s="710"/>
      <c r="P324" s="360"/>
      <c r="Q324" s="360"/>
      <c r="R324" s="360"/>
      <c r="S324" s="360"/>
      <c r="T324" s="360"/>
      <c r="U324" s="360"/>
      <c r="V324" s="360"/>
      <c r="W324" s="360"/>
      <c r="X324" s="360"/>
      <c r="Y324" s="360"/>
      <c r="Z324" s="360"/>
      <c r="AA324" s="360"/>
      <c r="AB324" s="360"/>
      <c r="AC324" s="360"/>
    </row>
    <row r="325" customFormat="false" ht="12.75" hidden="false" customHeight="false" outlineLevel="0" collapsed="false">
      <c r="A325" s="691" t="n">
        <v>46539</v>
      </c>
      <c r="B325" s="706" t="n">
        <v>0.065495640705123</v>
      </c>
      <c r="C325" s="707" t="n">
        <v>0.2075</v>
      </c>
      <c r="D325" s="700"/>
      <c r="E325" s="698" t="n">
        <v>0.065517372966104</v>
      </c>
      <c r="I325" s="513"/>
      <c r="K325" s="705"/>
      <c r="L325" s="705"/>
      <c r="N325" s="710"/>
      <c r="P325" s="360"/>
      <c r="Q325" s="360"/>
      <c r="R325" s="360"/>
      <c r="S325" s="360"/>
      <c r="T325" s="360"/>
      <c r="U325" s="360"/>
      <c r="V325" s="360"/>
      <c r="W325" s="360"/>
      <c r="X325" s="360"/>
      <c r="Y325" s="360"/>
      <c r="Z325" s="360"/>
      <c r="AA325" s="360"/>
      <c r="AB325" s="360"/>
      <c r="AC325" s="360"/>
    </row>
    <row r="326" customFormat="false" ht="12.75" hidden="false" customHeight="false" outlineLevel="0" collapsed="false">
      <c r="A326" s="691" t="n">
        <v>46569</v>
      </c>
      <c r="B326" s="706" t="n">
        <v>0.065492175732547</v>
      </c>
      <c r="C326" s="707" t="n">
        <v>0.2225</v>
      </c>
      <c r="D326" s="700"/>
      <c r="E326" s="698" t="n">
        <v>0.065511657890279</v>
      </c>
      <c r="I326" s="513"/>
      <c r="K326" s="705"/>
      <c r="L326" s="705"/>
      <c r="N326" s="710"/>
      <c r="P326" s="360"/>
      <c r="Q326" s="360"/>
      <c r="R326" s="360"/>
      <c r="S326" s="360"/>
      <c r="T326" s="360"/>
      <c r="U326" s="360"/>
      <c r="V326" s="360"/>
      <c r="W326" s="360"/>
      <c r="X326" s="360"/>
      <c r="Y326" s="360"/>
      <c r="Z326" s="360"/>
      <c r="AA326" s="360"/>
      <c r="AB326" s="360"/>
      <c r="AC326" s="360"/>
    </row>
    <row r="327" customFormat="false" ht="12.75" hidden="false" customHeight="false" outlineLevel="0" collapsed="false">
      <c r="A327" s="691" t="n">
        <v>46600</v>
      </c>
      <c r="B327" s="706" t="n">
        <v>0.065488595260889</v>
      </c>
      <c r="C327" s="707" t="n">
        <v>0.2225</v>
      </c>
      <c r="D327" s="700"/>
      <c r="E327" s="698" t="n">
        <v>0.065505752311939</v>
      </c>
      <c r="I327" s="513"/>
      <c r="K327" s="705"/>
      <c r="L327" s="705"/>
      <c r="N327" s="710"/>
      <c r="P327" s="360"/>
      <c r="Q327" s="360"/>
      <c r="R327" s="360"/>
      <c r="S327" s="360"/>
      <c r="T327" s="360"/>
      <c r="U327" s="360"/>
      <c r="V327" s="360"/>
      <c r="W327" s="360"/>
      <c r="X327" s="360"/>
      <c r="Y327" s="360"/>
      <c r="Z327" s="360"/>
      <c r="AA327" s="360"/>
      <c r="AB327" s="360"/>
      <c r="AC327" s="360"/>
    </row>
    <row r="328" customFormat="false" ht="12.75" hidden="false" customHeight="false" outlineLevel="0" collapsed="false">
      <c r="A328" s="691" t="n">
        <v>46631</v>
      </c>
      <c r="B328" s="706" t="n">
        <v>0.065485014789235</v>
      </c>
      <c r="C328" s="707" t="n">
        <v>0.2</v>
      </c>
      <c r="D328" s="700"/>
      <c r="E328" s="698" t="n">
        <v>0.06549984673361</v>
      </c>
      <c r="I328" s="513"/>
      <c r="K328" s="705"/>
      <c r="L328" s="705"/>
      <c r="N328" s="710"/>
      <c r="P328" s="360"/>
      <c r="Q328" s="360"/>
      <c r="R328" s="360"/>
      <c r="S328" s="360"/>
      <c r="T328" s="360"/>
      <c r="U328" s="360"/>
      <c r="V328" s="360"/>
      <c r="W328" s="360"/>
      <c r="X328" s="360"/>
      <c r="Y328" s="360"/>
      <c r="Z328" s="360"/>
      <c r="AA328" s="360"/>
      <c r="AB328" s="360"/>
      <c r="AC328" s="360"/>
    </row>
    <row r="329" customFormat="false" ht="12.75" hidden="false" customHeight="false" outlineLevel="0" collapsed="false">
      <c r="A329" s="691" t="n">
        <v>46661</v>
      </c>
      <c r="B329" s="706" t="n">
        <v>0.065481549816671</v>
      </c>
      <c r="C329" s="707" t="n">
        <v>0.2175</v>
      </c>
      <c r="D329" s="700"/>
      <c r="E329" s="698" t="n">
        <v>0.065494131657819</v>
      </c>
      <c r="I329" s="513"/>
      <c r="K329" s="705"/>
      <c r="L329" s="705"/>
      <c r="N329" s="710"/>
      <c r="P329" s="360"/>
      <c r="Q329" s="360"/>
      <c r="R329" s="360"/>
      <c r="S329" s="360"/>
      <c r="T329" s="360"/>
      <c r="U329" s="360"/>
      <c r="V329" s="360"/>
      <c r="W329" s="360"/>
      <c r="X329" s="360"/>
      <c r="Y329" s="360"/>
      <c r="Z329" s="360"/>
      <c r="AA329" s="360"/>
      <c r="AB329" s="360"/>
      <c r="AC329" s="360"/>
    </row>
    <row r="330" customFormat="false" ht="12.75" hidden="false" customHeight="false" outlineLevel="0" collapsed="false">
      <c r="A330" s="691" t="n">
        <v>46692</v>
      </c>
      <c r="B330" s="706" t="n">
        <v>0.065477969345026</v>
      </c>
      <c r="C330" s="707" t="n">
        <v>0.365</v>
      </c>
      <c r="D330" s="700"/>
      <c r="E330" s="698" t="n">
        <v>0.065488226079513</v>
      </c>
      <c r="I330" s="513"/>
      <c r="K330" s="705"/>
      <c r="L330" s="705"/>
      <c r="N330" s="710"/>
      <c r="P330" s="360"/>
      <c r="Q330" s="360"/>
      <c r="R330" s="360"/>
      <c r="S330" s="360"/>
      <c r="T330" s="360"/>
      <c r="U330" s="360"/>
      <c r="V330" s="360"/>
      <c r="W330" s="360"/>
      <c r="X330" s="360"/>
      <c r="Y330" s="360"/>
      <c r="Z330" s="360"/>
      <c r="AA330" s="360"/>
      <c r="AB330" s="360"/>
      <c r="AC330" s="360"/>
    </row>
    <row r="331" customFormat="false" ht="12.75" hidden="false" customHeight="false" outlineLevel="0" collapsed="false">
      <c r="A331" s="691" t="n">
        <v>46722</v>
      </c>
      <c r="B331" s="706" t="n">
        <v>0.06547450437247</v>
      </c>
      <c r="C331" s="707" t="n">
        <v>0.445</v>
      </c>
      <c r="D331" s="700"/>
      <c r="E331" s="698" t="n">
        <v>0.065482511003743</v>
      </c>
      <c r="I331" s="513"/>
      <c r="K331" s="705"/>
      <c r="L331" s="705"/>
      <c r="N331" s="710"/>
      <c r="P331" s="360"/>
      <c r="Q331" s="360"/>
      <c r="R331" s="360"/>
      <c r="S331" s="360"/>
      <c r="T331" s="360"/>
      <c r="U331" s="360"/>
      <c r="V331" s="360"/>
      <c r="W331" s="360"/>
      <c r="X331" s="360"/>
      <c r="Y331" s="360"/>
      <c r="Z331" s="360"/>
      <c r="AA331" s="360"/>
      <c r="AB331" s="360"/>
      <c r="AC331" s="360"/>
    </row>
    <row r="332" customFormat="false" ht="12.75" hidden="false" customHeight="false" outlineLevel="0" collapsed="false">
      <c r="A332" s="691" t="n">
        <v>46753</v>
      </c>
      <c r="B332" s="706" t="n">
        <v>0.065470923900833</v>
      </c>
      <c r="C332" s="707" t="n">
        <v>0.515</v>
      </c>
      <c r="D332" s="700"/>
      <c r="E332" s="698" t="n">
        <v>0.06547660542546</v>
      </c>
      <c r="I332" s="513"/>
      <c r="K332" s="705"/>
      <c r="L332" s="705"/>
      <c r="N332" s="710"/>
      <c r="P332" s="360"/>
      <c r="Q332" s="360"/>
      <c r="R332" s="360"/>
      <c r="S332" s="360"/>
      <c r="T332" s="360"/>
      <c r="U332" s="360"/>
      <c r="V332" s="360"/>
      <c r="W332" s="360"/>
      <c r="X332" s="360"/>
      <c r="Y332" s="360"/>
      <c r="Z332" s="360"/>
      <c r="AA332" s="360"/>
      <c r="AB332" s="360"/>
      <c r="AC332" s="360"/>
    </row>
    <row r="333" customFormat="false" ht="12.75" hidden="false" customHeight="false" outlineLevel="0" collapsed="false">
      <c r="A333" s="691" t="n">
        <v>46784</v>
      </c>
      <c r="B333" s="706" t="n">
        <v>0.065467343429201</v>
      </c>
      <c r="C333" s="707" t="n">
        <v>0.485</v>
      </c>
      <c r="D333" s="700"/>
      <c r="E333" s="698" t="n">
        <v>0.065470699847188</v>
      </c>
      <c r="I333" s="513"/>
      <c r="K333" s="705"/>
      <c r="L333" s="705"/>
      <c r="N333" s="710"/>
      <c r="P333" s="360"/>
      <c r="Q333" s="360"/>
      <c r="R333" s="360"/>
      <c r="S333" s="360"/>
      <c r="T333" s="360"/>
      <c r="U333" s="360"/>
      <c r="V333" s="360"/>
      <c r="W333" s="360"/>
      <c r="X333" s="360"/>
      <c r="Y333" s="360"/>
      <c r="Z333" s="360"/>
      <c r="AA333" s="360"/>
      <c r="AB333" s="360"/>
      <c r="AC333" s="360"/>
    </row>
    <row r="334" customFormat="false" ht="12.75" hidden="false" customHeight="false" outlineLevel="0" collapsed="false">
      <c r="A334" s="691" t="n">
        <v>46813</v>
      </c>
      <c r="B334" s="706" t="n">
        <v>0.065463993955741</v>
      </c>
      <c r="C334" s="707" t="n">
        <v>0.44</v>
      </c>
      <c r="D334" s="700"/>
      <c r="E334" s="698" t="n">
        <v>0.065465175273977</v>
      </c>
      <c r="I334" s="513"/>
      <c r="K334" s="705"/>
      <c r="L334" s="705"/>
      <c r="N334" s="710"/>
      <c r="P334" s="360"/>
      <c r="Q334" s="360"/>
      <c r="R334" s="360"/>
      <c r="S334" s="360"/>
      <c r="T334" s="360"/>
      <c r="U334" s="360"/>
      <c r="V334" s="360"/>
      <c r="W334" s="360"/>
      <c r="X334" s="360"/>
      <c r="Y334" s="360"/>
      <c r="Z334" s="360"/>
      <c r="AA334" s="360"/>
      <c r="AB334" s="360"/>
      <c r="AC334" s="360"/>
    </row>
    <row r="335" customFormat="false" ht="12.75" hidden="false" customHeight="false" outlineLevel="0" collapsed="false">
      <c r="A335" s="691" t="n">
        <v>46844</v>
      </c>
      <c r="B335" s="706" t="n">
        <v>0.065460413484117</v>
      </c>
      <c r="C335" s="707" t="n">
        <v>0.255</v>
      </c>
      <c r="D335" s="700"/>
      <c r="E335" s="698" t="n">
        <v>0.065459269695727</v>
      </c>
      <c r="I335" s="513"/>
      <c r="K335" s="705"/>
      <c r="L335" s="705"/>
      <c r="N335" s="710"/>
      <c r="P335" s="360"/>
      <c r="Q335" s="360"/>
      <c r="R335" s="360"/>
      <c r="S335" s="360"/>
      <c r="T335" s="360"/>
      <c r="U335" s="360"/>
      <c r="V335" s="360"/>
      <c r="W335" s="360"/>
      <c r="X335" s="360"/>
      <c r="Y335" s="360"/>
      <c r="Z335" s="360"/>
      <c r="AA335" s="360"/>
      <c r="AB335" s="360"/>
      <c r="AC335" s="360"/>
    </row>
    <row r="336" customFormat="false" ht="12.75" hidden="false" customHeight="false" outlineLevel="0" collapsed="false">
      <c r="A336" s="691" t="n">
        <v>46874</v>
      </c>
      <c r="B336" s="706" t="n">
        <v>0.065456948511581</v>
      </c>
      <c r="C336" s="707" t="n">
        <v>0.2075</v>
      </c>
      <c r="D336" s="700"/>
      <c r="E336" s="698" t="n">
        <v>0.065453554620013</v>
      </c>
      <c r="I336" s="513"/>
      <c r="K336" s="705"/>
      <c r="L336" s="705"/>
      <c r="N336" s="710"/>
      <c r="P336" s="360"/>
      <c r="Q336" s="360"/>
      <c r="R336" s="360"/>
      <c r="S336" s="360"/>
      <c r="T336" s="360"/>
      <c r="U336" s="360"/>
      <c r="V336" s="360"/>
      <c r="W336" s="360"/>
      <c r="X336" s="360"/>
      <c r="Y336" s="360"/>
      <c r="Z336" s="360"/>
      <c r="AA336" s="360"/>
      <c r="AB336" s="360"/>
      <c r="AC336" s="360"/>
    </row>
    <row r="337" customFormat="false" ht="12.75" hidden="false" customHeight="false" outlineLevel="0" collapsed="false">
      <c r="A337" s="691" t="n">
        <v>46905</v>
      </c>
      <c r="B337" s="706" t="n">
        <v>0.065453368039965</v>
      </c>
      <c r="C337" s="707" t="n">
        <v>0.2075</v>
      </c>
      <c r="D337" s="700"/>
      <c r="E337" s="698" t="n">
        <v>0.065447649041786</v>
      </c>
      <c r="I337" s="513"/>
      <c r="K337" s="705"/>
      <c r="L337" s="705"/>
      <c r="N337" s="710"/>
      <c r="P337" s="360"/>
      <c r="Q337" s="360"/>
      <c r="R337" s="360"/>
      <c r="S337" s="360"/>
      <c r="T337" s="360"/>
      <c r="U337" s="360"/>
      <c r="V337" s="360"/>
      <c r="W337" s="360"/>
      <c r="X337" s="360"/>
      <c r="Y337" s="360"/>
      <c r="Z337" s="360"/>
      <c r="AA337" s="360"/>
      <c r="AB337" s="360"/>
      <c r="AC337" s="360"/>
    </row>
    <row r="338" customFormat="false" ht="12.75" hidden="false" customHeight="false" outlineLevel="0" collapsed="false">
      <c r="A338" s="691" t="n">
        <v>46935</v>
      </c>
      <c r="B338" s="706" t="n">
        <v>0.065449903067437</v>
      </c>
      <c r="C338" s="707" t="n">
        <v>0.2225</v>
      </c>
      <c r="D338" s="700"/>
      <c r="E338" s="698" t="n">
        <v>0.065441933966093</v>
      </c>
      <c r="I338" s="513"/>
      <c r="K338" s="705"/>
      <c r="L338" s="705"/>
      <c r="N338" s="710"/>
      <c r="P338" s="360"/>
      <c r="Q338" s="360"/>
      <c r="R338" s="360"/>
      <c r="S338" s="360"/>
      <c r="T338" s="360"/>
      <c r="U338" s="360"/>
      <c r="V338" s="360"/>
      <c r="W338" s="360"/>
      <c r="X338" s="360"/>
      <c r="Y338" s="360"/>
      <c r="Z338" s="360"/>
      <c r="AA338" s="360"/>
      <c r="AB338" s="360"/>
      <c r="AC338" s="360"/>
    </row>
    <row r="339" customFormat="false" ht="12.75" hidden="false" customHeight="false" outlineLevel="0" collapsed="false">
      <c r="A339" s="691" t="n">
        <v>46966</v>
      </c>
      <c r="B339" s="706" t="n">
        <v>0.06544632259583</v>
      </c>
      <c r="C339" s="707" t="n">
        <v>0.2225</v>
      </c>
      <c r="D339" s="700"/>
      <c r="E339" s="698" t="n">
        <v>0.065436028387889</v>
      </c>
      <c r="I339" s="513"/>
      <c r="K339" s="705"/>
      <c r="L339" s="705"/>
      <c r="N339" s="710"/>
      <c r="P339" s="360"/>
      <c r="Q339" s="360"/>
      <c r="R339" s="360"/>
      <c r="S339" s="360"/>
      <c r="T339" s="360"/>
      <c r="U339" s="360"/>
      <c r="V339" s="360"/>
      <c r="W339" s="360"/>
      <c r="X339" s="360"/>
      <c r="Y339" s="360"/>
      <c r="Z339" s="360"/>
      <c r="AA339" s="360"/>
      <c r="AB339" s="360"/>
      <c r="AC339" s="360"/>
    </row>
    <row r="340" customFormat="false" ht="12.75" hidden="false" customHeight="false" outlineLevel="0" collapsed="false">
      <c r="A340" s="691" t="n">
        <v>46997</v>
      </c>
      <c r="B340" s="706" t="n">
        <v>0.065442742124226</v>
      </c>
      <c r="C340" s="707" t="n">
        <v>0.2</v>
      </c>
      <c r="D340" s="700"/>
      <c r="E340" s="698" t="n">
        <v>0.065430122809697</v>
      </c>
      <c r="I340" s="513"/>
      <c r="K340" s="705"/>
      <c r="L340" s="705"/>
      <c r="N340" s="710"/>
      <c r="P340" s="360"/>
      <c r="Q340" s="360"/>
      <c r="R340" s="360"/>
      <c r="S340" s="360"/>
      <c r="T340" s="360"/>
      <c r="U340" s="360"/>
      <c r="V340" s="360"/>
      <c r="W340" s="360"/>
      <c r="X340" s="360"/>
      <c r="Y340" s="360"/>
      <c r="Z340" s="360"/>
      <c r="AA340" s="360"/>
      <c r="AB340" s="360"/>
      <c r="AC340" s="360"/>
    </row>
    <row r="341" customFormat="false" ht="12.75" hidden="false" customHeight="false" outlineLevel="0" collapsed="false">
      <c r="A341" s="691" t="n">
        <v>47027</v>
      </c>
      <c r="B341" s="706" t="n">
        <v>0.06543927715171</v>
      </c>
      <c r="C341" s="707" t="n">
        <v>0.2175</v>
      </c>
      <c r="D341" s="700"/>
      <c r="E341" s="698" t="n">
        <v>0.065424407734038</v>
      </c>
      <c r="I341" s="513"/>
      <c r="K341" s="705"/>
      <c r="L341" s="705"/>
      <c r="N341" s="710"/>
      <c r="P341" s="360"/>
      <c r="Q341" s="360"/>
      <c r="R341" s="360"/>
      <c r="S341" s="360"/>
      <c r="T341" s="360"/>
      <c r="U341" s="360"/>
      <c r="V341" s="360"/>
      <c r="W341" s="360"/>
      <c r="X341" s="360"/>
      <c r="Y341" s="360"/>
      <c r="Z341" s="360"/>
      <c r="AA341" s="360"/>
      <c r="AB341" s="360"/>
      <c r="AC341" s="360"/>
    </row>
    <row r="342" customFormat="false" ht="12.75" hidden="false" customHeight="false" outlineLevel="0" collapsed="false">
      <c r="A342" s="691" t="n">
        <v>47058</v>
      </c>
      <c r="B342" s="706" t="n">
        <v>0.065435696680115</v>
      </c>
      <c r="C342" s="707" t="n">
        <v>0.365</v>
      </c>
      <c r="D342" s="700"/>
      <c r="E342" s="698" t="n">
        <v>0.065418502155868</v>
      </c>
      <c r="I342" s="513"/>
      <c r="K342" s="705"/>
      <c r="L342" s="705"/>
      <c r="N342" s="710"/>
      <c r="P342" s="360"/>
      <c r="Q342" s="360"/>
      <c r="R342" s="360"/>
      <c r="S342" s="360"/>
      <c r="T342" s="360"/>
      <c r="U342" s="360"/>
      <c r="V342" s="360"/>
      <c r="W342" s="360"/>
      <c r="X342" s="360"/>
      <c r="Y342" s="360"/>
      <c r="Z342" s="360"/>
      <c r="AA342" s="360"/>
      <c r="AB342" s="360"/>
      <c r="AC342" s="360"/>
    </row>
    <row r="343" customFormat="false" ht="12.75" hidden="false" customHeight="false" outlineLevel="0" collapsed="false">
      <c r="A343" s="691" t="n">
        <v>47088</v>
      </c>
      <c r="B343" s="706" t="n">
        <v>0.065432231707608</v>
      </c>
      <c r="C343" s="707" t="n">
        <v>0.445</v>
      </c>
      <c r="D343" s="700"/>
      <c r="E343" s="698" t="n">
        <v>0.06541278708023</v>
      </c>
      <c r="I343" s="513"/>
      <c r="K343" s="705"/>
      <c r="L343" s="705"/>
      <c r="N343" s="710"/>
      <c r="P343" s="360"/>
      <c r="Q343" s="360"/>
      <c r="R343" s="360"/>
      <c r="S343" s="360"/>
      <c r="T343" s="360"/>
      <c r="U343" s="360"/>
      <c r="V343" s="360"/>
      <c r="W343" s="360"/>
      <c r="X343" s="360"/>
      <c r="Y343" s="360"/>
      <c r="Z343" s="360"/>
      <c r="AA343" s="360"/>
      <c r="AB343" s="360"/>
      <c r="AC343" s="360"/>
    </row>
    <row r="344" customFormat="false" ht="12.75" hidden="false" customHeight="false" outlineLevel="0" collapsed="false">
      <c r="A344" s="691" t="n">
        <v>47119</v>
      </c>
      <c r="B344" s="706" t="n">
        <v>0.065428651236021</v>
      </c>
      <c r="C344" s="707" t="n">
        <v>0.515</v>
      </c>
      <c r="D344" s="700"/>
      <c r="E344" s="698" t="n">
        <v>0.065406881502084</v>
      </c>
      <c r="I344" s="513"/>
      <c r="K344" s="705"/>
      <c r="L344" s="705"/>
      <c r="N344" s="710"/>
      <c r="P344" s="360"/>
      <c r="Q344" s="360"/>
      <c r="R344" s="360"/>
      <c r="S344" s="360"/>
      <c r="T344" s="360"/>
      <c r="U344" s="360"/>
      <c r="V344" s="360"/>
      <c r="W344" s="360"/>
      <c r="X344" s="360"/>
      <c r="Y344" s="360"/>
      <c r="Z344" s="360"/>
      <c r="AA344" s="360"/>
      <c r="AB344" s="360"/>
      <c r="AC344" s="360"/>
    </row>
    <row r="345" customFormat="false" ht="12.75" hidden="false" customHeight="false" outlineLevel="0" collapsed="false">
      <c r="A345" s="691" t="n">
        <v>47150</v>
      </c>
      <c r="B345" s="706" t="n">
        <v>0.065425070764438</v>
      </c>
      <c r="C345" s="707" t="n">
        <v>0.485</v>
      </c>
      <c r="D345" s="700"/>
      <c r="E345" s="698" t="n">
        <v>0.065400975923949</v>
      </c>
      <c r="I345" s="513"/>
      <c r="K345" s="705"/>
      <c r="L345" s="705"/>
      <c r="N345" s="710"/>
      <c r="P345" s="360"/>
      <c r="Q345" s="360"/>
      <c r="R345" s="360"/>
      <c r="S345" s="360"/>
      <c r="T345" s="360"/>
      <c r="U345" s="360"/>
      <c r="V345" s="360"/>
      <c r="W345" s="360"/>
      <c r="X345" s="360"/>
      <c r="Y345" s="360"/>
      <c r="Z345" s="360"/>
      <c r="AA345" s="360"/>
      <c r="AB345" s="360"/>
      <c r="AC345" s="360"/>
    </row>
    <row r="346" customFormat="false" ht="12.75" hidden="false" customHeight="false" outlineLevel="0" collapsed="false">
      <c r="A346" s="691" t="n">
        <v>47178</v>
      </c>
      <c r="B346" s="706" t="n">
        <v>0.065421836790109</v>
      </c>
      <c r="C346" s="707" t="n">
        <v>0.44</v>
      </c>
      <c r="D346" s="700"/>
      <c r="E346" s="698" t="n">
        <v>0.065395641853385</v>
      </c>
      <c r="I346" s="513"/>
      <c r="K346" s="705"/>
      <c r="L346" s="705"/>
      <c r="N346" s="710"/>
      <c r="P346" s="360"/>
      <c r="Q346" s="360"/>
      <c r="R346" s="360"/>
      <c r="S346" s="360"/>
      <c r="T346" s="360"/>
      <c r="U346" s="360"/>
      <c r="V346" s="360"/>
      <c r="W346" s="360"/>
      <c r="X346" s="360"/>
      <c r="Y346" s="360"/>
      <c r="Z346" s="360"/>
      <c r="AA346" s="360"/>
      <c r="AB346" s="360"/>
      <c r="AC346" s="360"/>
    </row>
    <row r="347" customFormat="false" ht="12.75" hidden="false" customHeight="false" outlineLevel="0" collapsed="false">
      <c r="A347" s="691" t="n">
        <v>47209</v>
      </c>
      <c r="B347" s="706" t="n">
        <v>0.065418256318535</v>
      </c>
      <c r="C347" s="707" t="n">
        <v>0.255</v>
      </c>
      <c r="D347" s="700"/>
      <c r="E347" s="698" t="n">
        <v>0.065389736275271</v>
      </c>
      <c r="I347" s="513"/>
      <c r="K347" s="705"/>
      <c r="L347" s="705"/>
      <c r="N347" s="710"/>
      <c r="P347" s="360"/>
      <c r="Q347" s="360"/>
      <c r="R347" s="360"/>
      <c r="S347" s="360"/>
      <c r="T347" s="360"/>
      <c r="U347" s="360"/>
      <c r="V347" s="360"/>
      <c r="W347" s="360"/>
      <c r="X347" s="360"/>
      <c r="Y347" s="360"/>
      <c r="Z347" s="360"/>
      <c r="AA347" s="360"/>
      <c r="AB347" s="360"/>
      <c r="AC347" s="360"/>
    </row>
    <row r="348" customFormat="false" ht="12.75" hidden="false" customHeight="false" outlineLevel="0" collapsed="false">
      <c r="A348" s="691" t="n">
        <v>47239</v>
      </c>
      <c r="B348" s="706" t="n">
        <v>0.065414791346047</v>
      </c>
      <c r="C348" s="707" t="n">
        <v>0.2075</v>
      </c>
      <c r="D348" s="700"/>
      <c r="E348" s="698" t="n">
        <v>0.065384021199689</v>
      </c>
      <c r="I348" s="513"/>
      <c r="K348" s="705"/>
      <c r="L348" s="705"/>
      <c r="N348" s="710"/>
      <c r="P348" s="360"/>
      <c r="Q348" s="360"/>
      <c r="R348" s="360"/>
      <c r="S348" s="360"/>
      <c r="T348" s="360"/>
      <c r="U348" s="360"/>
      <c r="V348" s="360"/>
      <c r="W348" s="360"/>
      <c r="X348" s="360"/>
      <c r="Y348" s="360"/>
      <c r="Z348" s="360"/>
      <c r="AA348" s="360"/>
      <c r="AB348" s="360"/>
      <c r="AC348" s="360"/>
    </row>
    <row r="349" customFormat="false" ht="12.75" hidden="false" customHeight="false" outlineLevel="0" collapsed="false">
      <c r="A349" s="691" t="n">
        <v>47270</v>
      </c>
      <c r="B349" s="706" t="n">
        <v>0.065411210874481</v>
      </c>
      <c r="C349" s="707" t="n">
        <v>0.2075</v>
      </c>
      <c r="D349" s="700"/>
      <c r="E349" s="698" t="n">
        <v>0.065378115621598</v>
      </c>
      <c r="I349" s="513"/>
      <c r="K349" s="705"/>
      <c r="L349" s="705"/>
      <c r="N349" s="710"/>
      <c r="P349" s="360"/>
      <c r="Q349" s="360"/>
      <c r="R349" s="360"/>
      <c r="S349" s="360"/>
      <c r="T349" s="360"/>
      <c r="U349" s="360"/>
      <c r="V349" s="360"/>
      <c r="W349" s="360"/>
      <c r="X349" s="360"/>
      <c r="Y349" s="360"/>
      <c r="Z349" s="360"/>
      <c r="AA349" s="360"/>
      <c r="AB349" s="360"/>
      <c r="AC349" s="360"/>
    </row>
    <row r="350" customFormat="false" ht="12.75" hidden="false" customHeight="false" outlineLevel="0" collapsed="false">
      <c r="A350" s="691" t="n">
        <v>47300</v>
      </c>
      <c r="B350" s="706" t="n">
        <v>0.065407745902002</v>
      </c>
      <c r="C350" s="707" t="n">
        <v>0.2225</v>
      </c>
      <c r="D350" s="700"/>
      <c r="E350" s="698" t="n">
        <v>0.065372400546037</v>
      </c>
      <c r="I350" s="513"/>
      <c r="K350" s="705"/>
      <c r="L350" s="705"/>
      <c r="N350" s="710"/>
      <c r="P350" s="360"/>
      <c r="Q350" s="360"/>
      <c r="R350" s="360"/>
      <c r="S350" s="360"/>
      <c r="T350" s="360"/>
      <c r="U350" s="360"/>
      <c r="V350" s="360"/>
      <c r="W350" s="360"/>
      <c r="X350" s="360"/>
      <c r="Y350" s="360"/>
      <c r="Z350" s="360"/>
      <c r="AA350" s="360"/>
      <c r="AB350" s="360"/>
      <c r="AC350" s="360"/>
    </row>
    <row r="351" customFormat="false" ht="12.75" hidden="false" customHeight="false" outlineLevel="0" collapsed="false">
      <c r="A351" s="691" t="n">
        <v>47331</v>
      </c>
      <c r="B351" s="706" t="n">
        <v>0.065404165430444</v>
      </c>
      <c r="C351" s="707" t="n">
        <v>0.2225</v>
      </c>
      <c r="D351" s="700"/>
      <c r="E351" s="698" t="n">
        <v>0.065366494967969</v>
      </c>
      <c r="I351" s="513"/>
      <c r="K351" s="705"/>
      <c r="L351" s="705"/>
      <c r="N351" s="710"/>
      <c r="P351" s="360"/>
      <c r="Q351" s="360"/>
      <c r="R351" s="360"/>
      <c r="S351" s="360"/>
      <c r="T351" s="360"/>
      <c r="U351" s="360"/>
      <c r="V351" s="360"/>
      <c r="W351" s="360"/>
      <c r="X351" s="360"/>
      <c r="Y351" s="360"/>
      <c r="Z351" s="360"/>
      <c r="AA351" s="360"/>
      <c r="AB351" s="360"/>
      <c r="AC351" s="360"/>
    </row>
    <row r="352" customFormat="false" ht="12.75" hidden="false" customHeight="false" outlineLevel="0" collapsed="false">
      <c r="A352" s="691" t="n">
        <v>47362</v>
      </c>
      <c r="B352" s="706" t="n">
        <v>0.065400584958891</v>
      </c>
      <c r="C352" s="707" t="n">
        <v>0.2</v>
      </c>
      <c r="D352" s="700"/>
      <c r="E352" s="698" t="n">
        <v>0.065360589389913</v>
      </c>
      <c r="I352" s="513"/>
      <c r="K352" s="705"/>
      <c r="L352" s="705"/>
      <c r="N352" s="710"/>
      <c r="P352" s="360"/>
      <c r="Q352" s="360"/>
      <c r="R352" s="360"/>
      <c r="S352" s="360"/>
      <c r="T352" s="360"/>
      <c r="U352" s="360"/>
      <c r="V352" s="360"/>
      <c r="W352" s="360"/>
      <c r="X352" s="360"/>
      <c r="Y352" s="360"/>
      <c r="Z352" s="360"/>
      <c r="AA352" s="360"/>
      <c r="AB352" s="360"/>
      <c r="AC352" s="360"/>
    </row>
    <row r="353" customFormat="false" ht="12.75" hidden="false" customHeight="false" outlineLevel="0" collapsed="false">
      <c r="A353" s="691" t="n">
        <v>47392</v>
      </c>
      <c r="B353" s="706" t="n">
        <v>0.065397119986423</v>
      </c>
      <c r="C353" s="707" t="n">
        <v>0.2175</v>
      </c>
      <c r="D353" s="700"/>
      <c r="E353" s="698" t="n">
        <v>0.065354874314385</v>
      </c>
      <c r="I353" s="513"/>
      <c r="K353" s="705"/>
      <c r="L353" s="705"/>
      <c r="N353" s="710"/>
      <c r="P353" s="360"/>
      <c r="Q353" s="360"/>
      <c r="R353" s="360"/>
      <c r="S353" s="360"/>
      <c r="T353" s="360"/>
      <c r="U353" s="360"/>
      <c r="V353" s="360"/>
      <c r="W353" s="360"/>
      <c r="X353" s="360"/>
      <c r="Y353" s="360"/>
      <c r="Z353" s="360"/>
      <c r="AA353" s="360"/>
      <c r="AB353" s="360"/>
      <c r="AC353" s="360"/>
    </row>
    <row r="354" customFormat="false" ht="12.75" hidden="false" customHeight="false" outlineLevel="0" collapsed="false">
      <c r="A354" s="691" t="n">
        <v>47423</v>
      </c>
      <c r="B354" s="706" t="n">
        <v>0.065393539514879</v>
      </c>
      <c r="C354" s="707" t="n">
        <v>0.365</v>
      </c>
      <c r="D354" s="700"/>
      <c r="E354" s="698" t="n">
        <v>0.065348968736352</v>
      </c>
      <c r="I354" s="513"/>
      <c r="K354" s="705"/>
      <c r="L354" s="705"/>
      <c r="N354" s="710"/>
      <c r="P354" s="360"/>
      <c r="Q354" s="360"/>
      <c r="R354" s="360"/>
      <c r="S354" s="360"/>
      <c r="T354" s="360"/>
      <c r="U354" s="360"/>
      <c r="V354" s="360"/>
      <c r="W354" s="360"/>
      <c r="X354" s="360"/>
      <c r="Y354" s="360"/>
      <c r="Z354" s="360"/>
      <c r="AA354" s="360"/>
      <c r="AB354" s="360"/>
      <c r="AC354" s="360"/>
    </row>
    <row r="355" customFormat="false" ht="12.75" hidden="false" customHeight="false" outlineLevel="0" collapsed="false">
      <c r="A355" s="691" t="n">
        <v>47453</v>
      </c>
      <c r="B355" s="706" t="n">
        <v>0.065390074542419</v>
      </c>
      <c r="C355" s="707" t="n">
        <v>0.445</v>
      </c>
      <c r="D355" s="700"/>
      <c r="E355" s="698" t="n">
        <v>0.065343253660846</v>
      </c>
      <c r="I355" s="513"/>
      <c r="K355" s="705"/>
      <c r="L355" s="705"/>
      <c r="N355" s="710"/>
      <c r="P355" s="360"/>
      <c r="Q355" s="360"/>
      <c r="R355" s="360"/>
      <c r="S355" s="360"/>
      <c r="T355" s="360"/>
      <c r="U355" s="360"/>
      <c r="V355" s="360"/>
      <c r="W355" s="360"/>
      <c r="X355" s="360"/>
      <c r="Y355" s="360"/>
      <c r="Z355" s="360"/>
      <c r="AA355" s="360"/>
      <c r="AB355" s="360"/>
      <c r="AC355" s="360"/>
    </row>
    <row r="356" customFormat="false" ht="12.75" hidden="false" customHeight="false" outlineLevel="0" collapsed="false">
      <c r="A356" s="691" t="n">
        <v>47484</v>
      </c>
      <c r="B356" s="706" t="n">
        <v>0.065386494070882</v>
      </c>
      <c r="C356" s="707" t="n">
        <v>0</v>
      </c>
      <c r="D356" s="700"/>
      <c r="E356" s="698" t="n">
        <v>0.065337348082835</v>
      </c>
      <c r="I356" s="513"/>
      <c r="N356" s="710"/>
      <c r="P356" s="360"/>
      <c r="Q356" s="360"/>
      <c r="R356" s="360"/>
      <c r="S356" s="360"/>
      <c r="T356" s="360"/>
      <c r="U356" s="360"/>
      <c r="V356" s="360"/>
      <c r="W356" s="360"/>
      <c r="X356" s="360"/>
      <c r="Y356" s="360"/>
      <c r="Z356" s="360"/>
      <c r="AA356" s="360"/>
      <c r="AB356" s="360"/>
      <c r="AC356" s="360"/>
    </row>
    <row r="357" customFormat="false" ht="12.75" hidden="false" customHeight="false" outlineLevel="0" collapsed="false">
      <c r="A357" s="691" t="n">
        <v>47515</v>
      </c>
      <c r="B357" s="706" t="n">
        <v>0.06538291359935</v>
      </c>
      <c r="C357" s="707" t="n">
        <v>0</v>
      </c>
      <c r="D357" s="700"/>
      <c r="E357" s="698" t="n">
        <v>0.065331442504836</v>
      </c>
      <c r="I357" s="513"/>
      <c r="N357" s="710"/>
      <c r="P357" s="360"/>
      <c r="Q357" s="360"/>
      <c r="R357" s="360"/>
      <c r="S357" s="360"/>
      <c r="T357" s="360"/>
      <c r="U357" s="360"/>
      <c r="V357" s="360"/>
      <c r="W357" s="360"/>
      <c r="X357" s="360"/>
      <c r="Y357" s="360"/>
      <c r="Z357" s="360"/>
      <c r="AA357" s="360"/>
      <c r="AB357" s="360"/>
      <c r="AC357" s="360"/>
    </row>
    <row r="358" customFormat="false" ht="12.75" hidden="false" customHeight="false" outlineLevel="0" collapsed="false">
      <c r="A358" s="691" t="n">
        <v>47543</v>
      </c>
      <c r="B358" s="706" t="n">
        <v>0.065379679625066</v>
      </c>
      <c r="C358" s="707" t="n">
        <v>0</v>
      </c>
      <c r="D358" s="700"/>
      <c r="E358" s="698" t="n">
        <v>0.065326108434395</v>
      </c>
      <c r="I358" s="513"/>
      <c r="N358" s="710"/>
      <c r="P358" s="360"/>
      <c r="Q358" s="360"/>
      <c r="R358" s="360"/>
      <c r="S358" s="360"/>
      <c r="T358" s="360"/>
      <c r="U358" s="360"/>
      <c r="V358" s="360"/>
      <c r="W358" s="360"/>
      <c r="X358" s="360"/>
      <c r="Y358" s="360"/>
      <c r="Z358" s="360"/>
      <c r="AA358" s="360"/>
      <c r="AB358" s="360"/>
      <c r="AC358" s="360"/>
    </row>
    <row r="359" customFormat="false" ht="12.75" hidden="false" customHeight="false" outlineLevel="0" collapsed="false">
      <c r="A359" s="691" t="n">
        <v>47574</v>
      </c>
      <c r="B359" s="706" t="n">
        <v>0.065376099153542</v>
      </c>
      <c r="C359" s="707" t="n">
        <v>0</v>
      </c>
      <c r="D359" s="700"/>
      <c r="E359" s="698" t="n">
        <v>0.065320202856417</v>
      </c>
      <c r="I359" s="513"/>
      <c r="N359" s="710"/>
      <c r="P359" s="360"/>
      <c r="Q359" s="360"/>
      <c r="R359" s="360"/>
      <c r="S359" s="360"/>
      <c r="T359" s="360"/>
      <c r="U359" s="360"/>
      <c r="V359" s="360"/>
      <c r="W359" s="360"/>
      <c r="X359" s="360"/>
      <c r="Y359" s="360"/>
      <c r="Z359" s="360"/>
      <c r="AA359" s="360"/>
      <c r="AB359" s="360"/>
      <c r="AC359" s="360"/>
    </row>
    <row r="360" customFormat="false" ht="12.75" hidden="false" customHeight="false" outlineLevel="0" collapsed="false">
      <c r="A360" s="691" t="n">
        <v>47604</v>
      </c>
      <c r="B360" s="706" t="n">
        <v>0.065372634181103</v>
      </c>
      <c r="C360" s="707" t="n">
        <v>0</v>
      </c>
      <c r="D360" s="700"/>
      <c r="E360" s="698" t="n">
        <v>0.065314487780966</v>
      </c>
      <c r="I360" s="513"/>
      <c r="N360" s="710"/>
      <c r="P360" s="360"/>
      <c r="Q360" s="360"/>
      <c r="R360" s="360"/>
      <c r="S360" s="360"/>
      <c r="T360" s="360"/>
      <c r="U360" s="360"/>
      <c r="V360" s="360"/>
      <c r="W360" s="360"/>
      <c r="X360" s="360"/>
      <c r="Y360" s="360"/>
      <c r="Z360" s="360"/>
      <c r="AA360" s="360"/>
      <c r="AB360" s="360"/>
      <c r="AC360" s="360"/>
    </row>
    <row r="361" customFormat="false" ht="12.75" hidden="false" customHeight="false" outlineLevel="0" collapsed="false">
      <c r="A361" s="691" t="n">
        <v>47635</v>
      </c>
      <c r="B361" s="706" t="n">
        <v>0.065369053709586</v>
      </c>
      <c r="C361" s="707" t="n">
        <v>0</v>
      </c>
      <c r="D361" s="700"/>
      <c r="E361" s="698" t="n">
        <v>0.065308582203012</v>
      </c>
      <c r="I361" s="513"/>
      <c r="N361" s="710"/>
      <c r="P361" s="360"/>
      <c r="Q361" s="360"/>
      <c r="R361" s="360"/>
      <c r="S361" s="360"/>
      <c r="T361" s="360"/>
      <c r="U361" s="360"/>
      <c r="V361" s="360"/>
      <c r="W361" s="360"/>
      <c r="X361" s="360"/>
      <c r="Y361" s="360"/>
      <c r="Z361" s="360"/>
      <c r="AA361" s="360"/>
      <c r="AB361" s="360"/>
      <c r="AC361" s="360"/>
    </row>
    <row r="362" customFormat="false" ht="12.75" hidden="false" customHeight="false" outlineLevel="0" collapsed="false">
      <c r="A362" s="691" t="n">
        <v>47665</v>
      </c>
      <c r="B362" s="706" t="n">
        <v>0.065365588737156</v>
      </c>
      <c r="C362" s="707" t="n">
        <v>0</v>
      </c>
      <c r="D362" s="700"/>
      <c r="E362" s="698" t="n">
        <v>0.065302867127583</v>
      </c>
      <c r="I362" s="513"/>
      <c r="N362" s="710"/>
      <c r="P362" s="360"/>
      <c r="Q362" s="360"/>
      <c r="R362" s="360"/>
      <c r="S362" s="360"/>
      <c r="T362" s="360"/>
      <c r="U362" s="360"/>
      <c r="V362" s="360"/>
      <c r="W362" s="360"/>
      <c r="X362" s="360"/>
      <c r="Y362" s="360"/>
      <c r="Z362" s="360"/>
      <c r="AA362" s="360"/>
      <c r="AB362" s="360"/>
      <c r="AC362" s="360"/>
    </row>
    <row r="363" customFormat="false" ht="12.75" hidden="false" customHeight="false" outlineLevel="0" collapsed="false">
      <c r="A363" s="691" t="n">
        <v>47696</v>
      </c>
      <c r="B363" s="706" t="n">
        <v>0.065362008265648</v>
      </c>
      <c r="C363" s="707" t="n">
        <v>0</v>
      </c>
      <c r="D363" s="700"/>
      <c r="E363" s="698" t="n">
        <v>0.065296961549651</v>
      </c>
      <c r="I363" s="513"/>
      <c r="N363" s="710"/>
      <c r="P363" s="360"/>
      <c r="Q363" s="360"/>
      <c r="R363" s="360"/>
      <c r="S363" s="360"/>
      <c r="T363" s="360"/>
      <c r="U363" s="360"/>
      <c r="V363" s="360"/>
      <c r="W363" s="360"/>
      <c r="X363" s="360"/>
      <c r="Y363" s="360"/>
      <c r="Z363" s="360"/>
      <c r="AA363" s="360"/>
      <c r="AB363" s="360"/>
      <c r="AC363" s="360"/>
    </row>
    <row r="364" customFormat="false" ht="12.75" hidden="false" customHeight="false" outlineLevel="0" collapsed="false">
      <c r="A364" s="691" t="n">
        <v>47727</v>
      </c>
      <c r="B364" s="706" t="n">
        <v>0.065358427794144</v>
      </c>
      <c r="C364" s="707" t="n">
        <v>0</v>
      </c>
      <c r="D364" s="699"/>
      <c r="E364" s="698" t="n">
        <v>0.065291055971731</v>
      </c>
      <c r="I364" s="513"/>
      <c r="N364" s="710"/>
      <c r="P364" s="360"/>
      <c r="Q364" s="360"/>
      <c r="R364" s="360"/>
      <c r="S364" s="360"/>
      <c r="T364" s="360"/>
      <c r="U364" s="360"/>
      <c r="V364" s="360"/>
      <c r="W364" s="360"/>
      <c r="X364" s="360"/>
      <c r="Y364" s="360"/>
      <c r="Z364" s="360"/>
      <c r="AA364" s="360"/>
      <c r="AB364" s="360"/>
      <c r="AC364" s="360"/>
    </row>
    <row r="365" customFormat="false" ht="13.5" hidden="false" customHeight="false" outlineLevel="0" collapsed="false">
      <c r="A365" s="717" t="n">
        <v>47757</v>
      </c>
      <c r="B365" s="718" t="n">
        <v>0.065354962821725</v>
      </c>
      <c r="C365" s="719" t="n">
        <v>0</v>
      </c>
      <c r="D365" s="720"/>
      <c r="E365" s="721" t="n">
        <v>0.065285340896335</v>
      </c>
      <c r="I365" s="513"/>
      <c r="N365" s="710"/>
      <c r="P365" s="360"/>
      <c r="Q365" s="360"/>
      <c r="R365" s="360"/>
      <c r="S365" s="360"/>
      <c r="T365" s="360"/>
      <c r="U365" s="360"/>
      <c r="V365" s="360"/>
      <c r="W365" s="360"/>
      <c r="X365" s="360"/>
      <c r="Y365" s="360"/>
      <c r="Z365" s="360"/>
      <c r="AA365" s="360"/>
      <c r="AB365" s="360"/>
      <c r="AC365" s="360"/>
    </row>
    <row r="366" customFormat="false" ht="12.75" hidden="false" customHeight="false" outlineLevel="0" collapsed="false">
      <c r="B366" s="722" t="n">
        <v>0.065351382350231</v>
      </c>
      <c r="E366" s="723" t="n">
        <v>0.065279435318437</v>
      </c>
      <c r="N366" s="710"/>
      <c r="P366" s="360"/>
      <c r="Q366" s="360"/>
      <c r="R366" s="360"/>
      <c r="S366" s="360"/>
      <c r="T366" s="360"/>
      <c r="U366" s="360"/>
      <c r="V366" s="360"/>
      <c r="W366" s="360"/>
      <c r="X366" s="360"/>
      <c r="Y366" s="360"/>
      <c r="Z366" s="360"/>
      <c r="AA366" s="360"/>
      <c r="AB366" s="360"/>
      <c r="AC366" s="360"/>
    </row>
    <row r="367" customFormat="false" ht="12.75" hidden="false" customHeight="false" outlineLevel="0" collapsed="false">
      <c r="B367" s="263" t="n">
        <v>0.06534791737782</v>
      </c>
      <c r="E367" s="263" t="n">
        <v>0.065273720243064</v>
      </c>
      <c r="N367" s="710"/>
      <c r="P367" s="360"/>
      <c r="Q367" s="360"/>
      <c r="R367" s="360"/>
      <c r="S367" s="360"/>
      <c r="T367" s="360"/>
      <c r="U367" s="360"/>
      <c r="V367" s="360"/>
      <c r="W367" s="360"/>
      <c r="X367" s="360"/>
      <c r="Y367" s="360"/>
      <c r="Z367" s="360"/>
      <c r="AA367" s="360"/>
      <c r="AB367" s="360"/>
      <c r="AC367" s="360"/>
    </row>
    <row r="368" customFormat="false" ht="12.75" hidden="false" customHeight="false" outlineLevel="0" collapsed="false">
      <c r="N368" s="710"/>
      <c r="P368" s="360"/>
      <c r="Q368" s="360"/>
      <c r="R368" s="360"/>
      <c r="S368" s="360"/>
      <c r="T368" s="360"/>
      <c r="U368" s="360"/>
      <c r="V368" s="360"/>
      <c r="W368" s="360"/>
      <c r="X368" s="360"/>
      <c r="Y368" s="360"/>
      <c r="Z368" s="360"/>
      <c r="AA368" s="360"/>
      <c r="AB368" s="360"/>
      <c r="AC368" s="360"/>
    </row>
    <row r="369" customFormat="false" ht="12.75" hidden="false" customHeight="false" outlineLevel="0" collapsed="false">
      <c r="N369" s="710"/>
      <c r="P369" s="360"/>
      <c r="Q369" s="360"/>
      <c r="R369" s="360"/>
      <c r="S369" s="360"/>
      <c r="T369" s="360"/>
      <c r="U369" s="360"/>
      <c r="V369" s="360"/>
      <c r="W369" s="360"/>
      <c r="X369" s="360"/>
      <c r="Y369" s="360"/>
      <c r="Z369" s="360"/>
      <c r="AA369" s="360"/>
      <c r="AB369" s="360"/>
      <c r="AC369" s="360"/>
    </row>
    <row r="370" customFormat="false" ht="12.75" hidden="false" customHeight="false" outlineLevel="0" collapsed="false">
      <c r="N370" s="710"/>
      <c r="P370" s="360"/>
      <c r="Q370" s="360"/>
      <c r="R370" s="360"/>
      <c r="S370" s="360"/>
      <c r="T370" s="360"/>
      <c r="U370" s="360"/>
      <c r="V370" s="360"/>
      <c r="W370" s="360"/>
      <c r="X370" s="360"/>
      <c r="Y370" s="360"/>
      <c r="Z370" s="360"/>
      <c r="AA370" s="360"/>
      <c r="AB370" s="360"/>
      <c r="AC370" s="360"/>
    </row>
    <row r="371" customFormat="false" ht="12.75" hidden="false" customHeight="false" outlineLevel="0" collapsed="false">
      <c r="N371" s="710"/>
      <c r="P371" s="360"/>
      <c r="Q371" s="360"/>
      <c r="R371" s="360"/>
      <c r="S371" s="360"/>
      <c r="T371" s="360"/>
      <c r="U371" s="360"/>
      <c r="V371" s="360"/>
      <c r="W371" s="360"/>
      <c r="X371" s="360"/>
      <c r="Y371" s="360"/>
      <c r="Z371" s="360"/>
      <c r="AA371" s="360"/>
      <c r="AB371" s="360"/>
      <c r="AC371" s="360"/>
    </row>
  </sheetData>
  <mergeCells count="3">
    <mergeCell ref="I3:J3"/>
    <mergeCell ref="N5:AC5"/>
    <mergeCell ref="N9:AC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2000-01-11T17:50:01Z</dcterms:created>
  <dc:creator>Davis Thames</dc:creator>
  <dc:description/>
  <dc:language>en-US</dc:language>
  <cp:lastModifiedBy>mknippa</cp:lastModifiedBy>
  <cp:lastPrinted>2001-03-20T13:56:02Z</cp:lastPrinted>
  <dcterms:modified xsi:type="dcterms:W3CDTF">2001-01-03T19:06:21Z</dcterms:modified>
  <cp:revision>0</cp:revision>
  <dc:subject/>
  <dc:title>USD LIBOR Curve</dc:title>
</cp:coreProperties>
</file>