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<sst xmlns="http://schemas.openxmlformats.org/spreadsheetml/2006/main" count="169" uniqueCount="48">
  <si>
    <t xml:space="preserve">BAHAMAS LPG</t>
  </si>
  <si>
    <t xml:space="preserve">Y Grade C3+</t>
  </si>
  <si>
    <t xml:space="preserve">Commercial Grade C3</t>
  </si>
  <si>
    <t xml:space="preserve">Commercial Grade C4</t>
  </si>
  <si>
    <t xml:space="preserve">   Annual Quantity (MT)</t>
  </si>
  <si>
    <t xml:space="preserve">   Premium (Discount) vs Mont Belvieu ($/gal.)</t>
  </si>
  <si>
    <t xml:space="preserve">   Annual Incremental Rev. vs Y Grade ($)</t>
  </si>
  <si>
    <t xml:space="preserve">   Cargo Size (MT) - Y Grade C3+</t>
  </si>
  <si>
    <t xml:space="preserve">   Cargo Size (MT) - C3</t>
  </si>
  <si>
    <t xml:space="preserve">   Cargo Size (MT) - C4</t>
  </si>
  <si>
    <t xml:space="preserve">   Cargo Size (MT) - C3 , C4</t>
  </si>
  <si>
    <t xml:space="preserve">      No. per Year</t>
  </si>
  <si>
    <t xml:space="preserve">      Avg. One-Way Voyage Distance (Nautical Miles)</t>
  </si>
  <si>
    <t xml:space="preserve">      Vessel Speed (Knots)</t>
  </si>
  <si>
    <t xml:space="preserve">      Loading Rate (MT/hour)</t>
  </si>
  <si>
    <t xml:space="preserve">      Unloading Rate (MT/hour)</t>
  </si>
  <si>
    <t xml:space="preserve">      Avg. Roundtrip Voyage Length (Days)</t>
  </si>
  <si>
    <t xml:space="preserve">      % Utilization</t>
  </si>
  <si>
    <t xml:space="preserve">      Vessel Day Rate ($/day)</t>
  </si>
  <si>
    <t xml:space="preserve">      Daily Bunker Fuel ($/day)</t>
  </si>
  <si>
    <t xml:space="preserve">      2 Ports Cost, Tugs, Pilots ($/voyage)</t>
  </si>
  <si>
    <t xml:space="preserve">      Inspectors and Customs ($/voyage)</t>
  </si>
  <si>
    <t xml:space="preserve">      Other Costs ($/voyage)</t>
  </si>
  <si>
    <t xml:space="preserve">          Total Voyage Cost ($/voyage)</t>
  </si>
  <si>
    <t xml:space="preserve">          Total Voyage Cost ($/year)</t>
  </si>
  <si>
    <t xml:space="preserve">          Idle Time ($/year)</t>
  </si>
  <si>
    <t xml:space="preserve">          Total Shipping Cost ($/year)</t>
  </si>
  <si>
    <t xml:space="preserve">      One-Way Voyage Distances (Nautical Miles):</t>
  </si>
  <si>
    <t xml:space="preserve">      Relative Density (C3 or C4 @ 60F / Water @ 60F):</t>
  </si>
  <si>
    <t xml:space="preserve">      Incremental Cash Flows - Commercial Grade vs Y Grade LPG:</t>
  </si>
  <si>
    <t xml:space="preserve">        Houston</t>
  </si>
  <si>
    <t xml:space="preserve">        Propane</t>
  </si>
  <si>
    <t xml:space="preserve">         Incremental Revenue ($/year)</t>
  </si>
  <si>
    <t xml:space="preserve">        Tampa</t>
  </si>
  <si>
    <t xml:space="preserve">        n-Butane</t>
  </si>
  <si>
    <t xml:space="preserve">         Incremental Oper Exp. ($/year)</t>
  </si>
  <si>
    <t xml:space="preserve">        Norfolk</t>
  </si>
  <si>
    <t xml:space="preserve">         Incremental Transportation Exp. ($/year)</t>
  </si>
  <si>
    <t xml:space="preserve">        Portsmouth , NH</t>
  </si>
  <si>
    <t xml:space="preserve">      Density of Water @ 60F(lb/gal):</t>
  </si>
  <si>
    <t xml:space="preserve">            Net Incremental Cash Flow ($/year)</t>
  </si>
  <si>
    <t xml:space="preserve">        ProCaribe</t>
  </si>
  <si>
    <t xml:space="preserve">      Density of Propane @ 60F(lb/gal):</t>
  </si>
  <si>
    <t xml:space="preserve">        Santo Domingo</t>
  </si>
  <si>
    <t xml:space="preserve">      Density of Butane @ 60F(lb/gal):</t>
  </si>
  <si>
    <t xml:space="preserve">         Incremental Plant Investment ($)</t>
  </si>
  <si>
    <t xml:space="preserve">         IRR - BFIT - 20 Year Life</t>
  </si>
  <si>
    <t xml:space="preserve">IRR CALC.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</si>
</sst>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\$#,##0.0000_);&quot;($&quot;#,##0.0000\)"/>
    <numFmt numFmtId="167" formatCode="\$#,##0_);&quot;($&quot;#,##0\)"/>
    <numFmt numFmtId="168" formatCode="#,##0.0_);\(#,##0.0\)"/>
    <numFmt numFmtId="169" formatCode="0.0%"/>
    <numFmt numFmtId="170" formatCode="#,##0.00000_);\(#,##0.0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44.13"/>
    <col collapsed="false" customWidth="true" hidden="false" outlineLevel="0" max="3" min="3" style="0" width="11.85"/>
    <col collapsed="false" customWidth="true" hidden="false" outlineLevel="0" max="4" min="4" style="0" width="1.85"/>
    <col collapsed="false" customWidth="true" hidden="false" outlineLevel="0" max="5" min="5" style="0" width="43.99"/>
    <col collapsed="false" customWidth="true" hidden="false" outlineLevel="0" max="6" min="6" style="0" width="11.7"/>
    <col collapsed="false" customWidth="true" hidden="false" outlineLevel="0" max="7" min="7" style="0" width="1.99"/>
    <col collapsed="false" customWidth="true" hidden="false" outlineLevel="0" max="8" min="8" style="0" width="44.13"/>
    <col collapsed="false" customWidth="true" hidden="false" outlineLevel="0" max="9" min="9" style="0" width="11.7"/>
    <col collapsed="false" customWidth="true" hidden="false" outlineLevel="0" max="10" min="10" style="0" width="2.7"/>
    <col collapsed="false" customWidth="true" hidden="false" outlineLevel="0" max="11" min="11" style="0" width="43.85"/>
    <col collapsed="false" customWidth="true" hidden="false" outlineLevel="0" max="12" min="12" style="0" width="11.7"/>
    <col collapsed="false" customWidth="true" hidden="false" outlineLevel="0" max="13" min="13" style="0" width="2.56"/>
  </cols>
  <sheetData>
    <row r="1" customFormat="false" ht="18" hidden="false" customHeight="false" outlineLevel="0" collapsed="false">
      <c r="F1" s="1" t="s">
        <v>0</v>
      </c>
    </row>
    <row r="3" customFormat="false" ht="12.75" hidden="false" customHeight="false" outlineLevel="0" collapsed="false">
      <c r="B3" s="2" t="s">
        <v>1</v>
      </c>
      <c r="E3" s="2" t="s">
        <v>2</v>
      </c>
      <c r="F3" s="3"/>
      <c r="H3" s="2" t="s">
        <v>3</v>
      </c>
      <c r="I3" s="3"/>
    </row>
    <row r="4" customFormat="false" ht="12.75" hidden="false" customHeight="false" outlineLevel="0" collapsed="false">
      <c r="B4" s="4" t="s">
        <v>4</v>
      </c>
      <c r="C4" s="5" t="n">
        <f aca="false">242765+157370+4844</f>
        <v>404979</v>
      </c>
      <c r="E4" s="4" t="s">
        <v>4</v>
      </c>
      <c r="F4" s="5" t="n">
        <v>242765</v>
      </c>
      <c r="H4" s="4" t="s">
        <v>4</v>
      </c>
      <c r="I4" s="5" t="n">
        <v>157370</v>
      </c>
    </row>
    <row r="5" customFormat="false" ht="12.75" hidden="false" customHeight="false" outlineLevel="0" collapsed="false">
      <c r="B5" s="4" t="s">
        <v>5</v>
      </c>
      <c r="C5" s="6" t="n">
        <v>-0.025</v>
      </c>
      <c r="E5" s="4" t="s">
        <v>5</v>
      </c>
      <c r="F5" s="6" t="n">
        <v>0.04</v>
      </c>
      <c r="H5" s="4" t="s">
        <v>5</v>
      </c>
      <c r="I5" s="6" t="n">
        <v>0.02</v>
      </c>
    </row>
    <row r="6" customFormat="false" ht="12.75" hidden="false" customHeight="false" outlineLevel="0" collapsed="false">
      <c r="B6" s="4"/>
      <c r="E6" s="4" t="s">
        <v>6</v>
      </c>
      <c r="F6" s="7" t="n">
        <f aca="false">(F5-$C5)*F4*(2204.623/F54)</f>
        <v>8239086.32226615</v>
      </c>
      <c r="H6" s="4" t="s">
        <v>6</v>
      </c>
      <c r="I6" s="7" t="n">
        <f aca="false">(I5-$C5)*I4*(2204.623/F55)</f>
        <v>3209967.44232895</v>
      </c>
    </row>
    <row r="7" customFormat="false" ht="12.75" hidden="false" customHeight="false" outlineLevel="0" collapsed="false">
      <c r="B7" s="4"/>
      <c r="E7" s="4"/>
      <c r="H7" s="4"/>
    </row>
    <row r="8" customFormat="false" ht="12.75" hidden="false" customHeight="false" outlineLevel="0" collapsed="false">
      <c r="C8" s="3"/>
      <c r="F8" s="3"/>
      <c r="I8" s="3"/>
    </row>
    <row r="9" customFormat="false" ht="12.75" hidden="false" customHeight="false" outlineLevel="0" collapsed="false">
      <c r="B9" s="4" t="s">
        <v>7</v>
      </c>
      <c r="C9" s="5" t="n">
        <v>32000</v>
      </c>
      <c r="E9" s="4" t="s">
        <v>8</v>
      </c>
      <c r="F9" s="5" t="n">
        <v>20000</v>
      </c>
      <c r="H9" s="4" t="s">
        <v>9</v>
      </c>
      <c r="I9" s="5" t="n">
        <v>10000</v>
      </c>
      <c r="K9" s="4" t="s">
        <v>10</v>
      </c>
      <c r="L9" s="5" t="n">
        <v>20000</v>
      </c>
    </row>
    <row r="10" customFormat="false" ht="12.75" hidden="false" customHeight="false" outlineLevel="0" collapsed="false">
      <c r="B10" s="0" t="s">
        <v>11</v>
      </c>
      <c r="C10" s="8" t="n">
        <f aca="false">C$4/C9</f>
        <v>12.65559375</v>
      </c>
      <c r="E10" s="0" t="s">
        <v>11</v>
      </c>
      <c r="F10" s="8" t="n">
        <f aca="false">F$4/F9</f>
        <v>12.13825</v>
      </c>
      <c r="H10" s="0" t="s">
        <v>11</v>
      </c>
      <c r="I10" s="8" t="n">
        <f aca="false">I$4/I9</f>
        <v>15.737</v>
      </c>
      <c r="K10" s="0" t="s">
        <v>11</v>
      </c>
      <c r="L10" s="8" t="n">
        <f aca="false">(F$4+I$4)/L9</f>
        <v>20.00675</v>
      </c>
    </row>
    <row r="11" customFormat="false" ht="12.75" hidden="false" customHeight="false" outlineLevel="0" collapsed="false">
      <c r="B11" s="0" t="s">
        <v>12</v>
      </c>
      <c r="C11" s="9" t="n">
        <v>1037</v>
      </c>
      <c r="E11" s="0" t="s">
        <v>12</v>
      </c>
      <c r="F11" s="9" t="n">
        <v>800</v>
      </c>
      <c r="H11" s="0" t="s">
        <v>12</v>
      </c>
      <c r="I11" s="9" t="n">
        <v>800</v>
      </c>
      <c r="K11" s="0" t="s">
        <v>12</v>
      </c>
      <c r="L11" s="9" t="n">
        <v>800</v>
      </c>
    </row>
    <row r="12" customFormat="false" ht="12.75" hidden="false" customHeight="false" outlineLevel="0" collapsed="false">
      <c r="B12" s="0" t="s">
        <v>13</v>
      </c>
      <c r="C12" s="10" t="n">
        <v>15</v>
      </c>
      <c r="E12" s="0" t="s">
        <v>13</v>
      </c>
      <c r="F12" s="10" t="n">
        <v>15</v>
      </c>
      <c r="H12" s="0" t="s">
        <v>13</v>
      </c>
      <c r="I12" s="10" t="n">
        <v>15</v>
      </c>
      <c r="K12" s="0" t="s">
        <v>13</v>
      </c>
      <c r="L12" s="10" t="n">
        <v>15</v>
      </c>
    </row>
    <row r="13" customFormat="false" ht="12.75" hidden="false" customHeight="false" outlineLevel="0" collapsed="false">
      <c r="B13" s="0" t="s">
        <v>14</v>
      </c>
      <c r="C13" s="9" t="n">
        <v>670</v>
      </c>
      <c r="E13" s="0" t="s">
        <v>14</v>
      </c>
      <c r="F13" s="9" t="n">
        <v>550</v>
      </c>
      <c r="H13" s="0" t="s">
        <v>14</v>
      </c>
      <c r="I13" s="9" t="n">
        <v>425</v>
      </c>
      <c r="K13" s="0" t="s">
        <v>14</v>
      </c>
      <c r="L13" s="9" t="n">
        <v>550</v>
      </c>
    </row>
    <row r="14" customFormat="false" ht="12.75" hidden="false" customHeight="false" outlineLevel="0" collapsed="false">
      <c r="B14" s="0" t="s">
        <v>15</v>
      </c>
      <c r="C14" s="9" t="n">
        <v>670</v>
      </c>
      <c r="E14" s="0" t="s">
        <v>15</v>
      </c>
      <c r="F14" s="9" t="n">
        <v>550</v>
      </c>
      <c r="H14" s="0" t="s">
        <v>15</v>
      </c>
      <c r="I14" s="9" t="n">
        <v>425</v>
      </c>
      <c r="K14" s="0" t="s">
        <v>15</v>
      </c>
      <c r="L14" s="9" t="n">
        <v>550</v>
      </c>
    </row>
    <row r="15" customFormat="false" ht="12.75" hidden="false" customHeight="false" outlineLevel="0" collapsed="false">
      <c r="B15" s="0" t="s">
        <v>16</v>
      </c>
      <c r="C15" s="8" t="n">
        <f aca="false">C11*2/(C12*24)+C9/(C13*24)+1+C9/(C14*24)+1</f>
        <v>11.7412106135987</v>
      </c>
      <c r="E15" s="0" t="s">
        <v>16</v>
      </c>
      <c r="F15" s="8" t="n">
        <f aca="false">F11*2/(F12*24)+F9/(F13*24)+1+F9/(F14*24)+1</f>
        <v>9.47474747474748</v>
      </c>
      <c r="H15" s="0" t="s">
        <v>16</v>
      </c>
      <c r="I15" s="8" t="n">
        <f aca="false">I11*2/(I12*24)+I9/(I13*24)+1+I9/(I14*24)+1</f>
        <v>8.40522875816994</v>
      </c>
      <c r="K15" s="0" t="s">
        <v>16</v>
      </c>
      <c r="L15" s="8" t="n">
        <f aca="false">L11*2/(L12*24)+L9/(L13*24)+1+L9/(L14*24)+1</f>
        <v>9.47474747474748</v>
      </c>
    </row>
    <row r="16" customFormat="false" ht="12.75" hidden="false" customHeight="false" outlineLevel="0" collapsed="false">
      <c r="B16" s="0" t="s">
        <v>17</v>
      </c>
      <c r="C16" s="11" t="n">
        <f aca="false">C15*C10/365</f>
        <v>0.407101347010666</v>
      </c>
      <c r="E16" s="0" t="s">
        <v>17</v>
      </c>
      <c r="F16" s="11" t="n">
        <f aca="false">F15*F10/365</f>
        <v>0.315087269959873</v>
      </c>
      <c r="H16" s="0" t="s">
        <v>17</v>
      </c>
      <c r="I16" s="11" t="n">
        <f aca="false">I15*I10/365</f>
        <v>0.362392013609097</v>
      </c>
      <c r="K16" s="0" t="s">
        <v>17</v>
      </c>
      <c r="L16" s="11" t="n">
        <f aca="false">L15*L10/365</f>
        <v>0.519339463124395</v>
      </c>
    </row>
    <row r="17" customFormat="false" ht="12.75" hidden="false" customHeight="false" outlineLevel="0" collapsed="false">
      <c r="B17" s="0" t="s">
        <v>18</v>
      </c>
      <c r="C17" s="12" t="n">
        <v>25000</v>
      </c>
      <c r="E17" s="0" t="s">
        <v>18</v>
      </c>
      <c r="F17" s="12" t="n">
        <v>20000</v>
      </c>
      <c r="H17" s="0" t="s">
        <v>18</v>
      </c>
      <c r="I17" s="12" t="n">
        <v>16500</v>
      </c>
      <c r="K17" s="0" t="s">
        <v>18</v>
      </c>
      <c r="L17" s="12" t="n">
        <v>20000</v>
      </c>
    </row>
    <row r="18" customFormat="false" ht="12.75" hidden="false" customHeight="false" outlineLevel="0" collapsed="false">
      <c r="B18" s="0" t="s">
        <v>19</v>
      </c>
      <c r="C18" s="12" t="n">
        <v>8000</v>
      </c>
      <c r="E18" s="0" t="s">
        <v>19</v>
      </c>
      <c r="F18" s="12" t="n">
        <v>6000</v>
      </c>
      <c r="H18" s="0" t="s">
        <v>19</v>
      </c>
      <c r="I18" s="12" t="n">
        <v>4000</v>
      </c>
      <c r="K18" s="0" t="s">
        <v>19</v>
      </c>
      <c r="L18" s="12" t="n">
        <v>6000</v>
      </c>
    </row>
    <row r="19" customFormat="false" ht="12.75" hidden="false" customHeight="false" outlineLevel="0" collapsed="false">
      <c r="B19" s="0" t="s">
        <v>20</v>
      </c>
      <c r="C19" s="12" t="n">
        <v>80000</v>
      </c>
      <c r="E19" s="0" t="s">
        <v>20</v>
      </c>
      <c r="F19" s="12" t="n">
        <v>80000</v>
      </c>
      <c r="H19" s="0" t="s">
        <v>20</v>
      </c>
      <c r="I19" s="12" t="n">
        <v>80000</v>
      </c>
      <c r="K19" s="0" t="s">
        <v>20</v>
      </c>
      <c r="L19" s="12" t="n">
        <v>80000</v>
      </c>
    </row>
    <row r="20" customFormat="false" ht="12.75" hidden="false" customHeight="false" outlineLevel="0" collapsed="false">
      <c r="B20" s="0" t="s">
        <v>21</v>
      </c>
      <c r="C20" s="12" t="n">
        <v>8000</v>
      </c>
      <c r="E20" s="0" t="s">
        <v>21</v>
      </c>
      <c r="F20" s="12" t="n">
        <v>8000</v>
      </c>
      <c r="H20" s="0" t="s">
        <v>21</v>
      </c>
      <c r="I20" s="12" t="n">
        <v>8000</v>
      </c>
      <c r="K20" s="0" t="s">
        <v>21</v>
      </c>
      <c r="L20" s="12" t="n">
        <v>8000</v>
      </c>
    </row>
    <row r="21" customFormat="false" ht="12.75" hidden="false" customHeight="false" outlineLevel="0" collapsed="false">
      <c r="B21" s="0" t="s">
        <v>22</v>
      </c>
      <c r="C21" s="12" t="n">
        <v>50000</v>
      </c>
      <c r="E21" s="0" t="s">
        <v>22</v>
      </c>
      <c r="F21" s="12" t="n">
        <v>50000</v>
      </c>
      <c r="H21" s="0" t="s">
        <v>22</v>
      </c>
      <c r="I21" s="12" t="n">
        <v>50000</v>
      </c>
      <c r="K21" s="0" t="s">
        <v>22</v>
      </c>
      <c r="L21" s="12" t="n">
        <v>50000</v>
      </c>
    </row>
    <row r="22" customFormat="false" ht="12.75" hidden="false" customHeight="false" outlineLevel="0" collapsed="false">
      <c r="B22" s="0" t="s">
        <v>23</v>
      </c>
      <c r="C22" s="13" t="n">
        <f aca="false">C15*(C17+C18)+SUM(C19:C21)</f>
        <v>525459.950248756</v>
      </c>
      <c r="E22" s="0" t="s">
        <v>23</v>
      </c>
      <c r="F22" s="13" t="n">
        <f aca="false">F15*(F17+F18)+SUM(F19:F21)</f>
        <v>384343.434343434</v>
      </c>
      <c r="H22" s="0" t="s">
        <v>23</v>
      </c>
      <c r="I22" s="13" t="n">
        <f aca="false">I15*(I17+I18)+SUM(I19:I21)</f>
        <v>310307.189542484</v>
      </c>
      <c r="K22" s="0" t="s">
        <v>23</v>
      </c>
      <c r="L22" s="13" t="n">
        <f aca="false">L15*(L17+L18)+SUM(L19:L21)</f>
        <v>384343.434343434</v>
      </c>
    </row>
    <row r="23" customFormat="false" ht="12.75" hidden="false" customHeight="false" outlineLevel="0" collapsed="false">
      <c r="C23" s="8"/>
      <c r="F23" s="8"/>
      <c r="I23" s="8"/>
      <c r="L23" s="8"/>
    </row>
    <row r="24" customFormat="false" ht="12.75" hidden="false" customHeight="false" outlineLevel="0" collapsed="false">
      <c r="B24" s="0" t="s">
        <v>24</v>
      </c>
      <c r="C24" s="13" t="n">
        <f aca="false">C22*C10</f>
        <v>6650007.66224347</v>
      </c>
      <c r="E24" s="0" t="s">
        <v>24</v>
      </c>
      <c r="F24" s="13" t="n">
        <f aca="false">F22*F10</f>
        <v>4665256.69191919</v>
      </c>
      <c r="H24" s="0" t="s">
        <v>24</v>
      </c>
      <c r="I24" s="13" t="n">
        <f aca="false">I22*I10</f>
        <v>4883304.24183007</v>
      </c>
      <c r="K24" s="0" t="s">
        <v>24</v>
      </c>
      <c r="L24" s="13" t="n">
        <f aca="false">L22*L10</f>
        <v>7689463.00505051</v>
      </c>
    </row>
    <row r="25" customFormat="false" ht="12.75" hidden="false" customHeight="false" outlineLevel="0" collapsed="false">
      <c r="B25" s="0" t="s">
        <v>25</v>
      </c>
      <c r="C25" s="12" t="n">
        <f aca="false">365*(1-C16)*C17*0</f>
        <v>0</v>
      </c>
      <c r="E25" s="0" t="s">
        <v>25</v>
      </c>
      <c r="F25" s="12" t="n">
        <f aca="false">365*(1-F16)*F17*0</f>
        <v>0</v>
      </c>
      <c r="H25" s="0" t="s">
        <v>25</v>
      </c>
      <c r="I25" s="12" t="n">
        <f aca="false">365*(1-I16)*I17*0</f>
        <v>0</v>
      </c>
      <c r="K25" s="0" t="s">
        <v>25</v>
      </c>
      <c r="L25" s="12" t="n">
        <f aca="false">365*(1-L16)*L17*0</f>
        <v>0</v>
      </c>
    </row>
    <row r="26" customFormat="false" ht="12.75" hidden="false" customHeight="false" outlineLevel="0" collapsed="false">
      <c r="B26" s="0" t="s">
        <v>26</v>
      </c>
      <c r="C26" s="13" t="n">
        <f aca="false">C24+C25</f>
        <v>6650007.66224347</v>
      </c>
      <c r="E26" s="0" t="s">
        <v>26</v>
      </c>
      <c r="F26" s="13" t="n">
        <f aca="false">F24+F25</f>
        <v>4665256.69191919</v>
      </c>
      <c r="H26" s="0" t="s">
        <v>26</v>
      </c>
      <c r="I26" s="13" t="n">
        <f aca="false">I24+I25</f>
        <v>4883304.24183007</v>
      </c>
      <c r="K26" s="0" t="s">
        <v>26</v>
      </c>
      <c r="L26" s="13" t="n">
        <f aca="false">L24+L25</f>
        <v>7689463.00505051</v>
      </c>
    </row>
    <row r="27" customFormat="false" ht="12.75" hidden="false" customHeight="false" outlineLevel="0" collapsed="false">
      <c r="C27" s="13"/>
      <c r="I27" s="8"/>
    </row>
    <row r="28" customFormat="false" ht="12.75" hidden="false" customHeight="false" outlineLevel="0" collapsed="false">
      <c r="C28" s="13"/>
      <c r="I28" s="8"/>
    </row>
    <row r="29" customFormat="false" ht="12.75" hidden="false" customHeight="false" outlineLevel="0" collapsed="false">
      <c r="B29" s="4" t="s">
        <v>7</v>
      </c>
      <c r="C29" s="5" t="n">
        <v>20000</v>
      </c>
      <c r="E29" s="4" t="s">
        <v>8</v>
      </c>
      <c r="F29" s="5" t="n">
        <v>10000</v>
      </c>
      <c r="H29" s="4" t="s">
        <v>9</v>
      </c>
      <c r="I29" s="5" t="n">
        <v>5000</v>
      </c>
      <c r="K29" s="4" t="s">
        <v>10</v>
      </c>
      <c r="L29" s="5" t="n">
        <v>10000</v>
      </c>
    </row>
    <row r="30" customFormat="false" ht="12.75" hidden="false" customHeight="false" outlineLevel="0" collapsed="false">
      <c r="B30" s="0" t="s">
        <v>11</v>
      </c>
      <c r="C30" s="8" t="n">
        <f aca="false">C$4/C29</f>
        <v>20.24895</v>
      </c>
      <c r="E30" s="0" t="s">
        <v>11</v>
      </c>
      <c r="F30" s="8" t="n">
        <f aca="false">F$4/F29</f>
        <v>24.2765</v>
      </c>
      <c r="H30" s="0" t="s">
        <v>11</v>
      </c>
      <c r="I30" s="8" t="n">
        <f aca="false">I$4/I29</f>
        <v>31.474</v>
      </c>
      <c r="K30" s="0" t="s">
        <v>11</v>
      </c>
      <c r="L30" s="8" t="n">
        <f aca="false">(F$4+I$4)/L29</f>
        <v>40.0135</v>
      </c>
    </row>
    <row r="31" customFormat="false" ht="12.75" hidden="false" customHeight="false" outlineLevel="0" collapsed="false">
      <c r="B31" s="0" t="s">
        <v>12</v>
      </c>
      <c r="C31" s="9" t="n">
        <v>1037</v>
      </c>
      <c r="E31" s="0" t="s">
        <v>12</v>
      </c>
      <c r="F31" s="9" t="n">
        <v>800</v>
      </c>
      <c r="H31" s="0" t="s">
        <v>12</v>
      </c>
      <c r="I31" s="9" t="n">
        <v>800</v>
      </c>
      <c r="K31" s="0" t="s">
        <v>12</v>
      </c>
      <c r="L31" s="9" t="n">
        <v>800</v>
      </c>
    </row>
    <row r="32" customFormat="false" ht="12.75" hidden="false" customHeight="false" outlineLevel="0" collapsed="false">
      <c r="B32" s="0" t="s">
        <v>13</v>
      </c>
      <c r="C32" s="10" t="n">
        <v>15</v>
      </c>
      <c r="E32" s="0" t="s">
        <v>13</v>
      </c>
      <c r="F32" s="10" t="n">
        <v>15</v>
      </c>
      <c r="H32" s="0" t="s">
        <v>13</v>
      </c>
      <c r="I32" s="10" t="n">
        <v>15</v>
      </c>
      <c r="K32" s="0" t="s">
        <v>13</v>
      </c>
      <c r="L32" s="10" t="n">
        <v>15</v>
      </c>
    </row>
    <row r="33" customFormat="false" ht="12.75" hidden="false" customHeight="false" outlineLevel="0" collapsed="false">
      <c r="B33" s="0" t="s">
        <v>14</v>
      </c>
      <c r="C33" s="9" t="n">
        <v>550</v>
      </c>
      <c r="E33" s="0" t="s">
        <v>14</v>
      </c>
      <c r="F33" s="9" t="n">
        <v>425</v>
      </c>
      <c r="H33" s="0" t="s">
        <v>14</v>
      </c>
      <c r="I33" s="9" t="n">
        <v>350</v>
      </c>
      <c r="K33" s="0" t="s">
        <v>14</v>
      </c>
      <c r="L33" s="9" t="n">
        <v>425</v>
      </c>
    </row>
    <row r="34" customFormat="false" ht="12.75" hidden="false" customHeight="false" outlineLevel="0" collapsed="false">
      <c r="B34" s="0" t="s">
        <v>15</v>
      </c>
      <c r="C34" s="9" t="n">
        <v>550</v>
      </c>
      <c r="E34" s="0" t="s">
        <v>15</v>
      </c>
      <c r="F34" s="9" t="n">
        <v>425</v>
      </c>
      <c r="H34" s="0" t="s">
        <v>15</v>
      </c>
      <c r="I34" s="9" t="n">
        <v>350</v>
      </c>
      <c r="K34" s="0" t="s">
        <v>15</v>
      </c>
      <c r="L34" s="9" t="n">
        <v>425</v>
      </c>
    </row>
    <row r="35" customFormat="false" ht="12.75" hidden="false" customHeight="false" outlineLevel="0" collapsed="false">
      <c r="B35" s="0" t="s">
        <v>16</v>
      </c>
      <c r="C35" s="8" t="n">
        <f aca="false">C31*2/(C32*24)+C29/(C33*24)+1+C29/(C34*24)+1</f>
        <v>10.7914141414141</v>
      </c>
      <c r="E35" s="0" t="s">
        <v>16</v>
      </c>
      <c r="F35" s="8" t="n">
        <f aca="false">F31*2/(F32*24)+F29/(F33*24)+1+F29/(F34*24)+1</f>
        <v>8.40522875816994</v>
      </c>
      <c r="H35" s="0" t="s">
        <v>16</v>
      </c>
      <c r="I35" s="8" t="n">
        <f aca="false">I31*2/(I32*24)+I29/(I33*24)+1+I29/(I34*24)+1</f>
        <v>7.63492063492063</v>
      </c>
      <c r="K35" s="0" t="s">
        <v>16</v>
      </c>
      <c r="L35" s="8" t="n">
        <f aca="false">L31*2/(L32*24)+L29/(L33*24)+1+L29/(L34*24)+1</f>
        <v>8.40522875816994</v>
      </c>
    </row>
    <row r="36" customFormat="false" ht="12.75" hidden="false" customHeight="false" outlineLevel="0" collapsed="false">
      <c r="B36" s="0" t="s">
        <v>17</v>
      </c>
      <c r="C36" s="11" t="n">
        <f aca="false">C35*C30/365</f>
        <v>0.598670699667912</v>
      </c>
      <c r="E36" s="0" t="s">
        <v>17</v>
      </c>
      <c r="F36" s="11" t="n">
        <f aca="false">F35*F30/365</f>
        <v>0.559039824514281</v>
      </c>
      <c r="H36" s="0" t="s">
        <v>17</v>
      </c>
      <c r="I36" s="11" t="n">
        <f aca="false">I35*I30/365</f>
        <v>0.658360252228745</v>
      </c>
      <c r="K36" s="0" t="s">
        <v>17</v>
      </c>
      <c r="L36" s="11" t="n">
        <f aca="false">L35*L30/365</f>
        <v>0.921431838123377</v>
      </c>
    </row>
    <row r="37" customFormat="false" ht="12.75" hidden="false" customHeight="false" outlineLevel="0" collapsed="false">
      <c r="B37" s="0" t="s">
        <v>18</v>
      </c>
      <c r="C37" s="12" t="n">
        <v>20000</v>
      </c>
      <c r="E37" s="0" t="s">
        <v>18</v>
      </c>
      <c r="F37" s="12" t="n">
        <v>16500</v>
      </c>
      <c r="H37" s="0" t="s">
        <v>18</v>
      </c>
      <c r="I37" s="12" t="n">
        <v>12000</v>
      </c>
      <c r="K37" s="0" t="s">
        <v>18</v>
      </c>
      <c r="L37" s="12" t="n">
        <v>16500</v>
      </c>
    </row>
    <row r="38" customFormat="false" ht="12.75" hidden="false" customHeight="false" outlineLevel="0" collapsed="false">
      <c r="B38" s="0" t="s">
        <v>19</v>
      </c>
      <c r="C38" s="12" t="n">
        <v>6000</v>
      </c>
      <c r="E38" s="0" t="s">
        <v>19</v>
      </c>
      <c r="F38" s="12" t="n">
        <v>4000</v>
      </c>
      <c r="H38" s="0" t="s">
        <v>19</v>
      </c>
      <c r="I38" s="12" t="n">
        <v>2500</v>
      </c>
      <c r="K38" s="0" t="s">
        <v>19</v>
      </c>
      <c r="L38" s="12" t="n">
        <v>4000</v>
      </c>
    </row>
    <row r="39" customFormat="false" ht="12.75" hidden="false" customHeight="false" outlineLevel="0" collapsed="false">
      <c r="B39" s="0" t="s">
        <v>20</v>
      </c>
      <c r="C39" s="12" t="n">
        <v>80000</v>
      </c>
      <c r="E39" s="0" t="s">
        <v>20</v>
      </c>
      <c r="F39" s="12" t="n">
        <v>80000</v>
      </c>
      <c r="H39" s="0" t="s">
        <v>20</v>
      </c>
      <c r="I39" s="12" t="n">
        <v>80000</v>
      </c>
      <c r="K39" s="0" t="s">
        <v>20</v>
      </c>
      <c r="L39" s="12" t="n">
        <v>80000</v>
      </c>
    </row>
    <row r="40" customFormat="false" ht="12.75" hidden="false" customHeight="false" outlineLevel="0" collapsed="false">
      <c r="B40" s="0" t="s">
        <v>21</v>
      </c>
      <c r="C40" s="12" t="n">
        <v>8000</v>
      </c>
      <c r="E40" s="0" t="s">
        <v>21</v>
      </c>
      <c r="F40" s="12" t="n">
        <v>8000</v>
      </c>
      <c r="H40" s="0" t="s">
        <v>21</v>
      </c>
      <c r="I40" s="12" t="n">
        <v>8000</v>
      </c>
      <c r="K40" s="0" t="s">
        <v>21</v>
      </c>
      <c r="L40" s="12" t="n">
        <v>8000</v>
      </c>
    </row>
    <row r="41" customFormat="false" ht="12.75" hidden="false" customHeight="false" outlineLevel="0" collapsed="false">
      <c r="B41" s="0" t="s">
        <v>22</v>
      </c>
      <c r="C41" s="12" t="n">
        <v>50000</v>
      </c>
      <c r="E41" s="0" t="s">
        <v>22</v>
      </c>
      <c r="F41" s="12" t="n">
        <v>50000</v>
      </c>
      <c r="H41" s="0" t="s">
        <v>22</v>
      </c>
      <c r="I41" s="12" t="n">
        <v>50000</v>
      </c>
      <c r="K41" s="0" t="s">
        <v>22</v>
      </c>
      <c r="L41" s="12" t="n">
        <v>50000</v>
      </c>
    </row>
    <row r="42" customFormat="false" ht="12.75" hidden="false" customHeight="false" outlineLevel="0" collapsed="false">
      <c r="B42" s="0" t="s">
        <v>23</v>
      </c>
      <c r="C42" s="13" t="n">
        <f aca="false">C35*(C37+C38)+SUM(C39:C41)</f>
        <v>418576.767676768</v>
      </c>
      <c r="E42" s="0" t="s">
        <v>23</v>
      </c>
      <c r="F42" s="13" t="n">
        <f aca="false">F35*(F37+F38)+SUM(F39:F41)</f>
        <v>310307.189542484</v>
      </c>
      <c r="H42" s="0" t="s">
        <v>23</v>
      </c>
      <c r="I42" s="13" t="n">
        <f aca="false">I35*(I37+I38)+SUM(I39:I41)</f>
        <v>248706.349206349</v>
      </c>
      <c r="K42" s="0" t="s">
        <v>23</v>
      </c>
      <c r="L42" s="13" t="n">
        <f aca="false">L35*(L37+L38)+SUM(L39:L41)</f>
        <v>310307.189542484</v>
      </c>
    </row>
    <row r="43" customFormat="false" ht="12.75" hidden="false" customHeight="false" outlineLevel="0" collapsed="false">
      <c r="C43" s="8"/>
      <c r="F43" s="8"/>
      <c r="I43" s="8"/>
      <c r="L43" s="8"/>
    </row>
    <row r="44" customFormat="false" ht="12.75" hidden="false" customHeight="false" outlineLevel="0" collapsed="false">
      <c r="B44" s="0" t="s">
        <v>24</v>
      </c>
      <c r="C44" s="13" t="n">
        <f aca="false">C42*C30</f>
        <v>8475740.03984849</v>
      </c>
      <c r="E44" s="0" t="s">
        <v>24</v>
      </c>
      <c r="F44" s="13" t="n">
        <f aca="false">F42*F30</f>
        <v>7533172.4869281</v>
      </c>
      <c r="H44" s="0" t="s">
        <v>24</v>
      </c>
      <c r="I44" s="13" t="n">
        <f aca="false">I42*I30</f>
        <v>7827783.63492064</v>
      </c>
      <c r="K44" s="0" t="s">
        <v>24</v>
      </c>
      <c r="L44" s="13" t="n">
        <f aca="false">L42*L30</f>
        <v>12416476.7287582</v>
      </c>
    </row>
    <row r="45" customFormat="false" ht="12.75" hidden="false" customHeight="false" outlineLevel="0" collapsed="false">
      <c r="B45" s="0" t="s">
        <v>25</v>
      </c>
      <c r="C45" s="12" t="n">
        <f aca="false">365*(1-C36)*C37*0</f>
        <v>0</v>
      </c>
      <c r="E45" s="0" t="s">
        <v>25</v>
      </c>
      <c r="F45" s="12" t="n">
        <f aca="false">365*(1-F36)*F37*0</f>
        <v>0</v>
      </c>
      <c r="H45" s="0" t="s">
        <v>25</v>
      </c>
      <c r="I45" s="12" t="n">
        <f aca="false">365*(1-I36)*I37*0</f>
        <v>0</v>
      </c>
      <c r="K45" s="0" t="s">
        <v>25</v>
      </c>
      <c r="L45" s="12" t="n">
        <f aca="false">365*(1-L36)*L37*0</f>
        <v>0</v>
      </c>
    </row>
    <row r="46" customFormat="false" ht="12.75" hidden="false" customHeight="false" outlineLevel="0" collapsed="false">
      <c r="B46" s="0" t="s">
        <v>26</v>
      </c>
      <c r="C46" s="13" t="n">
        <f aca="false">C44+C45</f>
        <v>8475740.03984849</v>
      </c>
      <c r="E46" s="0" t="s">
        <v>26</v>
      </c>
      <c r="F46" s="13" t="n">
        <f aca="false">F44+F45</f>
        <v>7533172.4869281</v>
      </c>
      <c r="H46" s="0" t="s">
        <v>26</v>
      </c>
      <c r="I46" s="13" t="n">
        <f aca="false">I44+I45</f>
        <v>7827783.63492064</v>
      </c>
      <c r="K46" s="0" t="s">
        <v>26</v>
      </c>
      <c r="L46" s="13" t="n">
        <f aca="false">L44+L45</f>
        <v>12416476.7287582</v>
      </c>
    </row>
    <row r="49" customFormat="false" ht="12.75" hidden="false" customHeight="false" outlineLevel="0" collapsed="false">
      <c r="B49" s="0" t="s">
        <v>27</v>
      </c>
      <c r="E49" s="0" t="s">
        <v>28</v>
      </c>
      <c r="H49" s="0" t="s">
        <v>29</v>
      </c>
    </row>
    <row r="50" customFormat="false" ht="12.75" hidden="false" customHeight="false" outlineLevel="0" collapsed="false">
      <c r="B50" s="0" t="s">
        <v>30</v>
      </c>
      <c r="C50" s="9" t="n">
        <v>1037</v>
      </c>
      <c r="E50" s="0" t="s">
        <v>31</v>
      </c>
      <c r="F50" s="14" t="n">
        <v>0.50699</v>
      </c>
      <c r="H50" s="0" t="s">
        <v>32</v>
      </c>
      <c r="I50" s="13" t="n">
        <f aca="false">F6+I6</f>
        <v>11449053.7645951</v>
      </c>
    </row>
    <row r="51" customFormat="false" ht="12.75" hidden="false" customHeight="false" outlineLevel="0" collapsed="false">
      <c r="B51" s="0" t="s">
        <v>33</v>
      </c>
      <c r="C51" s="9" t="n">
        <v>528</v>
      </c>
      <c r="E51" s="0" t="s">
        <v>34</v>
      </c>
      <c r="F51" s="14" t="n">
        <v>0.584</v>
      </c>
      <c r="H51" s="0" t="s">
        <v>35</v>
      </c>
      <c r="I51" s="12" t="n">
        <v>-2000000</v>
      </c>
    </row>
    <row r="52" customFormat="false" ht="12.75" hidden="false" customHeight="false" outlineLevel="0" collapsed="false">
      <c r="B52" s="0" t="s">
        <v>36</v>
      </c>
      <c r="C52" s="9" t="n">
        <v>716</v>
      </c>
      <c r="H52" s="0" t="s">
        <v>37</v>
      </c>
      <c r="I52" s="15" t="n">
        <f aca="false">-(L26-C26)</f>
        <v>-1039455.34280704</v>
      </c>
    </row>
    <row r="53" customFormat="false" ht="12.75" hidden="false" customHeight="false" outlineLevel="0" collapsed="false">
      <c r="B53" s="0" t="s">
        <v>38</v>
      </c>
      <c r="C53" s="9" t="n">
        <v>1160</v>
      </c>
      <c r="E53" s="0" t="s">
        <v>39</v>
      </c>
      <c r="F53" s="14" t="n">
        <v>8.32828</v>
      </c>
      <c r="H53" s="0" t="s">
        <v>40</v>
      </c>
      <c r="I53" s="13" t="n">
        <f aca="false">SUM(I50:I52)</f>
        <v>8409598.42178806</v>
      </c>
    </row>
    <row r="54" customFormat="false" ht="12.75" hidden="false" customHeight="false" outlineLevel="0" collapsed="false">
      <c r="B54" s="0" t="s">
        <v>41</v>
      </c>
      <c r="C54" s="9" t="n">
        <v>874</v>
      </c>
      <c r="E54" s="0" t="s">
        <v>42</v>
      </c>
      <c r="F54" s="16" t="n">
        <f aca="false">F$53*F50</f>
        <v>4.2223546772</v>
      </c>
      <c r="I54" s="13"/>
    </row>
    <row r="55" customFormat="false" ht="12.75" hidden="false" customHeight="false" outlineLevel="0" collapsed="false">
      <c r="B55" s="0" t="s">
        <v>43</v>
      </c>
      <c r="C55" s="9" t="n">
        <v>898</v>
      </c>
      <c r="E55" s="0" t="s">
        <v>44</v>
      </c>
      <c r="F55" s="16" t="n">
        <f aca="false">F$53*F51</f>
        <v>4.86371552</v>
      </c>
      <c r="H55" s="0" t="s">
        <v>45</v>
      </c>
      <c r="I55" s="12" t="n">
        <v>12000000</v>
      </c>
    </row>
    <row r="56" customFormat="false" ht="12.75" hidden="false" customHeight="false" outlineLevel="0" collapsed="false">
      <c r="C56" s="3"/>
    </row>
    <row r="57" customFormat="false" ht="12.75" hidden="false" customHeight="false" outlineLevel="0" collapsed="false">
      <c r="C57" s="3"/>
      <c r="H57" s="0" t="s">
        <v>46</v>
      </c>
      <c r="I57" s="17" t="n">
        <f aca="false">IRR(I69:I89,0.2)</f>
        <v>0.700782783403282</v>
      </c>
    </row>
    <row r="68" customFormat="false" ht="12.75" hidden="false" customHeight="false" outlineLevel="0" collapsed="false">
      <c r="I68" s="18" t="s">
        <v>47</v>
      </c>
    </row>
    <row r="69" customFormat="false" ht="12.75" hidden="false" customHeight="false" outlineLevel="0" collapsed="false">
      <c r="I69" s="13" t="n">
        <f aca="false">-I55</f>
        <v>-12000000</v>
      </c>
    </row>
    <row r="70" customFormat="false" ht="12.75" hidden="false" customHeight="false" outlineLevel="0" collapsed="false">
      <c r="I70" s="13" t="n">
        <f aca="false">$I$53</f>
        <v>8409598.42178806</v>
      </c>
    </row>
    <row r="71" customFormat="false" ht="12.75" hidden="false" customHeight="false" outlineLevel="0" collapsed="false">
      <c r="I71" s="13" t="n">
        <f aca="false">$I$53</f>
        <v>8409598.42178806</v>
      </c>
    </row>
    <row r="72" customFormat="false" ht="12.75" hidden="false" customHeight="false" outlineLevel="0" collapsed="false">
      <c r="I72" s="13" t="n">
        <f aca="false">$I$53</f>
        <v>8409598.42178806</v>
      </c>
    </row>
    <row r="73" customFormat="false" ht="12.75" hidden="false" customHeight="false" outlineLevel="0" collapsed="false">
      <c r="I73" s="13" t="n">
        <f aca="false">$I$53</f>
        <v>8409598.42178806</v>
      </c>
    </row>
    <row r="74" customFormat="false" ht="12.75" hidden="false" customHeight="false" outlineLevel="0" collapsed="false">
      <c r="I74" s="13" t="n">
        <f aca="false">$I$53</f>
        <v>8409598.42178806</v>
      </c>
    </row>
    <row r="75" customFormat="false" ht="12.75" hidden="false" customHeight="false" outlineLevel="0" collapsed="false">
      <c r="I75" s="13" t="n">
        <f aca="false">$I$53</f>
        <v>8409598.42178806</v>
      </c>
    </row>
    <row r="76" customFormat="false" ht="12.75" hidden="false" customHeight="false" outlineLevel="0" collapsed="false">
      <c r="I76" s="13" t="n">
        <f aca="false">$I$53</f>
        <v>8409598.42178806</v>
      </c>
    </row>
    <row r="77" customFormat="false" ht="12.75" hidden="false" customHeight="false" outlineLevel="0" collapsed="false">
      <c r="I77" s="13" t="n">
        <f aca="false">$I$53</f>
        <v>8409598.42178806</v>
      </c>
    </row>
    <row r="78" customFormat="false" ht="12.75" hidden="false" customHeight="false" outlineLevel="0" collapsed="false">
      <c r="I78" s="13" t="n">
        <f aca="false">$I$53</f>
        <v>8409598.42178806</v>
      </c>
    </row>
    <row r="79" customFormat="false" ht="12.75" hidden="false" customHeight="false" outlineLevel="0" collapsed="false">
      <c r="I79" s="13" t="n">
        <f aca="false">$I$53</f>
        <v>8409598.42178806</v>
      </c>
    </row>
    <row r="80" customFormat="false" ht="12.75" hidden="false" customHeight="false" outlineLevel="0" collapsed="false">
      <c r="I80" s="13" t="n">
        <f aca="false">$I$53</f>
        <v>8409598.42178806</v>
      </c>
    </row>
    <row r="81" customFormat="false" ht="12.75" hidden="false" customHeight="false" outlineLevel="0" collapsed="false">
      <c r="I81" s="13" t="n">
        <f aca="false">$I$53</f>
        <v>8409598.42178806</v>
      </c>
    </row>
    <row r="82" customFormat="false" ht="12.75" hidden="false" customHeight="false" outlineLevel="0" collapsed="false">
      <c r="I82" s="13" t="n">
        <f aca="false">$I$53</f>
        <v>8409598.42178806</v>
      </c>
    </row>
    <row r="83" customFormat="false" ht="12.75" hidden="false" customHeight="false" outlineLevel="0" collapsed="false">
      <c r="I83" s="13" t="n">
        <f aca="false">$I$53</f>
        <v>8409598.42178806</v>
      </c>
    </row>
    <row r="84" customFormat="false" ht="12.75" hidden="false" customHeight="false" outlineLevel="0" collapsed="false">
      <c r="I84" s="13" t="n">
        <f aca="false">$I$53</f>
        <v>8409598.42178806</v>
      </c>
    </row>
    <row r="85" customFormat="false" ht="12.75" hidden="false" customHeight="false" outlineLevel="0" collapsed="false">
      <c r="I85" s="13" t="n">
        <f aca="false">$I$53</f>
        <v>8409598.42178806</v>
      </c>
    </row>
    <row r="86" customFormat="false" ht="12.75" hidden="false" customHeight="false" outlineLevel="0" collapsed="false">
      <c r="I86" s="13" t="n">
        <f aca="false">$I$53</f>
        <v>8409598.42178806</v>
      </c>
    </row>
    <row r="87" customFormat="false" ht="12.75" hidden="false" customHeight="false" outlineLevel="0" collapsed="false">
      <c r="I87" s="13" t="n">
        <f aca="false">$I$53</f>
        <v>8409598.42178806</v>
      </c>
    </row>
    <row r="88" customFormat="false" ht="12.75" hidden="false" customHeight="false" outlineLevel="0" collapsed="false">
      <c r="I88" s="13" t="n">
        <f aca="false">$I$53</f>
        <v>8409598.42178806</v>
      </c>
    </row>
    <row r="89" customFormat="false" ht="12.75" hidden="false" customHeight="false" outlineLevel="0" collapsed="false">
      <c r="I89" s="13" t="n">
        <f aca="false">$I$53</f>
        <v>8409598.42178806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2001-08-07T16:05:20Z</dcterms:created>
  <dc:creator>pybarbo</dc:creator>
  <dc:description/>
  <dc:language>en-US</dc:language>
  <cp:lastModifiedBy>pybarbo</cp:lastModifiedBy>
  <cp:lastPrinted>2001-08-08T16:29:18Z</cp:lastPrinted>
  <dcterms:modified xsi:type="dcterms:W3CDTF">2001-08-09T19:03:53Z</dcterms:modified>
  <cp:revision>0</cp:revision>
  <dc:subject/>
  <dc:title/>
</cp:coreProperties>
</file>