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005 GL" sheetId="1" state="visible" r:id="rId3"/>
    <sheet name="0004 GL" sheetId="2" state="visible" r:id="rId4"/>
    <sheet name="0003 GL" sheetId="3" state="visible" r:id="rId5"/>
    <sheet name="0002 GL" sheetId="4" state="visible" r:id="rId6"/>
    <sheet name="0001 GL" sheetId="5" state="visible" r:id="rId7"/>
    <sheet name="9912 GL" sheetId="6" state="visible" r:id="rId8"/>
  </sheets>
  <definedNames>
    <definedName function="false" hidden="false" localSheetId="4" name="_xlnm.Print_Area" vbProcedure="false">'0001 GL'!$A$1:$T$53</definedName>
    <definedName function="false" hidden="false" localSheetId="2" name="_xlnm.Print_Area" vbProcedure="false">'0003 GL'!$A$1:$V$71</definedName>
    <definedName function="false" hidden="false" localSheetId="5" name="_xlnm.Print_Area" vbProcedure="false">'9912 GL'!$A$1:$T$55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U60" authorId="0">
      <text>
        <r>
          <rPr>
            <b val="true"/>
            <sz val="8"/>
            <color rgb="FF000000"/>
            <rFont val="Tahoma"/>
            <family val="0"/>
          </rPr>
          <t xml:space="preserve">GREGORY ANDREW MAUSSER:
</t>
        </r>
        <r>
          <rPr>
            <sz val="8"/>
            <color rgb="FF000000"/>
            <rFont val="Tahoma"/>
            <family val="0"/>
          </rPr>
          <t xml:space="preserve">entered 6/7/00, missing from original 3rd day schedule.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16</xdr:colOff>
                <xdr:row>58</xdr:row>
                <xdr:rowOff>5</xdr:rowOff>
              </xdr:from>
              <xdr:to>
                <xdr:col>22</xdr:col>
                <xdr:colOff>66</xdr:colOff>
                <xdr:row>62</xdr:row>
                <xdr:rowOff>19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<sst xmlns="http://schemas.openxmlformats.org/spreadsheetml/2006/main" count="311" uniqueCount="90">
  <si>
    <t xml:space="preserve">Enron North America</t>
  </si>
  <si>
    <t xml:space="preserve">WEST  Desk</t>
  </si>
  <si>
    <t xml:space="preserve">Summary of Flash to Actual Variance</t>
  </si>
  <si>
    <t xml:space="preserve">(Income)/ Expense to Desk</t>
  </si>
  <si>
    <t xml:space="preserve">PRE 1999</t>
  </si>
  <si>
    <t xml:space="preserve">1st QTR 99</t>
  </si>
  <si>
    <t xml:space="preserve">0001</t>
  </si>
  <si>
    <t xml:space="preserve">0002</t>
  </si>
  <si>
    <t xml:space="preserve">0003</t>
  </si>
  <si>
    <t xml:space="preserve">0004</t>
  </si>
  <si>
    <t xml:space="preserve">Total</t>
  </si>
  <si>
    <t xml:space="preserve">Total Flash to Actual Variance </t>
  </si>
  <si>
    <t xml:space="preserve">stated as of 4/30/00 GL</t>
  </si>
  <si>
    <r>
      <rPr>
        <b val="true"/>
        <sz val="9"/>
        <rFont val="Arial"/>
        <family val="2"/>
      </rPr>
      <t xml:space="preserve">Proposed Adjustments to NGP&amp;L, </t>
    </r>
    <r>
      <rPr>
        <b val="true"/>
        <sz val="9"/>
        <color rgb="FF3366FF"/>
        <rFont val="Arial"/>
        <family val="2"/>
      </rPr>
      <t xml:space="preserve"> 05/31/00</t>
    </r>
  </si>
  <si>
    <t xml:space="preserve">Current month</t>
  </si>
  <si>
    <t xml:space="preserve"> </t>
  </si>
  <si>
    <t xml:space="preserve">Outstanding Variances </t>
  </si>
  <si>
    <t xml:space="preserve">Settlements</t>
  </si>
  <si>
    <t xml:space="preserve">City of Pasadena - waiting on phase II info - invoice in draft status</t>
  </si>
  <si>
    <t xml:space="preserve">HPLC sales invoices in draft status</t>
  </si>
  <si>
    <t xml:space="preserve">Citizens Purchase PMA 0002 GL</t>
  </si>
  <si>
    <t xml:space="preserve">Amoco Sales PMA in 10/99 GL</t>
  </si>
  <si>
    <t xml:space="preserve">Volume Management</t>
  </si>
  <si>
    <t xml:space="preserve">Pacific Gas and Electric PMA expected</t>
  </si>
  <si>
    <t xml:space="preserve">Trailblazer Pipeline PMA 0001 GL</t>
  </si>
  <si>
    <t xml:space="preserve">Economics</t>
  </si>
  <si>
    <t xml:space="preserve">Synthetic storage deals that should turn around in future</t>
  </si>
  <si>
    <t xml:space="preserve">Fuel Expense related to El Paso "agency deals" not flashed</t>
  </si>
  <si>
    <t xml:space="preserve">Financial liquidations</t>
  </si>
  <si>
    <t xml:space="preserve">Gas Accounting</t>
  </si>
  <si>
    <t xml:space="preserve">Sinclair may be on Denver GL</t>
  </si>
  <si>
    <t xml:space="preserve">OA Group to Analyze</t>
  </si>
  <si>
    <t xml:space="preserve">Unanalyzed</t>
  </si>
  <si>
    <t xml:space="preserve">Outstanding Variances, resolution expected 05/00 GL</t>
  </si>
  <si>
    <t xml:space="preserve">Enervest Purchase PMA</t>
  </si>
  <si>
    <t xml:space="preserve">Citizens Sales Demand Reimbursement - needs to be booked</t>
  </si>
  <si>
    <t xml:space="preserve">UA4 Entry in 0003 GL - sales</t>
  </si>
  <si>
    <t xml:space="preserve">tsf fin liq to Texas</t>
  </si>
  <si>
    <t xml:space="preserve">Golden Gate Synthetic Storage Value to be reversed in 5/00GL </t>
  </si>
  <si>
    <t xml:space="preserve">Reclass PG&amp;E Transport Demand from November to October</t>
  </si>
  <si>
    <t xml:space="preserve">Volume Management providing $ to clear</t>
  </si>
  <si>
    <t xml:space="preserve">tsf fin liq with Denver(reverse wrong entry)</t>
  </si>
  <si>
    <t xml:space="preserve">tsf fin liq to central</t>
  </si>
  <si>
    <t xml:space="preserve">Transfer Financial liquidation to HPLC</t>
  </si>
  <si>
    <t xml:space="preserve">Total Identified Flash to Actual Variances</t>
  </si>
  <si>
    <t xml:space="preserve">Unexplained Variance</t>
  </si>
  <si>
    <t xml:space="preserve">Income taken</t>
  </si>
  <si>
    <t xml:space="preserve">Transfer Financial Liquidation to HPLC</t>
  </si>
  <si>
    <t xml:space="preserve">stated as of 3/31/00 GL</t>
  </si>
  <si>
    <r>
      <rPr>
        <b val="true"/>
        <sz val="9"/>
        <rFont val="Arial"/>
        <family val="2"/>
      </rPr>
      <t xml:space="preserve">Proposed Adjustments to NGP&amp;L, </t>
    </r>
    <r>
      <rPr>
        <b val="true"/>
        <sz val="9"/>
        <color rgb="FF3366FF"/>
        <rFont val="Arial"/>
        <family val="2"/>
      </rPr>
      <t xml:space="preserve"> 04/30/00</t>
    </r>
  </si>
  <si>
    <t xml:space="preserve">BC Gas Utility Purchase PMA 0001 GL</t>
  </si>
  <si>
    <t xml:space="preserve">Enron Canada Purchase PMA 0001 GL</t>
  </si>
  <si>
    <t xml:space="preserve">Burbank Purchase PMA 0002 GL</t>
  </si>
  <si>
    <t xml:space="preserve">Enervest Purchase PMA 0002 GL</t>
  </si>
  <si>
    <t xml:space="preserve">California Energy Hub Purchase 0002 GL</t>
  </si>
  <si>
    <t xml:space="preserve">Fuel Expense related to El Paso</t>
  </si>
  <si>
    <t xml:space="preserve">Wyoming Interstate PMA 0003 GL</t>
  </si>
  <si>
    <t xml:space="preserve">Transwestern Pipeline PMA 0002 GL</t>
  </si>
  <si>
    <t xml:space="preserve">Interdesk transactions</t>
  </si>
  <si>
    <t xml:space="preserve">Fort James Sales PMA 12/99 GL</t>
  </si>
  <si>
    <t xml:space="preserve">Synthetic storage deals that were trued up for first quarter</t>
  </si>
  <si>
    <t xml:space="preserve">Outstanding Variances, resolution expected 04/00 GL</t>
  </si>
  <si>
    <t xml:space="preserve">Imbalance 0003 GL</t>
  </si>
  <si>
    <t xml:space="preserve">stated as of 2/29/00 GL</t>
  </si>
  <si>
    <r>
      <rPr>
        <b val="true"/>
        <sz val="9"/>
        <rFont val="Arial"/>
        <family val="2"/>
      </rPr>
      <t xml:space="preserve">Proposed Adjustments to NGP&amp;L, </t>
    </r>
    <r>
      <rPr>
        <b val="true"/>
        <sz val="9"/>
        <color rgb="FF3366FF"/>
        <rFont val="Arial"/>
        <family val="2"/>
      </rPr>
      <t xml:space="preserve"> 03/31/00</t>
    </r>
  </si>
  <si>
    <t xml:space="preserve">American Public Phase 1 CPR adj</t>
  </si>
  <si>
    <t xml:space="preserve">Fuel Expense</t>
  </si>
  <si>
    <t xml:space="preserve">Outstanding Variances, resolution expected 03/00 GL</t>
  </si>
  <si>
    <t xml:space="preserve">Reclass from West to Denver- fin liq</t>
  </si>
  <si>
    <t xml:space="preserve">Reclass from West to Central - Fin liq</t>
  </si>
  <si>
    <t xml:space="preserve">Transfer between months - Jim Little</t>
  </si>
  <si>
    <t xml:space="preserve">stated as of 1/31/00 GL</t>
  </si>
  <si>
    <r>
      <rPr>
        <b val="true"/>
        <sz val="9"/>
        <rFont val="Arial"/>
        <family val="2"/>
      </rPr>
      <t xml:space="preserve">Proposed Adjustments to NGP&amp;L, </t>
    </r>
    <r>
      <rPr>
        <b val="true"/>
        <sz val="9"/>
        <color rgb="FF3366FF"/>
        <rFont val="Arial"/>
        <family val="2"/>
      </rPr>
      <t xml:space="preserve"> 02/29/00</t>
    </r>
  </si>
  <si>
    <t xml:space="preserve">SOCAL Amortization </t>
  </si>
  <si>
    <t xml:space="preserve">Burlington Resources Purchase Phase 1 unresolved</t>
  </si>
  <si>
    <t xml:space="preserve">Sinclair Oil Corp Sales Phase 1 unresolved</t>
  </si>
  <si>
    <t xml:space="preserve">Physical liquidation leg 5 - American Public Energy   EV7251 PMA ( Double booked )</t>
  </si>
  <si>
    <t xml:space="preserve">Enserco Energy &amp; Amoco Canada  Purchase PMA's in 10/99 GL for 03/99 Prod</t>
  </si>
  <si>
    <t xml:space="preserve">Transport Demand/Commodity expense per Terry</t>
  </si>
  <si>
    <t xml:space="preserve">Gas Accounting/Economics</t>
  </si>
  <si>
    <t xml:space="preserve">Financial liquidations </t>
  </si>
  <si>
    <t xml:space="preserve">Financial Liquidations to be reviewed</t>
  </si>
  <si>
    <t xml:space="preserve">Outstanding Variances, resolution expected 01/00 GL</t>
  </si>
  <si>
    <t xml:space="preserve">Reclass from West to Aruba - Fin liq</t>
  </si>
  <si>
    <t xml:space="preserve">Transport Demand expense reverse in 01/00 GL</t>
  </si>
  <si>
    <t xml:space="preserve">stated as of 12/31/99 GL</t>
  </si>
  <si>
    <r>
      <rPr>
        <b val="true"/>
        <sz val="9"/>
        <rFont val="Arial"/>
        <family val="2"/>
      </rPr>
      <t xml:space="preserve">Proposed Adjustments to NGP&amp;L, </t>
    </r>
    <r>
      <rPr>
        <b val="true"/>
        <sz val="9"/>
        <color rgb="FF3366FF"/>
        <rFont val="Arial"/>
        <family val="2"/>
      </rPr>
      <t xml:space="preserve"> 01/31/00</t>
    </r>
  </si>
  <si>
    <t xml:space="preserve">Synthetic Storage - prior to SS procedures were in place</t>
  </si>
  <si>
    <t xml:space="preserve">Miscellaneous PMA's  </t>
  </si>
  <si>
    <t xml:space="preserve">Reclass from Storage Book to West - fin liq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</si>
</sst>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0%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i val="true"/>
      <sz val="16"/>
      <name val="Arial"/>
      <family val="2"/>
    </font>
    <font>
      <sz val="16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6"/>
      <name val="Arial"/>
      <family val="2"/>
    </font>
    <font>
      <b val="true"/>
      <sz val="10"/>
      <color rgb="FF3366FF"/>
      <name val="Arial"/>
      <family val="2"/>
    </font>
    <font>
      <b val="true"/>
      <sz val="8"/>
      <name val="Arial"/>
      <family val="0"/>
    </font>
    <font>
      <b val="true"/>
      <sz val="9"/>
      <name val="Arial"/>
      <family val="2"/>
    </font>
    <font>
      <b val="true"/>
      <sz val="9"/>
      <color rgb="FF3366FF"/>
      <name val="Arial"/>
      <family val="2"/>
    </font>
    <font>
      <sz val="8"/>
      <name val="Arial"/>
      <family val="0"/>
    </font>
    <font>
      <sz val="8"/>
      <color rgb="FFFF0000"/>
      <name val="Arial"/>
      <family val="2"/>
    </font>
    <font>
      <b val="true"/>
      <u val="single"/>
      <sz val="8"/>
      <name val="Arial"/>
      <family val="2"/>
    </font>
    <font>
      <b val="true"/>
      <u val="single"/>
      <sz val="8"/>
      <name val="Arial"/>
      <family val="0"/>
    </font>
    <font>
      <b val="true"/>
      <u val="single"/>
      <sz val="9"/>
      <name val="Arial"/>
      <family val="2"/>
    </font>
    <font>
      <sz val="9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.7"/>
    <col collapsed="false" customWidth="true" hidden="false" outlineLevel="0" max="2" min="2" style="1" width="4.28"/>
    <col collapsed="false" customWidth="true" hidden="false" outlineLevel="0" max="3" min="3" style="2" width="50.56"/>
    <col collapsed="false" customWidth="true" hidden="false" outlineLevel="0" max="4" min="4" style="1" width="0.85"/>
    <col collapsed="false" customWidth="true" hidden="false" outlineLevel="0" max="5" min="5" style="2" width="4.28"/>
    <col collapsed="false" customWidth="true" hidden="false" outlineLevel="0" max="6" min="6" style="1" width="13.99"/>
    <col collapsed="false" customWidth="true" hidden="false" outlineLevel="0" max="7" min="7" style="2" width="3.42"/>
    <col collapsed="false" customWidth="true" hidden="false" outlineLevel="0" max="8" min="8" style="1" width="11.7"/>
    <col collapsed="false" customWidth="true" hidden="false" outlineLevel="0" max="9" min="9" style="1" width="4.85"/>
    <col collapsed="false" customWidth="true" hidden="false" outlineLevel="0" max="10" min="10" style="1" width="11.7"/>
    <col collapsed="false" customWidth="true" hidden="false" outlineLevel="0" max="11" min="11" style="1" width="12.99"/>
    <col collapsed="false" customWidth="true" hidden="false" outlineLevel="0" max="13" min="12" style="1" width="11.7"/>
    <col collapsed="false" customWidth="true" hidden="false" outlineLevel="0" max="14" min="14" style="3" width="12.99"/>
    <col collapsed="false" customWidth="true" hidden="false" outlineLevel="0" max="15" min="15" style="1" width="12.99"/>
    <col collapsed="false" customWidth="true" hidden="false" outlineLevel="0" max="16" min="16" style="3" width="13.56"/>
    <col collapsed="false" customWidth="true" hidden="false" outlineLevel="0" max="17" min="17" style="2" width="13.14"/>
    <col collapsed="false" customWidth="true" hidden="false" outlineLevel="0" max="18" min="18" style="1" width="13.56"/>
    <col collapsed="false" customWidth="true" hidden="false" outlineLevel="0" max="20" min="19" style="1" width="11.56"/>
    <col collapsed="false" customWidth="true" hidden="false" outlineLevel="0" max="21" min="21" style="1" width="12.28"/>
    <col collapsed="false" customWidth="true" hidden="false" outlineLevel="0" max="22" min="22" style="1" width="11.56"/>
    <col collapsed="false" customWidth="true" hidden="false" outlineLevel="0" max="23" min="23" style="1" width="13.56"/>
    <col collapsed="false" customWidth="false" hidden="false" outlineLevel="0" max="257" min="24" style="1" width="9.14"/>
  </cols>
  <sheetData>
    <row r="1" customFormat="false" ht="15.7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20.25" hidden="false" customHeight="false" outlineLevel="0" collapsed="false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9"/>
      <c r="IW2" s="9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1"/>
      <c r="IW3" s="11"/>
    </row>
    <row r="4" customFormat="false" ht="12.75" hidden="false" customHeight="false" outlineLevel="0" collapsed="false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4"/>
      <c r="IW4" s="14"/>
    </row>
    <row r="5" customFormat="false" ht="12.75" hidden="false" customHeight="false" outlineLevel="0" collapsed="false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3"/>
      <c r="Y5" s="13"/>
      <c r="Z5" s="13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4"/>
    </row>
    <row r="6" customFormat="false" ht="30.75" hidden="false" customHeight="true" outlineLevel="0" collapsed="false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customFormat="false" ht="11.25" hidden="false" customHeight="false" outlineLevel="0" collapsed="false">
      <c r="F7" s="16" t="s">
        <v>4</v>
      </c>
      <c r="G7" s="17"/>
      <c r="H7" s="16" t="s">
        <v>5</v>
      </c>
      <c r="I7" s="16"/>
      <c r="J7" s="16" t="n">
        <v>9904</v>
      </c>
      <c r="K7" s="16" t="n">
        <v>9905</v>
      </c>
      <c r="L7" s="16" t="n">
        <v>9906</v>
      </c>
      <c r="M7" s="16" t="n">
        <v>9907</v>
      </c>
      <c r="N7" s="16" t="n">
        <v>9908</v>
      </c>
      <c r="O7" s="16" t="n">
        <v>9909</v>
      </c>
      <c r="P7" s="16" t="n">
        <v>9910</v>
      </c>
      <c r="Q7" s="16" t="n">
        <v>9911</v>
      </c>
      <c r="R7" s="16" t="n">
        <v>9912</v>
      </c>
      <c r="S7" s="16" t="s">
        <v>6</v>
      </c>
      <c r="T7" s="16" t="s">
        <v>7</v>
      </c>
      <c r="U7" s="16" t="s">
        <v>8</v>
      </c>
      <c r="V7" s="16" t="s">
        <v>9</v>
      </c>
      <c r="W7" s="16" t="s">
        <v>10</v>
      </c>
    </row>
    <row r="8" customFormat="false" ht="21.75" hidden="false" customHeight="true" outlineLevel="0" collapsed="false">
      <c r="A8" s="18" t="s">
        <v>11</v>
      </c>
      <c r="B8" s="18"/>
      <c r="C8" s="19"/>
      <c r="D8" s="18"/>
      <c r="E8" s="18"/>
      <c r="F8" s="20" t="n">
        <v>-54815</v>
      </c>
      <c r="G8" s="20"/>
      <c r="H8" s="20" t="n">
        <f aca="false">-52407-41341+630027</f>
        <v>536279</v>
      </c>
      <c r="I8" s="20"/>
      <c r="J8" s="20" t="n">
        <v>8847</v>
      </c>
      <c r="K8" s="20" t="n">
        <v>-20838</v>
      </c>
      <c r="L8" s="20" t="n">
        <v>7559</v>
      </c>
      <c r="M8" s="20" t="n">
        <v>357428</v>
      </c>
      <c r="N8" s="21" t="n">
        <v>873321</v>
      </c>
      <c r="O8" s="20" t="n">
        <v>142049</v>
      </c>
      <c r="P8" s="21" t="n">
        <v>500422</v>
      </c>
      <c r="Q8" s="20" t="n">
        <v>443959</v>
      </c>
      <c r="R8" s="20" t="n">
        <v>1775818</v>
      </c>
      <c r="S8" s="20" t="n">
        <v>312244</v>
      </c>
      <c r="T8" s="20" t="n">
        <v>1275960</v>
      </c>
      <c r="U8" s="20" t="n">
        <v>-4522403</v>
      </c>
      <c r="V8" s="20" t="n">
        <v>3687469</v>
      </c>
      <c r="W8" s="20" t="n">
        <f aca="false">SUM(F8:V8)</f>
        <v>5323299</v>
      </c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" hidden="false" customHeight="true" outlineLevel="0" collapsed="false">
      <c r="A9" s="22"/>
      <c r="B9" s="22" t="s">
        <v>12</v>
      </c>
      <c r="C9" s="23"/>
      <c r="D9" s="22"/>
      <c r="E9" s="22"/>
      <c r="F9" s="24"/>
      <c r="G9" s="24"/>
      <c r="H9" s="24"/>
      <c r="I9" s="24"/>
      <c r="J9" s="24"/>
      <c r="K9" s="24"/>
      <c r="L9" s="24"/>
      <c r="M9" s="24"/>
      <c r="N9" s="25"/>
      <c r="O9" s="24"/>
      <c r="P9" s="25"/>
      <c r="Q9" s="24"/>
      <c r="R9" s="24"/>
      <c r="S9" s="24"/>
      <c r="T9" s="24"/>
      <c r="U9" s="24"/>
      <c r="V9" s="24"/>
      <c r="W9" s="24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12" hidden="false" customHeight="true" outlineLevel="0" collapsed="false">
      <c r="A10" s="22"/>
      <c r="B10" s="22"/>
      <c r="C10" s="23"/>
      <c r="D10" s="22"/>
      <c r="E10" s="22"/>
      <c r="F10" s="24"/>
      <c r="G10" s="24"/>
      <c r="H10" s="24"/>
      <c r="I10" s="24"/>
      <c r="J10" s="24"/>
      <c r="K10" s="24"/>
      <c r="L10" s="24"/>
      <c r="M10" s="24"/>
      <c r="N10" s="25"/>
      <c r="O10" s="24"/>
      <c r="P10" s="25"/>
      <c r="Q10" s="24"/>
      <c r="R10" s="24"/>
      <c r="S10" s="24"/>
      <c r="T10" s="24"/>
      <c r="U10" s="24"/>
      <c r="V10" s="24"/>
      <c r="W10" s="24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12" hidden="false" customHeight="false" outlineLevel="0" collapsed="false">
      <c r="B11" s="26" t="s">
        <v>13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customFormat="false" ht="12" hidden="false" customHeight="false" outlineLevel="0" collapsed="false">
      <c r="B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 t="n">
        <v>0</v>
      </c>
      <c r="T12" s="27"/>
      <c r="U12" s="27"/>
      <c r="V12" s="27"/>
      <c r="W12" s="27" t="n">
        <f aca="false">SUM(F12:V12)</f>
        <v>0</v>
      </c>
    </row>
    <row r="13" customFormat="false" ht="12" hidden="false" customHeight="false" outlineLevel="0" collapsed="false">
      <c r="B13" s="26"/>
      <c r="C13" s="2" t="s">
        <v>14</v>
      </c>
      <c r="F13" s="28" t="n">
        <v>-54815</v>
      </c>
      <c r="G13" s="27"/>
      <c r="H13" s="28" t="n">
        <v>536279</v>
      </c>
      <c r="I13" s="27"/>
      <c r="J13" s="28" t="n">
        <v>8847</v>
      </c>
      <c r="K13" s="28" t="n">
        <v>-20838</v>
      </c>
      <c r="L13" s="28" t="n">
        <v>7559</v>
      </c>
      <c r="M13" s="28" t="n">
        <v>-18645</v>
      </c>
      <c r="N13" s="28" t="n">
        <v>9943</v>
      </c>
      <c r="O13" s="28" t="n">
        <v>-63869</v>
      </c>
      <c r="P13" s="28" t="n">
        <v>-98200</v>
      </c>
      <c r="Q13" s="28" t="n">
        <v>26174</v>
      </c>
      <c r="R13" s="28" t="n">
        <v>147456</v>
      </c>
      <c r="S13" s="28"/>
      <c r="T13" s="28"/>
      <c r="U13" s="28" t="n">
        <v>218690</v>
      </c>
      <c r="V13" s="28"/>
      <c r="W13" s="28" t="n">
        <f aca="false">SUM(F13:V13)</f>
        <v>698581</v>
      </c>
    </row>
    <row r="14" customFormat="false" ht="11.25" hidden="false" customHeight="false" outlineLevel="0" collapsed="false">
      <c r="C14" s="2" t="s">
        <v>15</v>
      </c>
      <c r="F14" s="27" t="n">
        <f aca="false">SUM(F13)</f>
        <v>-54815</v>
      </c>
      <c r="G14" s="27"/>
      <c r="H14" s="27" t="n">
        <f aca="false">SUM(H13)</f>
        <v>536279</v>
      </c>
      <c r="I14" s="27"/>
      <c r="J14" s="27" t="n">
        <f aca="false">SUM(J13)</f>
        <v>8847</v>
      </c>
      <c r="K14" s="27" t="n">
        <f aca="false">SUM(K13)</f>
        <v>-20838</v>
      </c>
      <c r="L14" s="27" t="n">
        <f aca="false">SUM(L13)</f>
        <v>7559</v>
      </c>
      <c r="M14" s="27" t="n">
        <f aca="false">SUM(M13)</f>
        <v>-18645</v>
      </c>
      <c r="N14" s="27" t="n">
        <f aca="false">SUM(N13)</f>
        <v>9943</v>
      </c>
      <c r="O14" s="27" t="n">
        <f aca="false">SUM(O11:O13)</f>
        <v>-63869</v>
      </c>
      <c r="P14" s="27" t="n">
        <f aca="false">SUM(P11:P13)</f>
        <v>-98200</v>
      </c>
      <c r="Q14" s="27" t="n">
        <f aca="false">SUM(Q13)</f>
        <v>26174</v>
      </c>
      <c r="R14" s="27" t="n">
        <f aca="false">SUM(R13)</f>
        <v>147456</v>
      </c>
      <c r="S14" s="27" t="n">
        <f aca="false">SUM(S12:S13)</f>
        <v>0</v>
      </c>
      <c r="T14" s="27" t="n">
        <f aca="false">SUM(T12:T13)</f>
        <v>0</v>
      </c>
      <c r="U14" s="27" t="n">
        <f aca="false">SUM(U12:U13)</f>
        <v>218690</v>
      </c>
      <c r="V14" s="27" t="n">
        <f aca="false">SUM(V12:V13)</f>
        <v>0</v>
      </c>
      <c r="W14" s="27" t="n">
        <f aca="false">SUM(W11:W13)</f>
        <v>698581</v>
      </c>
    </row>
    <row r="15" customFormat="false" ht="12" hidden="false" customHeight="false" outlineLevel="0" collapsed="false">
      <c r="B15" s="26" t="s">
        <v>16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6" customFormat="false" ht="11.25" hidden="false" customHeight="false" outlineLevel="0" collapsed="false">
      <c r="B16" s="29"/>
      <c r="C16" s="30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</row>
    <row r="17" customFormat="false" ht="11.25" hidden="false" customHeight="false" outlineLevel="0" collapsed="false">
      <c r="B17" s="29"/>
      <c r="C17" s="30" t="s">
        <v>17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</row>
    <row r="18" customFormat="false" ht="11.25" hidden="true" customHeight="false" outlineLevel="0" collapsed="false">
      <c r="B18" s="29"/>
      <c r="C18" s="30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n">
        <f aca="false">SUM(F18:V18)</f>
        <v>0</v>
      </c>
    </row>
    <row r="19" customFormat="false" ht="11.25" hidden="false" customHeight="false" outlineLevel="0" collapsed="false">
      <c r="B19" s="29"/>
      <c r="C19" s="2" t="s">
        <v>18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 t="n">
        <v>-18890</v>
      </c>
      <c r="T19" s="27" t="n">
        <v>-15014</v>
      </c>
      <c r="U19" s="27"/>
      <c r="V19" s="27"/>
      <c r="W19" s="27" t="n">
        <f aca="false">SUM(F19:V19)</f>
        <v>-33904</v>
      </c>
    </row>
    <row r="20" customFormat="false" ht="11.25" hidden="false" customHeight="false" outlineLevel="0" collapsed="false">
      <c r="B20" s="29"/>
      <c r="C20" s="2" t="s">
        <v>19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 t="n">
        <v>-20213</v>
      </c>
      <c r="T20" s="27"/>
      <c r="U20" s="27"/>
      <c r="V20" s="27"/>
      <c r="W20" s="27" t="n">
        <f aca="false">SUM(F20:V20)</f>
        <v>-20213</v>
      </c>
    </row>
    <row r="21" customFormat="false" ht="11.25" hidden="false" customHeight="false" outlineLevel="0" collapsed="false">
      <c r="B21" s="29"/>
      <c r="C21" s="2" t="s">
        <v>20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 t="n">
        <v>109826</v>
      </c>
      <c r="R21" s="27"/>
      <c r="S21" s="27"/>
      <c r="T21" s="27"/>
      <c r="U21" s="27"/>
      <c r="V21" s="27"/>
      <c r="W21" s="27" t="n">
        <f aca="false">SUM(F21:V21)</f>
        <v>109826</v>
      </c>
    </row>
    <row r="22" customFormat="false" ht="11.25" hidden="false" customHeight="false" outlineLevel="0" collapsed="false">
      <c r="B22" s="29"/>
      <c r="C22" s="1" t="s">
        <v>21</v>
      </c>
      <c r="F22" s="28"/>
      <c r="G22" s="27"/>
      <c r="H22" s="28"/>
      <c r="I22" s="27"/>
      <c r="J22" s="31"/>
      <c r="K22" s="28"/>
      <c r="L22" s="28"/>
      <c r="M22" s="28"/>
      <c r="N22" s="28" t="n">
        <v>172286</v>
      </c>
      <c r="O22" s="28"/>
      <c r="P22" s="28"/>
      <c r="Q22" s="28"/>
      <c r="R22" s="28"/>
      <c r="S22" s="28"/>
      <c r="T22" s="28"/>
      <c r="U22" s="28"/>
      <c r="V22" s="28"/>
      <c r="W22" s="28" t="n">
        <f aca="false">SUM(F22:V22)</f>
        <v>172286</v>
      </c>
    </row>
    <row r="23" customFormat="false" ht="11.25" hidden="false" customHeight="false" outlineLevel="0" collapsed="false">
      <c r="B23" s="29"/>
      <c r="C23" s="30"/>
      <c r="F23" s="27"/>
      <c r="G23" s="27"/>
      <c r="H23" s="27" t="n">
        <f aca="false">SUM(H19:H22)</f>
        <v>0</v>
      </c>
      <c r="I23" s="27"/>
      <c r="J23" s="27"/>
      <c r="K23" s="27" t="n">
        <f aca="false">SUM(K19:K22)</f>
        <v>0</v>
      </c>
      <c r="L23" s="27"/>
      <c r="M23" s="27" t="n">
        <f aca="false">SUM(M19:M22)</f>
        <v>0</v>
      </c>
      <c r="N23" s="27" t="n">
        <f aca="false">SUM(N19:N22)</f>
        <v>172286</v>
      </c>
      <c r="O23" s="27" t="n">
        <f aca="false">SUM(O19:O22)</f>
        <v>0</v>
      </c>
      <c r="P23" s="27" t="n">
        <f aca="false">SUM(P19:P22)</f>
        <v>0</v>
      </c>
      <c r="Q23" s="27" t="n">
        <f aca="false">SUM(Q19:Q22)</f>
        <v>109826</v>
      </c>
      <c r="R23" s="27" t="n">
        <f aca="false">SUM(R19:R22)</f>
        <v>0</v>
      </c>
      <c r="S23" s="27" t="n">
        <f aca="false">SUM(S19:S22)</f>
        <v>-39103</v>
      </c>
      <c r="T23" s="27" t="n">
        <f aca="false">SUM(T19:T22)</f>
        <v>-15014</v>
      </c>
      <c r="U23" s="27" t="n">
        <f aca="false">SUM(U18:U22)</f>
        <v>0</v>
      </c>
      <c r="V23" s="27" t="n">
        <f aca="false">SUM(V19:V22)</f>
        <v>0</v>
      </c>
      <c r="W23" s="27" t="n">
        <f aca="false">SUM(W19:W22)</f>
        <v>227995</v>
      </c>
    </row>
    <row r="24" customFormat="false" ht="11.25" hidden="false" customHeight="false" outlineLevel="0" collapsed="false">
      <c r="B24" s="29"/>
      <c r="C24" s="3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</row>
    <row r="25" customFormat="false" ht="11.25" hidden="false" customHeight="false" outlineLevel="0" collapsed="false">
      <c r="B25" s="29"/>
      <c r="C25" s="30" t="s">
        <v>22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</row>
    <row r="26" customFormat="false" ht="11.25" hidden="false" customHeight="false" outlineLevel="0" collapsed="false">
      <c r="B26" s="29"/>
      <c r="C26" s="2" t="s">
        <v>23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 t="n">
        <v>15932</v>
      </c>
      <c r="T26" s="27"/>
      <c r="U26" s="27"/>
      <c r="V26" s="27"/>
      <c r="W26" s="27" t="n">
        <f aca="false">SUM(F26:V26)</f>
        <v>15932</v>
      </c>
    </row>
    <row r="27" customFormat="false" ht="11.25" hidden="false" customHeight="false" outlineLevel="0" collapsed="false">
      <c r="B27" s="29"/>
      <c r="C27" s="2" t="s">
        <v>24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 t="n">
        <f aca="false">90105.5+9562.3+77796-77796</f>
        <v>99667.8</v>
      </c>
      <c r="Q27" s="27"/>
      <c r="R27" s="27"/>
      <c r="S27" s="27"/>
      <c r="T27" s="27"/>
      <c r="U27" s="27"/>
      <c r="V27" s="27"/>
      <c r="W27" s="27" t="n">
        <f aca="false">SUM(F27:V27)</f>
        <v>99667.8</v>
      </c>
    </row>
    <row r="28" customFormat="false" ht="11.25" hidden="false" customHeight="false" outlineLevel="0" collapsed="false">
      <c r="B28" s="29"/>
      <c r="F28" s="28"/>
      <c r="G28" s="27"/>
      <c r="H28" s="28" t="n">
        <v>0</v>
      </c>
      <c r="I28" s="27"/>
      <c r="J28" s="28" t="n">
        <v>0</v>
      </c>
      <c r="K28" s="28" t="n">
        <v>0</v>
      </c>
      <c r="L28" s="28" t="n">
        <v>0</v>
      </c>
      <c r="M28" s="28" t="n">
        <v>0</v>
      </c>
      <c r="N28" s="28"/>
      <c r="O28" s="28" t="n">
        <v>0</v>
      </c>
      <c r="P28" s="28"/>
      <c r="Q28" s="28" t="n">
        <v>0</v>
      </c>
      <c r="R28" s="28"/>
      <c r="S28" s="28"/>
      <c r="T28" s="28"/>
      <c r="U28" s="28"/>
      <c r="V28" s="28"/>
      <c r="W28" s="28" t="n">
        <f aca="false">SUM(F28:V28)</f>
        <v>0</v>
      </c>
    </row>
    <row r="29" customFormat="false" ht="11.25" hidden="false" customHeight="false" outlineLevel="0" collapsed="false">
      <c r="B29" s="29"/>
      <c r="C29" s="30"/>
      <c r="F29" s="27" t="n">
        <f aca="false">SUM(F26:F28)</f>
        <v>0</v>
      </c>
      <c r="G29" s="27"/>
      <c r="H29" s="27" t="n">
        <f aca="false">SUM(H26:H28)</f>
        <v>0</v>
      </c>
      <c r="I29" s="27"/>
      <c r="J29" s="27" t="n">
        <f aca="false">SUM(J26:J28)</f>
        <v>0</v>
      </c>
      <c r="K29" s="27" t="n">
        <f aca="false">SUM(K26:K28)</f>
        <v>0</v>
      </c>
      <c r="L29" s="27" t="n">
        <f aca="false">SUM(L26:L28)</f>
        <v>0</v>
      </c>
      <c r="M29" s="27" t="n">
        <f aca="false">SUM(M26:M28)</f>
        <v>0</v>
      </c>
      <c r="N29" s="27" t="n">
        <f aca="false">SUM(N26:N28)</f>
        <v>0</v>
      </c>
      <c r="O29" s="27" t="n">
        <f aca="false">SUM(O26:O28)</f>
        <v>0</v>
      </c>
      <c r="P29" s="27" t="n">
        <f aca="false">SUM(P26:P28)</f>
        <v>99667.8</v>
      </c>
      <c r="Q29" s="27" t="n">
        <f aca="false">SUM(Q28)</f>
        <v>0</v>
      </c>
      <c r="R29" s="27" t="n">
        <f aca="false">SUM(R26:R28)</f>
        <v>0</v>
      </c>
      <c r="S29" s="27" t="n">
        <f aca="false">SUM(S26:S28)</f>
        <v>15932</v>
      </c>
      <c r="T29" s="27" t="n">
        <f aca="false">SUM(T26:T28)</f>
        <v>0</v>
      </c>
      <c r="U29" s="27" t="n">
        <f aca="false">SUM(U26:U28)</f>
        <v>0</v>
      </c>
      <c r="V29" s="27" t="n">
        <f aca="false">SUM(V26:V28)</f>
        <v>0</v>
      </c>
      <c r="W29" s="27" t="n">
        <f aca="false">SUM(W26:W28)</f>
        <v>115599.8</v>
      </c>
    </row>
    <row r="30" customFormat="false" ht="11.25" hidden="false" customHeight="false" outlineLevel="0" collapsed="false">
      <c r="B30" s="29"/>
      <c r="C30" s="30" t="s">
        <v>25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</row>
    <row r="31" customFormat="false" ht="11.25" hidden="false" customHeight="false" outlineLevel="0" collapsed="false">
      <c r="B31" s="29"/>
      <c r="C31" s="2" t="s">
        <v>26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 t="n">
        <v>1428734</v>
      </c>
      <c r="S31" s="27" t="n">
        <f aca="false">-555624+57040+282570+131440+201500</f>
        <v>116926</v>
      </c>
      <c r="T31" s="27" t="n">
        <f aca="false">2406575-2231985-48921+764073</f>
        <v>889742</v>
      </c>
      <c r="U31" s="27" t="n">
        <v>-4554695</v>
      </c>
      <c r="V31" s="27"/>
      <c r="W31" s="27" t="n">
        <f aca="false">SUM(F31:V31)</f>
        <v>-2119293</v>
      </c>
    </row>
    <row r="32" customFormat="false" ht="11.25" hidden="false" customHeight="false" outlineLevel="0" collapsed="false">
      <c r="B32" s="29"/>
      <c r="C32" s="2" t="s">
        <v>27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 t="s">
        <v>15</v>
      </c>
      <c r="Q32" s="27"/>
      <c r="R32" s="27" t="n">
        <v>199628</v>
      </c>
      <c r="S32" s="27" t="n">
        <v>181104</v>
      </c>
      <c r="T32" s="27" t="n">
        <v>162842</v>
      </c>
      <c r="U32" s="27"/>
      <c r="V32" s="27"/>
      <c r="W32" s="27" t="n">
        <f aca="false">SUM(F32:V32)</f>
        <v>543574</v>
      </c>
    </row>
    <row r="33" customFormat="false" ht="11.25" hidden="false" customHeight="false" outlineLevel="0" collapsed="false">
      <c r="B33" s="29"/>
      <c r="C33" s="2" t="s">
        <v>28</v>
      </c>
      <c r="F33" s="28"/>
      <c r="G33" s="27"/>
      <c r="H33" s="28" t="n">
        <v>0</v>
      </c>
      <c r="I33" s="27"/>
      <c r="J33" s="28"/>
      <c r="K33" s="28"/>
      <c r="L33" s="28"/>
      <c r="M33" s="28" t="n">
        <v>376073</v>
      </c>
      <c r="N33" s="32"/>
      <c r="O33" s="28" t="n">
        <v>0</v>
      </c>
      <c r="P33" s="28"/>
      <c r="Q33" s="28" t="n">
        <v>-178539</v>
      </c>
      <c r="R33" s="28" t="n">
        <v>0</v>
      </c>
      <c r="S33" s="28" t="n">
        <v>0</v>
      </c>
      <c r="T33" s="28"/>
      <c r="U33" s="28"/>
      <c r="V33" s="28"/>
      <c r="W33" s="28" t="n">
        <f aca="false">SUM(F33:V33)</f>
        <v>197534</v>
      </c>
    </row>
    <row r="34" customFormat="false" ht="11.25" hidden="false" customHeight="false" outlineLevel="0" collapsed="false">
      <c r="B34" s="29"/>
      <c r="C34" s="33"/>
      <c r="F34" s="27"/>
      <c r="G34" s="27"/>
      <c r="H34" s="27" t="n">
        <f aca="false">SUM(H31:H33)</f>
        <v>0</v>
      </c>
      <c r="I34" s="27"/>
      <c r="J34" s="27"/>
      <c r="K34" s="27" t="n">
        <f aca="false">SUM(K33)</f>
        <v>0</v>
      </c>
      <c r="L34" s="27"/>
      <c r="M34" s="27" t="n">
        <f aca="false">SUM(M33)</f>
        <v>376073</v>
      </c>
      <c r="N34" s="27" t="n">
        <f aca="false">SUM(N31:N33)</f>
        <v>0</v>
      </c>
      <c r="O34" s="27" t="n">
        <f aca="false">SUM(O32:O33)</f>
        <v>0</v>
      </c>
      <c r="P34" s="27" t="n">
        <f aca="false">SUM(P32:P33)</f>
        <v>0</v>
      </c>
      <c r="Q34" s="27" t="n">
        <f aca="false">SUM(Q31:Q33)</f>
        <v>-178539</v>
      </c>
      <c r="R34" s="27" t="n">
        <f aca="false">SUM(R31:R33)</f>
        <v>1628362</v>
      </c>
      <c r="S34" s="27" t="n">
        <f aca="false">SUM(S31:S33)</f>
        <v>298030</v>
      </c>
      <c r="T34" s="27" t="n">
        <f aca="false">SUM(T31:T33)</f>
        <v>1052584</v>
      </c>
      <c r="U34" s="27" t="n">
        <f aca="false">SUM(U31:U33)</f>
        <v>-4554695</v>
      </c>
      <c r="V34" s="27" t="n">
        <f aca="false">SUM(V31:V33)</f>
        <v>0</v>
      </c>
      <c r="W34" s="27" t="n">
        <f aca="false">SUM(W31:W33)</f>
        <v>-1378185</v>
      </c>
    </row>
    <row r="35" customFormat="false" ht="11.25" hidden="false" customHeight="false" outlineLevel="0" collapsed="false">
      <c r="B35" s="29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</row>
    <row r="36" customFormat="false" ht="11.25" hidden="false" customHeight="false" outlineLevel="0" collapsed="false">
      <c r="B36" s="29"/>
      <c r="C36" s="30" t="s">
        <v>29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</row>
    <row r="37" customFormat="false" ht="11.25" hidden="false" customHeight="false" outlineLevel="0" collapsed="false">
      <c r="B37" s="29"/>
      <c r="C37" s="2" t="s">
        <v>30</v>
      </c>
      <c r="F37" s="28"/>
      <c r="G37" s="27"/>
      <c r="H37" s="28"/>
      <c r="I37" s="27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 t="n">
        <v>61951</v>
      </c>
      <c r="U37" s="28"/>
      <c r="V37" s="28"/>
      <c r="W37" s="28" t="n">
        <f aca="false">SUM(F37:V37)</f>
        <v>61951</v>
      </c>
    </row>
    <row r="38" customFormat="false" ht="11.25" hidden="false" customHeight="false" outlineLevel="0" collapsed="false">
      <c r="F38" s="34" t="n">
        <f aca="false">SUM(F37)</f>
        <v>0</v>
      </c>
      <c r="H38" s="34" t="n">
        <f aca="false">SUM(H37)</f>
        <v>0</v>
      </c>
      <c r="J38" s="34" t="n">
        <f aca="false">SUM(J37)</f>
        <v>0</v>
      </c>
      <c r="K38" s="34" t="n">
        <f aca="false">SUM(K37)</f>
        <v>0</v>
      </c>
      <c r="L38" s="34" t="n">
        <f aca="false">SUM(L37)</f>
        <v>0</v>
      </c>
      <c r="M38" s="34" t="n">
        <f aca="false">SUM(M37)</f>
        <v>0</v>
      </c>
      <c r="N38" s="34" t="n">
        <f aca="false">SUM(N37)</f>
        <v>0</v>
      </c>
      <c r="O38" s="34" t="n">
        <f aca="false">SUM(O37)</f>
        <v>0</v>
      </c>
      <c r="P38" s="34" t="n">
        <f aca="false">SUM(P37)</f>
        <v>0</v>
      </c>
      <c r="Q38" s="34" t="n">
        <f aca="false">SUM(Q37)</f>
        <v>0</v>
      </c>
      <c r="R38" s="34" t="n">
        <f aca="false">SUM(R37)</f>
        <v>0</v>
      </c>
      <c r="S38" s="34" t="n">
        <f aca="false">SUM(S37)</f>
        <v>0</v>
      </c>
      <c r="T38" s="34" t="n">
        <f aca="false">SUM(T37)</f>
        <v>61951</v>
      </c>
      <c r="U38" s="34" t="n">
        <f aca="false">SUM(U37)</f>
        <v>0</v>
      </c>
      <c r="V38" s="34" t="n">
        <f aca="false">SUM(V37)</f>
        <v>0</v>
      </c>
      <c r="W38" s="27" t="n">
        <f aca="false">SUM(W37)</f>
        <v>61951</v>
      </c>
    </row>
    <row r="40" customFormat="false" ht="11.25" hidden="false" customHeight="false" outlineLevel="0" collapsed="false">
      <c r="B40" s="29"/>
      <c r="C40" s="35" t="s">
        <v>31</v>
      </c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</row>
    <row r="41" customFormat="false" ht="12.75" hidden="false" customHeight="false" outlineLevel="0" collapsed="false">
      <c r="A41" s="0"/>
      <c r="B41" s="0"/>
      <c r="C41" s="27" t="s">
        <v>32</v>
      </c>
      <c r="F41" s="28"/>
      <c r="G41" s="27"/>
      <c r="H41" s="28" t="n">
        <v>0</v>
      </c>
      <c r="I41" s="27"/>
      <c r="J41" s="28"/>
      <c r="K41" s="28" t="n">
        <v>0</v>
      </c>
      <c r="L41" s="28"/>
      <c r="M41" s="28"/>
      <c r="N41" s="28"/>
      <c r="O41" s="28"/>
      <c r="P41" s="28"/>
      <c r="Q41" s="28"/>
      <c r="R41" s="28" t="n">
        <v>0</v>
      </c>
      <c r="S41" s="28" t="n">
        <v>0</v>
      </c>
      <c r="T41" s="28" t="n">
        <v>0</v>
      </c>
      <c r="U41" s="28"/>
      <c r="V41" s="28" t="n">
        <v>3687469</v>
      </c>
      <c r="W41" s="28" t="n">
        <f aca="false">SUM(F41:V41)</f>
        <v>3687469</v>
      </c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1.25" hidden="false" customHeight="false" outlineLevel="0" collapsed="false">
      <c r="C42" s="2" t="s">
        <v>15</v>
      </c>
      <c r="F42" s="27"/>
      <c r="G42" s="27"/>
      <c r="H42" s="27" t="n">
        <f aca="false">+H41</f>
        <v>0</v>
      </c>
      <c r="I42" s="27"/>
      <c r="J42" s="27"/>
      <c r="K42" s="27" t="n">
        <f aca="false">+K41</f>
        <v>0</v>
      </c>
      <c r="L42" s="27"/>
      <c r="M42" s="27"/>
      <c r="N42" s="27"/>
      <c r="O42" s="27"/>
      <c r="P42" s="27"/>
      <c r="Q42" s="27"/>
      <c r="R42" s="27" t="n">
        <f aca="false">+R41</f>
        <v>0</v>
      </c>
      <c r="S42" s="27" t="n">
        <f aca="false">+S41</f>
        <v>0</v>
      </c>
      <c r="T42" s="27" t="n">
        <f aca="false">+T41</f>
        <v>0</v>
      </c>
      <c r="U42" s="27" t="n">
        <f aca="false">+U41</f>
        <v>0</v>
      </c>
      <c r="V42" s="27" t="n">
        <f aca="false">+U41</f>
        <v>0</v>
      </c>
      <c r="W42" s="27" t="n">
        <f aca="false">SUM(W41)</f>
        <v>3687469</v>
      </c>
    </row>
    <row r="43" customFormat="false" ht="11.25" hidden="false" customHeight="false" outlineLevel="0" collapsed="false">
      <c r="C43" s="30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</row>
    <row r="44" customFormat="false" ht="12" hidden="false" customHeight="false" outlineLevel="0" collapsed="false">
      <c r="B44" s="26" t="s">
        <v>33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</row>
    <row r="45" customFormat="false" ht="12" hidden="false" customHeight="false" outlineLevel="0" collapsed="false">
      <c r="C45" s="26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</row>
    <row r="46" customFormat="false" ht="12" hidden="false" customHeight="false" outlineLevel="0" collapsed="false">
      <c r="C46" s="36" t="s">
        <v>17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</row>
    <row r="47" customFormat="false" ht="12" hidden="false" customHeight="false" outlineLevel="0" collapsed="false">
      <c r="C47" s="37" t="s">
        <v>34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 t="s">
        <v>15</v>
      </c>
      <c r="S47" s="27" t="n">
        <v>638402</v>
      </c>
      <c r="T47" s="27"/>
      <c r="U47" s="27"/>
      <c r="V47" s="27"/>
      <c r="W47" s="27" t="n">
        <f aca="false">SUM(F47:V47)</f>
        <v>638402</v>
      </c>
    </row>
    <row r="48" customFormat="false" ht="12" hidden="false" customHeight="false" outlineLevel="0" collapsed="false">
      <c r="B48" s="29"/>
      <c r="C48" s="38" t="s">
        <v>35</v>
      </c>
      <c r="F48" s="28"/>
      <c r="G48" s="27"/>
      <c r="H48" s="28"/>
      <c r="I48" s="27"/>
      <c r="J48" s="28"/>
      <c r="K48" s="28"/>
      <c r="L48" s="28"/>
      <c r="M48" s="28"/>
      <c r="N48" s="28" t="n">
        <v>0</v>
      </c>
      <c r="O48" s="28"/>
      <c r="P48" s="28"/>
      <c r="Q48" s="28" t="n">
        <v>0</v>
      </c>
      <c r="R48" s="28" t="n">
        <v>0</v>
      </c>
      <c r="S48" s="28"/>
      <c r="T48" s="28"/>
      <c r="U48" s="28"/>
      <c r="V48" s="28"/>
      <c r="W48" s="28" t="n">
        <f aca="false">SUM(F48:V48)</f>
        <v>0</v>
      </c>
    </row>
    <row r="49" customFormat="false" ht="12" hidden="false" customHeight="false" outlineLevel="0" collapsed="false">
      <c r="C49" s="26"/>
      <c r="F49" s="27" t="n">
        <f aca="false">SUM(F47:F48)</f>
        <v>0</v>
      </c>
      <c r="G49" s="27"/>
      <c r="H49" s="27" t="n">
        <f aca="false">SUM(H47:H48)</f>
        <v>0</v>
      </c>
      <c r="I49" s="27"/>
      <c r="J49" s="27" t="n">
        <f aca="false">SUM(J47:J48)</f>
        <v>0</v>
      </c>
      <c r="K49" s="27" t="n">
        <f aca="false">SUM(K47:K48)</f>
        <v>0</v>
      </c>
      <c r="L49" s="27" t="n">
        <f aca="false">SUM(L47:L48)</f>
        <v>0</v>
      </c>
      <c r="M49" s="27" t="n">
        <f aca="false">SUM(M47:M48)</f>
        <v>0</v>
      </c>
      <c r="N49" s="27" t="n">
        <f aca="false">SUM(N47:N48)</f>
        <v>0</v>
      </c>
      <c r="O49" s="27" t="n">
        <f aca="false">SUM(O47:O48)</f>
        <v>0</v>
      </c>
      <c r="P49" s="27" t="n">
        <f aca="false">SUM(P47:P48)</f>
        <v>0</v>
      </c>
      <c r="Q49" s="27" t="n">
        <f aca="false">SUM(Q47:Q48)</f>
        <v>0</v>
      </c>
      <c r="R49" s="27" t="n">
        <f aca="false">SUM(R47:R48)</f>
        <v>0</v>
      </c>
      <c r="S49" s="27" t="n">
        <f aca="false">SUM(S47:S48)</f>
        <v>638402</v>
      </c>
      <c r="T49" s="27" t="n">
        <f aca="false">SUM(T47:T48)</f>
        <v>0</v>
      </c>
      <c r="U49" s="27" t="n">
        <f aca="false">SUM(U47:U48)</f>
        <v>0</v>
      </c>
      <c r="V49" s="27" t="n">
        <f aca="false">SUM(V47:V48)</f>
        <v>0</v>
      </c>
      <c r="W49" s="27" t="n">
        <f aca="false">SUM(W47:W48)</f>
        <v>638402</v>
      </c>
    </row>
    <row r="50" customFormat="false" ht="12" hidden="false" customHeight="false" outlineLevel="0" collapsed="false">
      <c r="C50" s="26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</row>
    <row r="51" customFormat="false" ht="12" hidden="true" customHeight="false" outlineLevel="0" collapsed="false">
      <c r="C51" s="26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</row>
    <row r="52" customFormat="false" ht="11.25" hidden="false" customHeight="false" outlineLevel="0" collapsed="false">
      <c r="B52" s="29"/>
      <c r="C52" s="30" t="s">
        <v>29</v>
      </c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</row>
    <row r="53" customFormat="false" ht="11.25" hidden="true" customHeight="false" outlineLevel="0" collapsed="false">
      <c r="B53" s="29"/>
      <c r="C53" s="33" t="s">
        <v>36</v>
      </c>
      <c r="F53" s="27"/>
      <c r="G53" s="27"/>
      <c r="H53" s="27" t="n">
        <v>0</v>
      </c>
      <c r="I53" s="27"/>
      <c r="J53" s="27"/>
      <c r="K53" s="27" t="n">
        <v>0</v>
      </c>
      <c r="L53" s="27"/>
      <c r="M53" s="27"/>
      <c r="N53" s="27"/>
      <c r="O53" s="27"/>
      <c r="P53" s="27"/>
      <c r="Q53" s="27"/>
      <c r="R53" s="27"/>
      <c r="S53" s="27" t="n">
        <v>0</v>
      </c>
      <c r="T53" s="27"/>
      <c r="U53" s="27"/>
      <c r="V53" s="27"/>
      <c r="W53" s="27" t="n">
        <f aca="false">SUM(F53:V53)</f>
        <v>0</v>
      </c>
    </row>
    <row r="54" customFormat="false" ht="11.25" hidden="true" customHeight="false" outlineLevel="0" collapsed="false">
      <c r="B54" s="29"/>
      <c r="C54" s="33" t="s">
        <v>37</v>
      </c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 t="n">
        <f aca="false">SUM(F54:V54)</f>
        <v>0</v>
      </c>
    </row>
    <row r="55" customFormat="false" ht="11.25" hidden="false" customHeight="false" outlineLevel="0" collapsed="false">
      <c r="B55" s="29"/>
      <c r="C55" s="2" t="s">
        <v>38</v>
      </c>
      <c r="F55" s="27"/>
      <c r="G55" s="27"/>
      <c r="H55" s="27"/>
      <c r="I55" s="27"/>
      <c r="J55" s="27"/>
      <c r="K55" s="27"/>
      <c r="L55" s="27"/>
      <c r="M55" s="27"/>
      <c r="N55" s="27"/>
      <c r="O55" s="27" t="n">
        <v>-700000</v>
      </c>
      <c r="P55" s="27" t="n">
        <v>817000</v>
      </c>
      <c r="Q55" s="27"/>
      <c r="R55" s="27"/>
      <c r="S55" s="27"/>
      <c r="T55" s="27"/>
      <c r="U55" s="27"/>
      <c r="V55" s="27"/>
      <c r="W55" s="27" t="n">
        <f aca="false">SUM(F55:V55)</f>
        <v>117000</v>
      </c>
    </row>
    <row r="56" customFormat="false" ht="11.25" hidden="false" customHeight="false" outlineLevel="0" collapsed="false">
      <c r="B56" s="29"/>
      <c r="C56" s="2" t="s">
        <v>39</v>
      </c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 t="n">
        <v>-486498</v>
      </c>
      <c r="Q56" s="27" t="n">
        <v>486498</v>
      </c>
      <c r="R56" s="27"/>
      <c r="S56" s="27" t="n">
        <v>0</v>
      </c>
      <c r="T56" s="27"/>
      <c r="U56" s="27"/>
      <c r="V56" s="27"/>
      <c r="W56" s="27" t="n">
        <f aca="false">SUM(F56:V56)</f>
        <v>0</v>
      </c>
    </row>
    <row r="57" customFormat="false" ht="11.25" hidden="false" customHeight="false" outlineLevel="0" collapsed="false">
      <c r="B57" s="29"/>
      <c r="C57" s="2" t="s">
        <v>40</v>
      </c>
      <c r="F57" s="27"/>
      <c r="G57" s="27"/>
      <c r="H57" s="27"/>
      <c r="I57" s="27"/>
      <c r="J57" s="27"/>
      <c r="K57" s="27"/>
      <c r="L57" s="27"/>
      <c r="M57" s="27"/>
      <c r="N57" s="27" t="n">
        <f aca="false">865970-174878</f>
        <v>691092</v>
      </c>
      <c r="O57" s="27"/>
      <c r="P57" s="27"/>
      <c r="Q57" s="27"/>
      <c r="R57" s="27"/>
      <c r="S57" s="27"/>
      <c r="T57" s="27"/>
      <c r="U57" s="27"/>
      <c r="V57" s="27"/>
      <c r="W57" s="27" t="n">
        <f aca="false">SUM(F57:V57)</f>
        <v>691092</v>
      </c>
    </row>
    <row r="58" customFormat="false" ht="11.25" hidden="false" customHeight="false" outlineLevel="0" collapsed="false">
      <c r="B58" s="29"/>
      <c r="C58" s="33" t="s">
        <v>41</v>
      </c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 t="n">
        <v>-183528</v>
      </c>
      <c r="T58" s="27"/>
      <c r="U58" s="27"/>
      <c r="V58" s="27"/>
      <c r="W58" s="27" t="n">
        <f aca="false">SUM(F58:V58)</f>
        <v>-183528</v>
      </c>
    </row>
    <row r="59" customFormat="false" ht="11.25" hidden="false" customHeight="false" outlineLevel="0" collapsed="false">
      <c r="B59" s="29"/>
      <c r="C59" s="33" t="s">
        <v>42</v>
      </c>
      <c r="F59" s="27"/>
      <c r="G59" s="27"/>
      <c r="H59" s="27"/>
      <c r="I59" s="27"/>
      <c r="J59" s="27"/>
      <c r="K59" s="27"/>
      <c r="L59" s="27"/>
      <c r="M59" s="27"/>
      <c r="N59" s="27"/>
      <c r="O59" s="27" t="n">
        <v>101000</v>
      </c>
      <c r="P59" s="27"/>
      <c r="Q59" s="27"/>
      <c r="R59" s="27"/>
      <c r="S59" s="27"/>
      <c r="T59" s="27" t="n">
        <v>0</v>
      </c>
      <c r="U59" s="27"/>
      <c r="V59" s="27"/>
      <c r="W59" s="27" t="n">
        <f aca="false">SUM(F59:V59)</f>
        <v>101000</v>
      </c>
    </row>
    <row r="60" customFormat="false" ht="11.25" hidden="false" customHeight="false" outlineLevel="0" collapsed="false">
      <c r="B60" s="29"/>
      <c r="C60" s="33" t="s">
        <v>43</v>
      </c>
      <c r="F60" s="28"/>
      <c r="G60" s="27"/>
      <c r="H60" s="28"/>
      <c r="I60" s="27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 t="n">
        <v>-78000</v>
      </c>
      <c r="V60" s="28"/>
      <c r="W60" s="28" t="n">
        <f aca="false">SUM(F60:V60)</f>
        <v>-78000</v>
      </c>
    </row>
    <row r="61" customFormat="false" ht="11.25" hidden="false" customHeight="false" outlineLevel="0" collapsed="false">
      <c r="C61" s="2" t="s">
        <v>15</v>
      </c>
      <c r="F61" s="27"/>
      <c r="G61" s="27"/>
      <c r="H61" s="27" t="n">
        <f aca="false">SUM(H53:H60)</f>
        <v>0</v>
      </c>
      <c r="I61" s="27"/>
      <c r="J61" s="27"/>
      <c r="K61" s="27" t="n">
        <f aca="false">SUM(K53:K60)</f>
        <v>0</v>
      </c>
      <c r="L61" s="27"/>
      <c r="M61" s="27"/>
      <c r="N61" s="27" t="n">
        <f aca="false">SUM(N53:N60)</f>
        <v>691092</v>
      </c>
      <c r="O61" s="27" t="n">
        <f aca="false">SUM(O53:O60)</f>
        <v>-599000</v>
      </c>
      <c r="P61" s="27" t="n">
        <f aca="false">SUM(P53:P60)</f>
        <v>330502</v>
      </c>
      <c r="Q61" s="27" t="n">
        <f aca="false">SUM(Q53:Q60)</f>
        <v>486498</v>
      </c>
      <c r="R61" s="27" t="n">
        <f aca="false">SUM(R53:R60)</f>
        <v>0</v>
      </c>
      <c r="S61" s="27" t="n">
        <f aca="false">SUM(S53:S60)</f>
        <v>-183528</v>
      </c>
      <c r="T61" s="27" t="n">
        <f aca="false">SUM(T53:T60)</f>
        <v>0</v>
      </c>
      <c r="U61" s="27" t="n">
        <f aca="false">SUM(U53:U60)</f>
        <v>-78000</v>
      </c>
      <c r="V61" s="27" t="n">
        <f aca="false">SUM(V53:V60)</f>
        <v>0</v>
      </c>
      <c r="W61" s="27" t="n">
        <f aca="false">SUM(W53:W60)</f>
        <v>647564</v>
      </c>
    </row>
    <row r="62" customFormat="false" ht="11.25" hidden="false" customHeight="false" outlineLevel="0" collapsed="false">
      <c r="F62" s="3"/>
      <c r="G62" s="3"/>
      <c r="H62" s="3"/>
      <c r="I62" s="3"/>
      <c r="J62" s="3"/>
      <c r="K62" s="3"/>
      <c r="L62" s="3"/>
      <c r="M62" s="3"/>
      <c r="O62" s="3"/>
      <c r="Q62" s="3"/>
      <c r="R62" s="3"/>
      <c r="S62" s="3"/>
      <c r="T62" s="3"/>
      <c r="U62" s="3"/>
      <c r="V62" s="3"/>
      <c r="W62" s="3"/>
    </row>
    <row r="63" customFormat="false" ht="19.5" hidden="false" customHeight="true" outlineLevel="0" collapsed="false">
      <c r="A63" s="22" t="s">
        <v>44</v>
      </c>
      <c r="F63" s="39" t="n">
        <f aca="false">+F61+F42+F34+F29+F23+F14+F49+F38</f>
        <v>-54815</v>
      </c>
      <c r="G63" s="40"/>
      <c r="H63" s="39" t="n">
        <f aca="false">+H61+H42+H34+H29+H23+H14+H49+H38</f>
        <v>536279</v>
      </c>
      <c r="I63" s="3"/>
      <c r="J63" s="39" t="n">
        <f aca="false">+J61+J42+J34+J29+J23+J14+J49+J38</f>
        <v>8847</v>
      </c>
      <c r="K63" s="39" t="n">
        <f aca="false">+K61+K42+K34+K29+K23+K14+K49+K38</f>
        <v>-20838</v>
      </c>
      <c r="L63" s="39" t="n">
        <f aca="false">+L61+L42+L34+L29+L23+L14+L49+L38</f>
        <v>7559</v>
      </c>
      <c r="M63" s="39" t="n">
        <f aca="false">+M61+M42+M34+M29+M23+M14+M49+M38</f>
        <v>357428</v>
      </c>
      <c r="N63" s="39" t="n">
        <f aca="false">+N61+N42+N34+N29+N23+N14+N49+N38</f>
        <v>873321</v>
      </c>
      <c r="O63" s="39" t="n">
        <f aca="false">+O61+O42+O34+O29+O23+O14+O49+O38</f>
        <v>-662869</v>
      </c>
      <c r="P63" s="39" t="n">
        <f aca="false">+P61+P42+P34+P29+P23+P14+P49+P38</f>
        <v>331969.8</v>
      </c>
      <c r="Q63" s="39" t="n">
        <f aca="false">+Q61+Q42+Q34+Q29+Q23+Q14+Q49+Q38</f>
        <v>443959</v>
      </c>
      <c r="R63" s="39" t="n">
        <f aca="false">+R61+R42+R34+R29+R23+R14+R49+R38</f>
        <v>1775818</v>
      </c>
      <c r="S63" s="39" t="n">
        <f aca="false">+S61+S42+S34+S29+S23+S14+S49+S38</f>
        <v>729733</v>
      </c>
      <c r="T63" s="39" t="n">
        <f aca="false">+T61+T42+T34+T29+T23+T14+T49+T38</f>
        <v>1099521</v>
      </c>
      <c r="U63" s="39" t="n">
        <f aca="false">+U61+V42+U34+U29+U23+U14+U49+U38</f>
        <v>-4414005</v>
      </c>
      <c r="V63" s="39" t="n">
        <f aca="false">+V61+W42+V34+V29+V23+V14+V49+V38</f>
        <v>3687469</v>
      </c>
      <c r="W63" s="39" t="n">
        <f aca="false">+W61+W42+W34+W29+W23+W14+W49+W38</f>
        <v>4699376.8</v>
      </c>
    </row>
    <row r="64" customFormat="false" ht="12" hidden="false" customHeight="false" outlineLevel="0" collapsed="false"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</row>
    <row r="65" customFormat="false" ht="11.25" hidden="false" customHeight="false" outlineLevel="0" collapsed="false">
      <c r="A65" s="22" t="s">
        <v>45</v>
      </c>
      <c r="F65" s="40" t="n">
        <f aca="false">F8-F63</f>
        <v>0</v>
      </c>
      <c r="G65" s="40"/>
      <c r="H65" s="40" t="n">
        <f aca="false">H8-H63</f>
        <v>0</v>
      </c>
      <c r="I65" s="40"/>
      <c r="J65" s="40" t="n">
        <f aca="false">J8-J63</f>
        <v>0</v>
      </c>
      <c r="K65" s="40" t="n">
        <f aca="false">K8-K63</f>
        <v>0</v>
      </c>
      <c r="L65" s="40" t="n">
        <f aca="false">L8-L63</f>
        <v>0</v>
      </c>
      <c r="M65" s="40" t="n">
        <f aca="false">M8-M63</f>
        <v>0</v>
      </c>
      <c r="N65" s="40" t="n">
        <f aca="false">N8-N63</f>
        <v>0</v>
      </c>
      <c r="O65" s="40" t="n">
        <f aca="false">O8-O63</f>
        <v>804918</v>
      </c>
      <c r="P65" s="40" t="n">
        <f aca="false">P8-P63</f>
        <v>168452.2</v>
      </c>
      <c r="Q65" s="40" t="n">
        <f aca="false">Q8-Q63</f>
        <v>0</v>
      </c>
      <c r="R65" s="40" t="n">
        <f aca="false">R8-R63</f>
        <v>0</v>
      </c>
      <c r="S65" s="40" t="n">
        <f aca="false">S8-S63</f>
        <v>-417489</v>
      </c>
      <c r="T65" s="40" t="n">
        <f aca="false">T8-T63</f>
        <v>176439</v>
      </c>
      <c r="U65" s="40" t="n">
        <f aca="false">U8-U63</f>
        <v>-108398</v>
      </c>
      <c r="V65" s="40" t="n">
        <f aca="false">V8-V63</f>
        <v>0</v>
      </c>
      <c r="W65" s="40" t="n">
        <f aca="false">W8-W63</f>
        <v>623922.2</v>
      </c>
    </row>
    <row r="67" customFormat="false" ht="11.25" hidden="true" customHeight="false" outlineLevel="0" collapsed="false">
      <c r="O67" s="41" t="n">
        <v>693327</v>
      </c>
      <c r="P67" s="3" t="s">
        <v>46</v>
      </c>
    </row>
    <row r="68" customFormat="false" ht="11.25" hidden="false" customHeight="false" outlineLevel="0" collapsed="false">
      <c r="W68" s="42"/>
    </row>
    <row r="69" customFormat="false" ht="11.25" hidden="false" customHeight="false" outlineLevel="0" collapsed="false">
      <c r="S69" s="1" t="s">
        <v>15</v>
      </c>
    </row>
  </sheetData>
  <mergeCells count="4">
    <mergeCell ref="A1:V1"/>
    <mergeCell ref="A2:V2"/>
    <mergeCell ref="A3:V3"/>
    <mergeCell ref="A4:V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14" topLeftCell="S47" activePane="bottomRight" state="frozen"/>
      <selection pane="topLeft" activeCell="A1" activeCellId="0" sqref="A1"/>
      <selection pane="topRight" activeCell="S1" activeCellId="0" sqref="S1"/>
      <selection pane="bottomLeft" activeCell="A47" activeCellId="0" sqref="A47"/>
      <selection pane="bottomRight" activeCell="U60" activeCellId="0" sqref="U6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.7"/>
    <col collapsed="false" customWidth="true" hidden="false" outlineLevel="0" max="2" min="2" style="1" width="4.28"/>
    <col collapsed="false" customWidth="true" hidden="false" outlineLevel="0" max="3" min="3" style="2" width="50.56"/>
    <col collapsed="false" customWidth="true" hidden="false" outlineLevel="0" max="4" min="4" style="1" width="0.85"/>
    <col collapsed="false" customWidth="true" hidden="false" outlineLevel="0" max="5" min="5" style="2" width="4.28"/>
    <col collapsed="false" customWidth="true" hidden="false" outlineLevel="0" max="6" min="6" style="1" width="13.99"/>
    <col collapsed="false" customWidth="true" hidden="false" outlineLevel="0" max="7" min="7" style="2" width="3.42"/>
    <col collapsed="false" customWidth="true" hidden="false" outlineLevel="0" max="8" min="8" style="1" width="11.7"/>
    <col collapsed="false" customWidth="true" hidden="false" outlineLevel="0" max="9" min="9" style="1" width="4.85"/>
    <col collapsed="false" customWidth="true" hidden="false" outlineLevel="0" max="10" min="10" style="1" width="11.7"/>
    <col collapsed="false" customWidth="true" hidden="false" outlineLevel="0" max="11" min="11" style="1" width="12.99"/>
    <col collapsed="false" customWidth="true" hidden="false" outlineLevel="0" max="13" min="12" style="1" width="11.7"/>
    <col collapsed="false" customWidth="true" hidden="false" outlineLevel="0" max="14" min="14" style="3" width="12.99"/>
    <col collapsed="false" customWidth="true" hidden="false" outlineLevel="0" max="15" min="15" style="1" width="12.99"/>
    <col collapsed="false" customWidth="true" hidden="false" outlineLevel="0" max="16" min="16" style="3" width="13.56"/>
    <col collapsed="false" customWidth="true" hidden="false" outlineLevel="0" max="17" min="17" style="2" width="13.14"/>
    <col collapsed="false" customWidth="true" hidden="false" outlineLevel="0" max="18" min="18" style="1" width="13.56"/>
    <col collapsed="false" customWidth="true" hidden="false" outlineLevel="0" max="20" min="19" style="1" width="11.56"/>
    <col collapsed="false" customWidth="true" hidden="false" outlineLevel="0" max="21" min="21" style="1" width="12.28"/>
    <col collapsed="false" customWidth="true" hidden="false" outlineLevel="0" max="22" min="22" style="1" width="11.56"/>
    <col collapsed="false" customWidth="true" hidden="false" outlineLevel="0" max="23" min="23" style="1" width="13.56"/>
    <col collapsed="false" customWidth="false" hidden="false" outlineLevel="0" max="257" min="24" style="1" width="9.14"/>
  </cols>
  <sheetData>
    <row r="1" customFormat="false" ht="15.7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20.25" hidden="false" customHeight="false" outlineLevel="0" collapsed="false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9"/>
      <c r="IW2" s="9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1"/>
      <c r="IW3" s="11"/>
    </row>
    <row r="4" customFormat="false" ht="12.75" hidden="false" customHeight="false" outlineLevel="0" collapsed="false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4"/>
      <c r="IW4" s="14"/>
    </row>
    <row r="5" customFormat="false" ht="12.75" hidden="false" customHeight="false" outlineLevel="0" collapsed="false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3"/>
      <c r="Y5" s="13"/>
      <c r="Z5" s="13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4"/>
    </row>
    <row r="6" customFormat="false" ht="30.75" hidden="false" customHeight="true" outlineLevel="0" collapsed="false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customFormat="false" ht="11.25" hidden="false" customHeight="false" outlineLevel="0" collapsed="false">
      <c r="F7" s="16" t="s">
        <v>4</v>
      </c>
      <c r="G7" s="17"/>
      <c r="H7" s="16" t="s">
        <v>5</v>
      </c>
      <c r="I7" s="16"/>
      <c r="J7" s="16" t="n">
        <v>9904</v>
      </c>
      <c r="K7" s="16" t="n">
        <v>9905</v>
      </c>
      <c r="L7" s="16" t="n">
        <v>9906</v>
      </c>
      <c r="M7" s="16" t="n">
        <v>9907</v>
      </c>
      <c r="N7" s="16" t="n">
        <v>9908</v>
      </c>
      <c r="O7" s="16" t="n">
        <v>9909</v>
      </c>
      <c r="P7" s="16" t="n">
        <v>9910</v>
      </c>
      <c r="Q7" s="16" t="n">
        <v>9911</v>
      </c>
      <c r="R7" s="16" t="n">
        <v>9912</v>
      </c>
      <c r="S7" s="16" t="s">
        <v>6</v>
      </c>
      <c r="T7" s="16" t="s">
        <v>7</v>
      </c>
      <c r="U7" s="16" t="s">
        <v>8</v>
      </c>
      <c r="V7" s="16" t="s">
        <v>9</v>
      </c>
      <c r="W7" s="16" t="s">
        <v>10</v>
      </c>
    </row>
    <row r="8" customFormat="false" ht="21.75" hidden="false" customHeight="true" outlineLevel="0" collapsed="false">
      <c r="A8" s="18" t="s">
        <v>11</v>
      </c>
      <c r="B8" s="18"/>
      <c r="C8" s="19"/>
      <c r="D8" s="18"/>
      <c r="E8" s="18"/>
      <c r="F8" s="20" t="n">
        <v>-54815</v>
      </c>
      <c r="G8" s="20"/>
      <c r="H8" s="20" t="n">
        <f aca="false">-52407-41341+630027</f>
        <v>536279</v>
      </c>
      <c r="I8" s="20"/>
      <c r="J8" s="20" t="n">
        <v>8847</v>
      </c>
      <c r="K8" s="20" t="n">
        <v>-20838</v>
      </c>
      <c r="L8" s="20" t="n">
        <v>7559</v>
      </c>
      <c r="M8" s="20" t="n">
        <v>357428</v>
      </c>
      <c r="N8" s="21" t="n">
        <v>873321</v>
      </c>
      <c r="O8" s="20" t="n">
        <v>142049</v>
      </c>
      <c r="P8" s="21" t="n">
        <v>500422</v>
      </c>
      <c r="Q8" s="20" t="n">
        <v>443959</v>
      </c>
      <c r="R8" s="20" t="n">
        <v>1775818</v>
      </c>
      <c r="S8" s="20" t="n">
        <v>312244</v>
      </c>
      <c r="T8" s="20" t="n">
        <v>1275960</v>
      </c>
      <c r="U8" s="20" t="n">
        <v>-4522403</v>
      </c>
      <c r="V8" s="20" t="n">
        <v>3687469</v>
      </c>
      <c r="W8" s="20" t="n">
        <f aca="false">SUM(F8:V8)</f>
        <v>5323299</v>
      </c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" hidden="false" customHeight="true" outlineLevel="0" collapsed="false">
      <c r="A9" s="22"/>
      <c r="B9" s="22" t="s">
        <v>12</v>
      </c>
      <c r="C9" s="23"/>
      <c r="D9" s="22"/>
      <c r="E9" s="22"/>
      <c r="F9" s="24"/>
      <c r="G9" s="24"/>
      <c r="H9" s="24"/>
      <c r="I9" s="24"/>
      <c r="J9" s="24"/>
      <c r="K9" s="24"/>
      <c r="L9" s="24"/>
      <c r="M9" s="24"/>
      <c r="N9" s="25"/>
      <c r="O9" s="24"/>
      <c r="P9" s="25"/>
      <c r="Q9" s="24"/>
      <c r="R9" s="24"/>
      <c r="S9" s="24"/>
      <c r="T9" s="24"/>
      <c r="U9" s="24"/>
      <c r="V9" s="24"/>
      <c r="W9" s="24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12" hidden="false" customHeight="true" outlineLevel="0" collapsed="false">
      <c r="A10" s="22"/>
      <c r="B10" s="22"/>
      <c r="C10" s="23"/>
      <c r="D10" s="22"/>
      <c r="E10" s="22"/>
      <c r="F10" s="24"/>
      <c r="G10" s="24"/>
      <c r="H10" s="24"/>
      <c r="I10" s="24"/>
      <c r="J10" s="24"/>
      <c r="K10" s="24"/>
      <c r="L10" s="24"/>
      <c r="M10" s="24"/>
      <c r="N10" s="25"/>
      <c r="O10" s="24"/>
      <c r="P10" s="25"/>
      <c r="Q10" s="24"/>
      <c r="R10" s="24"/>
      <c r="S10" s="24"/>
      <c r="T10" s="24"/>
      <c r="U10" s="24"/>
      <c r="V10" s="24"/>
      <c r="W10" s="24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12" hidden="false" customHeight="false" outlineLevel="0" collapsed="false">
      <c r="B11" s="26" t="s">
        <v>13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customFormat="false" ht="12" hidden="false" customHeight="false" outlineLevel="0" collapsed="false">
      <c r="B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 t="n">
        <v>0</v>
      </c>
      <c r="T12" s="27"/>
      <c r="U12" s="27"/>
      <c r="V12" s="27"/>
      <c r="W12" s="27" t="n">
        <f aca="false">SUM(F12:V12)</f>
        <v>0</v>
      </c>
    </row>
    <row r="13" customFormat="false" ht="12" hidden="false" customHeight="false" outlineLevel="0" collapsed="false">
      <c r="B13" s="26"/>
      <c r="C13" s="2" t="s">
        <v>14</v>
      </c>
      <c r="F13" s="28" t="n">
        <v>-54815</v>
      </c>
      <c r="G13" s="27"/>
      <c r="H13" s="28" t="n">
        <v>536279</v>
      </c>
      <c r="I13" s="27"/>
      <c r="J13" s="28" t="n">
        <v>8847</v>
      </c>
      <c r="K13" s="28" t="n">
        <v>-20838</v>
      </c>
      <c r="L13" s="28" t="n">
        <v>7559</v>
      </c>
      <c r="M13" s="28" t="n">
        <v>-18645</v>
      </c>
      <c r="N13" s="28" t="n">
        <v>9943</v>
      </c>
      <c r="O13" s="28" t="n">
        <v>-63869</v>
      </c>
      <c r="P13" s="28" t="n">
        <v>-98200</v>
      </c>
      <c r="Q13" s="28" t="n">
        <v>26174</v>
      </c>
      <c r="R13" s="28" t="n">
        <v>147456</v>
      </c>
      <c r="S13" s="28"/>
      <c r="T13" s="28"/>
      <c r="U13" s="28" t="n">
        <v>218690</v>
      </c>
      <c r="V13" s="28"/>
      <c r="W13" s="28" t="n">
        <f aca="false">SUM(F13:V13)</f>
        <v>698581</v>
      </c>
    </row>
    <row r="14" customFormat="false" ht="11.25" hidden="false" customHeight="false" outlineLevel="0" collapsed="false">
      <c r="C14" s="2" t="s">
        <v>15</v>
      </c>
      <c r="F14" s="27" t="n">
        <f aca="false">SUM(F13)</f>
        <v>-54815</v>
      </c>
      <c r="G14" s="27"/>
      <c r="H14" s="27" t="n">
        <f aca="false">SUM(H13)</f>
        <v>536279</v>
      </c>
      <c r="I14" s="27"/>
      <c r="J14" s="27" t="n">
        <f aca="false">SUM(J13)</f>
        <v>8847</v>
      </c>
      <c r="K14" s="27" t="n">
        <f aca="false">SUM(K13)</f>
        <v>-20838</v>
      </c>
      <c r="L14" s="27" t="n">
        <f aca="false">SUM(L13)</f>
        <v>7559</v>
      </c>
      <c r="M14" s="27" t="n">
        <f aca="false">SUM(M13)</f>
        <v>-18645</v>
      </c>
      <c r="N14" s="27" t="n">
        <f aca="false">SUM(N13)</f>
        <v>9943</v>
      </c>
      <c r="O14" s="27" t="n">
        <f aca="false">SUM(O11:O13)</f>
        <v>-63869</v>
      </c>
      <c r="P14" s="27" t="n">
        <f aca="false">SUM(P11:P13)</f>
        <v>-98200</v>
      </c>
      <c r="Q14" s="27" t="n">
        <f aca="false">SUM(Q13)</f>
        <v>26174</v>
      </c>
      <c r="R14" s="27" t="n">
        <f aca="false">SUM(R13)</f>
        <v>147456</v>
      </c>
      <c r="S14" s="27" t="n">
        <f aca="false">SUM(S12:S13)</f>
        <v>0</v>
      </c>
      <c r="T14" s="27" t="n">
        <f aca="false">SUM(T12:T13)</f>
        <v>0</v>
      </c>
      <c r="U14" s="27" t="n">
        <f aca="false">SUM(U12:U13)</f>
        <v>218690</v>
      </c>
      <c r="V14" s="27" t="n">
        <f aca="false">SUM(V12:V13)</f>
        <v>0</v>
      </c>
      <c r="W14" s="27" t="n">
        <f aca="false">SUM(W11:W13)</f>
        <v>698581</v>
      </c>
    </row>
    <row r="15" customFormat="false" ht="12" hidden="false" customHeight="false" outlineLevel="0" collapsed="false">
      <c r="B15" s="26" t="s">
        <v>16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6" customFormat="false" ht="11.25" hidden="false" customHeight="false" outlineLevel="0" collapsed="false">
      <c r="B16" s="29"/>
      <c r="C16" s="30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</row>
    <row r="17" customFormat="false" ht="11.25" hidden="false" customHeight="false" outlineLevel="0" collapsed="false">
      <c r="B17" s="29"/>
      <c r="C17" s="30" t="s">
        <v>17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</row>
    <row r="18" customFormat="false" ht="11.25" hidden="true" customHeight="false" outlineLevel="0" collapsed="false">
      <c r="B18" s="29"/>
      <c r="C18" s="30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n">
        <f aca="false">SUM(F18:V18)</f>
        <v>0</v>
      </c>
    </row>
    <row r="19" customFormat="false" ht="11.25" hidden="false" customHeight="false" outlineLevel="0" collapsed="false">
      <c r="B19" s="29"/>
      <c r="C19" s="2" t="s">
        <v>18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 t="n">
        <v>-18890</v>
      </c>
      <c r="T19" s="27" t="n">
        <v>-15014</v>
      </c>
      <c r="U19" s="27"/>
      <c r="V19" s="27"/>
      <c r="W19" s="27" t="n">
        <f aca="false">SUM(F19:V19)</f>
        <v>-33904</v>
      </c>
    </row>
    <row r="20" customFormat="false" ht="11.25" hidden="false" customHeight="false" outlineLevel="0" collapsed="false">
      <c r="B20" s="29"/>
      <c r="C20" s="2" t="s">
        <v>19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 t="n">
        <v>-20213</v>
      </c>
      <c r="T20" s="27"/>
      <c r="U20" s="27"/>
      <c r="V20" s="27"/>
      <c r="W20" s="27" t="n">
        <f aca="false">SUM(F20:V20)</f>
        <v>-20213</v>
      </c>
    </row>
    <row r="21" customFormat="false" ht="11.25" hidden="false" customHeight="false" outlineLevel="0" collapsed="false">
      <c r="B21" s="29"/>
      <c r="C21" s="2" t="s">
        <v>20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 t="n">
        <v>109826</v>
      </c>
      <c r="R21" s="27"/>
      <c r="S21" s="27"/>
      <c r="T21" s="27"/>
      <c r="U21" s="27"/>
      <c r="V21" s="27"/>
      <c r="W21" s="27" t="n">
        <f aca="false">SUM(F21:V21)</f>
        <v>109826</v>
      </c>
    </row>
    <row r="22" customFormat="false" ht="11.25" hidden="false" customHeight="false" outlineLevel="0" collapsed="false">
      <c r="B22" s="29"/>
      <c r="C22" s="1" t="s">
        <v>21</v>
      </c>
      <c r="F22" s="28"/>
      <c r="G22" s="27"/>
      <c r="H22" s="28"/>
      <c r="I22" s="27"/>
      <c r="J22" s="31"/>
      <c r="K22" s="28"/>
      <c r="L22" s="28"/>
      <c r="M22" s="28"/>
      <c r="N22" s="28" t="n">
        <v>172286</v>
      </c>
      <c r="O22" s="28"/>
      <c r="P22" s="28"/>
      <c r="Q22" s="28"/>
      <c r="R22" s="28"/>
      <c r="S22" s="28"/>
      <c r="T22" s="28"/>
      <c r="U22" s="28"/>
      <c r="V22" s="28"/>
      <c r="W22" s="28" t="n">
        <f aca="false">SUM(F22:V22)</f>
        <v>172286</v>
      </c>
    </row>
    <row r="23" customFormat="false" ht="11.25" hidden="false" customHeight="false" outlineLevel="0" collapsed="false">
      <c r="B23" s="29"/>
      <c r="C23" s="30"/>
      <c r="F23" s="27"/>
      <c r="G23" s="27"/>
      <c r="H23" s="27" t="n">
        <f aca="false">SUM(H19:H22)</f>
        <v>0</v>
      </c>
      <c r="I23" s="27"/>
      <c r="J23" s="27"/>
      <c r="K23" s="27" t="n">
        <f aca="false">SUM(K19:K22)</f>
        <v>0</v>
      </c>
      <c r="L23" s="27"/>
      <c r="M23" s="27" t="n">
        <f aca="false">SUM(M19:M22)</f>
        <v>0</v>
      </c>
      <c r="N23" s="27" t="n">
        <f aca="false">SUM(N19:N22)</f>
        <v>172286</v>
      </c>
      <c r="O23" s="27" t="n">
        <f aca="false">SUM(O19:O22)</f>
        <v>0</v>
      </c>
      <c r="P23" s="27" t="n">
        <f aca="false">SUM(P19:P22)</f>
        <v>0</v>
      </c>
      <c r="Q23" s="27" t="n">
        <f aca="false">SUM(Q19:Q22)</f>
        <v>109826</v>
      </c>
      <c r="R23" s="27" t="n">
        <f aca="false">SUM(R19:R22)</f>
        <v>0</v>
      </c>
      <c r="S23" s="27" t="n">
        <f aca="false">SUM(S19:S22)</f>
        <v>-39103</v>
      </c>
      <c r="T23" s="27" t="n">
        <f aca="false">SUM(T19:T22)</f>
        <v>-15014</v>
      </c>
      <c r="U23" s="27" t="n">
        <f aca="false">SUM(U18:U22)</f>
        <v>0</v>
      </c>
      <c r="V23" s="27" t="n">
        <f aca="false">SUM(V19:V22)</f>
        <v>0</v>
      </c>
      <c r="W23" s="27" t="n">
        <f aca="false">SUM(W19:W22)</f>
        <v>227995</v>
      </c>
    </row>
    <row r="24" customFormat="false" ht="11.25" hidden="false" customHeight="false" outlineLevel="0" collapsed="false">
      <c r="B24" s="29"/>
      <c r="C24" s="3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</row>
    <row r="25" customFormat="false" ht="11.25" hidden="false" customHeight="false" outlineLevel="0" collapsed="false">
      <c r="B25" s="29"/>
      <c r="C25" s="30" t="s">
        <v>22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</row>
    <row r="26" customFormat="false" ht="11.25" hidden="false" customHeight="false" outlineLevel="0" collapsed="false">
      <c r="B26" s="29"/>
      <c r="C26" s="2" t="s">
        <v>23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 t="n">
        <v>15932</v>
      </c>
      <c r="T26" s="27"/>
      <c r="U26" s="27"/>
      <c r="V26" s="27"/>
      <c r="W26" s="27" t="n">
        <f aca="false">SUM(F26:V26)</f>
        <v>15932</v>
      </c>
    </row>
    <row r="27" customFormat="false" ht="11.25" hidden="false" customHeight="false" outlineLevel="0" collapsed="false">
      <c r="B27" s="29"/>
      <c r="C27" s="2" t="s">
        <v>24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 t="n">
        <f aca="false">90105.5+9562.3+77796-77796</f>
        <v>99667.8</v>
      </c>
      <c r="Q27" s="27"/>
      <c r="R27" s="27"/>
      <c r="S27" s="27"/>
      <c r="T27" s="27"/>
      <c r="U27" s="27"/>
      <c r="V27" s="27"/>
      <c r="W27" s="27" t="n">
        <f aca="false">SUM(F27:V27)</f>
        <v>99667.8</v>
      </c>
    </row>
    <row r="28" customFormat="false" ht="11.25" hidden="false" customHeight="false" outlineLevel="0" collapsed="false">
      <c r="B28" s="29"/>
      <c r="F28" s="28"/>
      <c r="G28" s="27"/>
      <c r="H28" s="28" t="n">
        <v>0</v>
      </c>
      <c r="I28" s="27"/>
      <c r="J28" s="28" t="n">
        <v>0</v>
      </c>
      <c r="K28" s="28" t="n">
        <v>0</v>
      </c>
      <c r="L28" s="28" t="n">
        <v>0</v>
      </c>
      <c r="M28" s="28" t="n">
        <v>0</v>
      </c>
      <c r="N28" s="28"/>
      <c r="O28" s="28" t="n">
        <v>0</v>
      </c>
      <c r="P28" s="28"/>
      <c r="Q28" s="28" t="n">
        <v>0</v>
      </c>
      <c r="R28" s="28"/>
      <c r="S28" s="28"/>
      <c r="T28" s="28"/>
      <c r="U28" s="28"/>
      <c r="V28" s="28"/>
      <c r="W28" s="28" t="n">
        <f aca="false">SUM(F28:V28)</f>
        <v>0</v>
      </c>
    </row>
    <row r="29" customFormat="false" ht="11.25" hidden="false" customHeight="false" outlineLevel="0" collapsed="false">
      <c r="B29" s="29"/>
      <c r="C29" s="30"/>
      <c r="F29" s="27" t="n">
        <f aca="false">SUM(F26:F28)</f>
        <v>0</v>
      </c>
      <c r="G29" s="27"/>
      <c r="H29" s="27" t="n">
        <f aca="false">SUM(H26:H28)</f>
        <v>0</v>
      </c>
      <c r="I29" s="27"/>
      <c r="J29" s="27" t="n">
        <f aca="false">SUM(J26:J28)</f>
        <v>0</v>
      </c>
      <c r="K29" s="27" t="n">
        <f aca="false">SUM(K26:K28)</f>
        <v>0</v>
      </c>
      <c r="L29" s="27" t="n">
        <f aca="false">SUM(L26:L28)</f>
        <v>0</v>
      </c>
      <c r="M29" s="27" t="n">
        <f aca="false">SUM(M26:M28)</f>
        <v>0</v>
      </c>
      <c r="N29" s="27" t="n">
        <f aca="false">SUM(N26:N28)</f>
        <v>0</v>
      </c>
      <c r="O29" s="27" t="n">
        <f aca="false">SUM(O26:O28)</f>
        <v>0</v>
      </c>
      <c r="P29" s="27" t="n">
        <f aca="false">SUM(P26:P28)</f>
        <v>99667.8</v>
      </c>
      <c r="Q29" s="27" t="n">
        <f aca="false">SUM(Q28)</f>
        <v>0</v>
      </c>
      <c r="R29" s="27" t="n">
        <f aca="false">SUM(R26:R28)</f>
        <v>0</v>
      </c>
      <c r="S29" s="27" t="n">
        <f aca="false">SUM(S26:S28)</f>
        <v>15932</v>
      </c>
      <c r="T29" s="27" t="n">
        <f aca="false">SUM(T26:T28)</f>
        <v>0</v>
      </c>
      <c r="U29" s="27" t="n">
        <f aca="false">SUM(U26:U28)</f>
        <v>0</v>
      </c>
      <c r="V29" s="27" t="n">
        <f aca="false">SUM(V26:V28)</f>
        <v>0</v>
      </c>
      <c r="W29" s="27" t="n">
        <f aca="false">SUM(W26:W28)</f>
        <v>115599.8</v>
      </c>
    </row>
    <row r="30" customFormat="false" ht="11.25" hidden="false" customHeight="false" outlineLevel="0" collapsed="false">
      <c r="B30" s="29"/>
      <c r="C30" s="30" t="s">
        <v>25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</row>
    <row r="31" customFormat="false" ht="11.25" hidden="false" customHeight="false" outlineLevel="0" collapsed="false">
      <c r="B31" s="29"/>
      <c r="C31" s="2" t="s">
        <v>26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 t="n">
        <v>1428734</v>
      </c>
      <c r="S31" s="27" t="n">
        <f aca="false">-555624+57040+282570+131440+201500</f>
        <v>116926</v>
      </c>
      <c r="T31" s="27" t="n">
        <f aca="false">2406575-2231985-48921+764073</f>
        <v>889742</v>
      </c>
      <c r="U31" s="27" t="n">
        <v>-4554695</v>
      </c>
      <c r="V31" s="27"/>
      <c r="W31" s="27" t="n">
        <f aca="false">SUM(F31:V31)</f>
        <v>-2119293</v>
      </c>
    </row>
    <row r="32" customFormat="false" ht="11.25" hidden="false" customHeight="false" outlineLevel="0" collapsed="false">
      <c r="B32" s="29"/>
      <c r="C32" s="2" t="s">
        <v>27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 t="s">
        <v>15</v>
      </c>
      <c r="Q32" s="27"/>
      <c r="R32" s="27" t="n">
        <v>199628</v>
      </c>
      <c r="S32" s="27" t="n">
        <v>181104</v>
      </c>
      <c r="T32" s="27" t="n">
        <v>162842</v>
      </c>
      <c r="U32" s="27"/>
      <c r="V32" s="27"/>
      <c r="W32" s="27" t="n">
        <f aca="false">SUM(F32:V32)</f>
        <v>543574</v>
      </c>
    </row>
    <row r="33" customFormat="false" ht="11.25" hidden="false" customHeight="false" outlineLevel="0" collapsed="false">
      <c r="B33" s="29"/>
      <c r="C33" s="2" t="s">
        <v>28</v>
      </c>
      <c r="F33" s="28"/>
      <c r="G33" s="27"/>
      <c r="H33" s="28" t="n">
        <v>0</v>
      </c>
      <c r="I33" s="27"/>
      <c r="J33" s="28"/>
      <c r="K33" s="28"/>
      <c r="L33" s="28"/>
      <c r="M33" s="28" t="n">
        <v>376073</v>
      </c>
      <c r="N33" s="32"/>
      <c r="O33" s="28" t="n">
        <v>0</v>
      </c>
      <c r="P33" s="28"/>
      <c r="Q33" s="28" t="n">
        <v>-178539</v>
      </c>
      <c r="R33" s="28" t="n">
        <v>0</v>
      </c>
      <c r="S33" s="28" t="n">
        <v>0</v>
      </c>
      <c r="T33" s="28"/>
      <c r="U33" s="28"/>
      <c r="V33" s="28"/>
      <c r="W33" s="28" t="n">
        <f aca="false">SUM(F33:V33)</f>
        <v>197534</v>
      </c>
    </row>
    <row r="34" customFormat="false" ht="11.25" hidden="false" customHeight="false" outlineLevel="0" collapsed="false">
      <c r="B34" s="29"/>
      <c r="C34" s="33"/>
      <c r="F34" s="27"/>
      <c r="G34" s="27"/>
      <c r="H34" s="27" t="n">
        <f aca="false">SUM(H31:H33)</f>
        <v>0</v>
      </c>
      <c r="I34" s="27"/>
      <c r="J34" s="27"/>
      <c r="K34" s="27" t="n">
        <f aca="false">SUM(K33)</f>
        <v>0</v>
      </c>
      <c r="L34" s="27"/>
      <c r="M34" s="27" t="n">
        <f aca="false">SUM(M33)</f>
        <v>376073</v>
      </c>
      <c r="N34" s="27" t="n">
        <f aca="false">SUM(N31:N33)</f>
        <v>0</v>
      </c>
      <c r="O34" s="27" t="n">
        <f aca="false">SUM(O32:O33)</f>
        <v>0</v>
      </c>
      <c r="P34" s="27" t="n">
        <f aca="false">SUM(P32:P33)</f>
        <v>0</v>
      </c>
      <c r="Q34" s="27" t="n">
        <f aca="false">SUM(Q31:Q33)</f>
        <v>-178539</v>
      </c>
      <c r="R34" s="27" t="n">
        <f aca="false">SUM(R31:R33)</f>
        <v>1628362</v>
      </c>
      <c r="S34" s="27" t="n">
        <f aca="false">SUM(S31:S33)</f>
        <v>298030</v>
      </c>
      <c r="T34" s="27" t="n">
        <f aca="false">SUM(T31:T33)</f>
        <v>1052584</v>
      </c>
      <c r="U34" s="27" t="n">
        <f aca="false">SUM(U31:U33)</f>
        <v>-4554695</v>
      </c>
      <c r="V34" s="27" t="n">
        <f aca="false">SUM(V31:V33)</f>
        <v>0</v>
      </c>
      <c r="W34" s="27" t="n">
        <f aca="false">SUM(W31:W33)</f>
        <v>-1378185</v>
      </c>
    </row>
    <row r="35" customFormat="false" ht="11.25" hidden="false" customHeight="false" outlineLevel="0" collapsed="false">
      <c r="B35" s="29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</row>
    <row r="36" customFormat="false" ht="11.25" hidden="false" customHeight="false" outlineLevel="0" collapsed="false">
      <c r="B36" s="29"/>
      <c r="C36" s="30" t="s">
        <v>29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</row>
    <row r="37" customFormat="false" ht="11.25" hidden="false" customHeight="false" outlineLevel="0" collapsed="false">
      <c r="B37" s="29"/>
      <c r="C37" s="2" t="s">
        <v>30</v>
      </c>
      <c r="F37" s="28"/>
      <c r="G37" s="27"/>
      <c r="H37" s="28"/>
      <c r="I37" s="27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 t="n">
        <v>61951</v>
      </c>
      <c r="U37" s="28"/>
      <c r="V37" s="28"/>
      <c r="W37" s="28" t="n">
        <f aca="false">SUM(F37:V37)</f>
        <v>61951</v>
      </c>
    </row>
    <row r="38" customFormat="false" ht="11.25" hidden="false" customHeight="false" outlineLevel="0" collapsed="false">
      <c r="F38" s="34" t="n">
        <f aca="false">SUM(F37)</f>
        <v>0</v>
      </c>
      <c r="H38" s="34" t="n">
        <f aca="false">SUM(H37)</f>
        <v>0</v>
      </c>
      <c r="J38" s="34" t="n">
        <f aca="false">SUM(J37)</f>
        <v>0</v>
      </c>
      <c r="K38" s="34" t="n">
        <f aca="false">SUM(K37)</f>
        <v>0</v>
      </c>
      <c r="L38" s="34" t="n">
        <f aca="false">SUM(L37)</f>
        <v>0</v>
      </c>
      <c r="M38" s="34" t="n">
        <f aca="false">SUM(M37)</f>
        <v>0</v>
      </c>
      <c r="N38" s="34" t="n">
        <f aca="false">SUM(N37)</f>
        <v>0</v>
      </c>
      <c r="O38" s="34" t="n">
        <f aca="false">SUM(O37)</f>
        <v>0</v>
      </c>
      <c r="P38" s="34" t="n">
        <f aca="false">SUM(P37)</f>
        <v>0</v>
      </c>
      <c r="Q38" s="34" t="n">
        <f aca="false">SUM(Q37)</f>
        <v>0</v>
      </c>
      <c r="R38" s="34" t="n">
        <f aca="false">SUM(R37)</f>
        <v>0</v>
      </c>
      <c r="S38" s="34" t="n">
        <f aca="false">SUM(S37)</f>
        <v>0</v>
      </c>
      <c r="T38" s="34" t="n">
        <f aca="false">SUM(T37)</f>
        <v>61951</v>
      </c>
      <c r="U38" s="34" t="n">
        <f aca="false">SUM(U37)</f>
        <v>0</v>
      </c>
      <c r="V38" s="34" t="n">
        <f aca="false">SUM(V37)</f>
        <v>0</v>
      </c>
      <c r="W38" s="27" t="n">
        <f aca="false">SUM(W37)</f>
        <v>61951</v>
      </c>
    </row>
    <row r="40" customFormat="false" ht="11.25" hidden="false" customHeight="false" outlineLevel="0" collapsed="false">
      <c r="B40" s="29"/>
      <c r="C40" s="35" t="s">
        <v>31</v>
      </c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</row>
    <row r="41" customFormat="false" ht="12.75" hidden="false" customHeight="false" outlineLevel="0" collapsed="false">
      <c r="A41" s="0"/>
      <c r="B41" s="0"/>
      <c r="C41" s="27" t="s">
        <v>32</v>
      </c>
      <c r="F41" s="28"/>
      <c r="G41" s="27"/>
      <c r="H41" s="28" t="n">
        <v>0</v>
      </c>
      <c r="I41" s="27"/>
      <c r="J41" s="28"/>
      <c r="K41" s="28" t="n">
        <v>0</v>
      </c>
      <c r="L41" s="28"/>
      <c r="M41" s="28"/>
      <c r="N41" s="28"/>
      <c r="O41" s="28"/>
      <c r="P41" s="28"/>
      <c r="Q41" s="28"/>
      <c r="R41" s="28" t="n">
        <v>0</v>
      </c>
      <c r="S41" s="28" t="n">
        <v>0</v>
      </c>
      <c r="T41" s="28" t="n">
        <v>0</v>
      </c>
      <c r="U41" s="28"/>
      <c r="V41" s="28" t="n">
        <v>3687469</v>
      </c>
      <c r="W41" s="28" t="n">
        <f aca="false">SUM(F41:V41)</f>
        <v>3687469</v>
      </c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1.25" hidden="false" customHeight="false" outlineLevel="0" collapsed="false">
      <c r="C42" s="2" t="s">
        <v>15</v>
      </c>
      <c r="F42" s="27"/>
      <c r="G42" s="27"/>
      <c r="H42" s="27" t="n">
        <f aca="false">+H41</f>
        <v>0</v>
      </c>
      <c r="I42" s="27"/>
      <c r="J42" s="27"/>
      <c r="K42" s="27" t="n">
        <f aca="false">+K41</f>
        <v>0</v>
      </c>
      <c r="L42" s="27"/>
      <c r="M42" s="27"/>
      <c r="N42" s="27"/>
      <c r="O42" s="27"/>
      <c r="P42" s="27"/>
      <c r="Q42" s="27"/>
      <c r="R42" s="27" t="n">
        <f aca="false">+R41</f>
        <v>0</v>
      </c>
      <c r="S42" s="27" t="n">
        <f aca="false">+S41</f>
        <v>0</v>
      </c>
      <c r="T42" s="27" t="n">
        <f aca="false">+T41</f>
        <v>0</v>
      </c>
      <c r="U42" s="27" t="n">
        <f aca="false">+U41</f>
        <v>0</v>
      </c>
      <c r="V42" s="27" t="n">
        <f aca="false">+U41</f>
        <v>0</v>
      </c>
      <c r="W42" s="27" t="n">
        <f aca="false">SUM(W41)</f>
        <v>3687469</v>
      </c>
    </row>
    <row r="43" customFormat="false" ht="11.25" hidden="false" customHeight="false" outlineLevel="0" collapsed="false">
      <c r="C43" s="30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</row>
    <row r="44" customFormat="false" ht="12" hidden="false" customHeight="false" outlineLevel="0" collapsed="false">
      <c r="B44" s="26" t="s">
        <v>33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</row>
    <row r="45" customFormat="false" ht="12" hidden="false" customHeight="false" outlineLevel="0" collapsed="false">
      <c r="C45" s="26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</row>
    <row r="46" customFormat="false" ht="12" hidden="false" customHeight="false" outlineLevel="0" collapsed="false">
      <c r="C46" s="36" t="s">
        <v>17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</row>
    <row r="47" customFormat="false" ht="12" hidden="false" customHeight="false" outlineLevel="0" collapsed="false">
      <c r="C47" s="37" t="s">
        <v>34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 t="s">
        <v>15</v>
      </c>
      <c r="S47" s="27" t="n">
        <v>638402</v>
      </c>
      <c r="T47" s="27"/>
      <c r="U47" s="27"/>
      <c r="V47" s="27"/>
      <c r="W47" s="27" t="n">
        <f aca="false">SUM(F47:V47)</f>
        <v>638402</v>
      </c>
    </row>
    <row r="48" customFormat="false" ht="12" hidden="false" customHeight="false" outlineLevel="0" collapsed="false">
      <c r="B48" s="29"/>
      <c r="C48" s="38" t="s">
        <v>35</v>
      </c>
      <c r="F48" s="28"/>
      <c r="G48" s="27"/>
      <c r="H48" s="28"/>
      <c r="I48" s="27"/>
      <c r="J48" s="28"/>
      <c r="K48" s="28"/>
      <c r="L48" s="28"/>
      <c r="M48" s="28"/>
      <c r="N48" s="28" t="n">
        <v>0</v>
      </c>
      <c r="O48" s="28"/>
      <c r="P48" s="28"/>
      <c r="Q48" s="28" t="n">
        <v>0</v>
      </c>
      <c r="R48" s="28" t="n">
        <v>0</v>
      </c>
      <c r="S48" s="28"/>
      <c r="T48" s="28"/>
      <c r="U48" s="28"/>
      <c r="V48" s="28"/>
      <c r="W48" s="28" t="n">
        <f aca="false">SUM(F48:V48)</f>
        <v>0</v>
      </c>
    </row>
    <row r="49" customFormat="false" ht="12" hidden="false" customHeight="false" outlineLevel="0" collapsed="false">
      <c r="C49" s="26"/>
      <c r="F49" s="27" t="n">
        <f aca="false">SUM(F47:F48)</f>
        <v>0</v>
      </c>
      <c r="G49" s="27"/>
      <c r="H49" s="27" t="n">
        <f aca="false">SUM(H47:H48)</f>
        <v>0</v>
      </c>
      <c r="I49" s="27"/>
      <c r="J49" s="27" t="n">
        <f aca="false">SUM(J47:J48)</f>
        <v>0</v>
      </c>
      <c r="K49" s="27" t="n">
        <f aca="false">SUM(K47:K48)</f>
        <v>0</v>
      </c>
      <c r="L49" s="27" t="n">
        <f aca="false">SUM(L47:L48)</f>
        <v>0</v>
      </c>
      <c r="M49" s="27" t="n">
        <f aca="false">SUM(M47:M48)</f>
        <v>0</v>
      </c>
      <c r="N49" s="27" t="n">
        <f aca="false">SUM(N47:N48)</f>
        <v>0</v>
      </c>
      <c r="O49" s="27" t="n">
        <f aca="false">SUM(O47:O48)</f>
        <v>0</v>
      </c>
      <c r="P49" s="27" t="n">
        <f aca="false">SUM(P47:P48)</f>
        <v>0</v>
      </c>
      <c r="Q49" s="27" t="n">
        <f aca="false">SUM(Q47:Q48)</f>
        <v>0</v>
      </c>
      <c r="R49" s="27" t="n">
        <f aca="false">SUM(R47:R48)</f>
        <v>0</v>
      </c>
      <c r="S49" s="27" t="n">
        <f aca="false">SUM(S47:S48)</f>
        <v>638402</v>
      </c>
      <c r="T49" s="27" t="n">
        <f aca="false">SUM(T47:T48)</f>
        <v>0</v>
      </c>
      <c r="U49" s="27" t="n">
        <f aca="false">SUM(U47:U48)</f>
        <v>0</v>
      </c>
      <c r="V49" s="27" t="n">
        <f aca="false">SUM(V47:V48)</f>
        <v>0</v>
      </c>
      <c r="W49" s="27" t="n">
        <f aca="false">SUM(W47:W48)</f>
        <v>638402</v>
      </c>
    </row>
    <row r="50" customFormat="false" ht="12" hidden="false" customHeight="false" outlineLevel="0" collapsed="false">
      <c r="C50" s="26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</row>
    <row r="51" customFormat="false" ht="12" hidden="true" customHeight="false" outlineLevel="0" collapsed="false">
      <c r="C51" s="26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</row>
    <row r="52" customFormat="false" ht="11.25" hidden="false" customHeight="false" outlineLevel="0" collapsed="false">
      <c r="B52" s="29"/>
      <c r="C52" s="30" t="s">
        <v>29</v>
      </c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</row>
    <row r="53" customFormat="false" ht="11.25" hidden="true" customHeight="false" outlineLevel="0" collapsed="false">
      <c r="B53" s="29"/>
      <c r="C53" s="33" t="s">
        <v>36</v>
      </c>
      <c r="F53" s="27"/>
      <c r="G53" s="27"/>
      <c r="H53" s="27" t="n">
        <v>0</v>
      </c>
      <c r="I53" s="27"/>
      <c r="J53" s="27"/>
      <c r="K53" s="27" t="n">
        <v>0</v>
      </c>
      <c r="L53" s="27"/>
      <c r="M53" s="27"/>
      <c r="N53" s="27"/>
      <c r="O53" s="27"/>
      <c r="P53" s="27"/>
      <c r="Q53" s="27"/>
      <c r="R53" s="27"/>
      <c r="S53" s="27" t="n">
        <v>0</v>
      </c>
      <c r="T53" s="27"/>
      <c r="U53" s="27"/>
      <c r="V53" s="27"/>
      <c r="W53" s="27" t="n">
        <f aca="false">SUM(F53:V53)</f>
        <v>0</v>
      </c>
    </row>
    <row r="54" customFormat="false" ht="11.25" hidden="true" customHeight="false" outlineLevel="0" collapsed="false">
      <c r="B54" s="29"/>
      <c r="C54" s="33" t="s">
        <v>37</v>
      </c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 t="n">
        <f aca="false">SUM(F54:V54)</f>
        <v>0</v>
      </c>
    </row>
    <row r="55" customFormat="false" ht="11.25" hidden="false" customHeight="false" outlineLevel="0" collapsed="false">
      <c r="B55" s="29"/>
      <c r="C55" s="2" t="s">
        <v>38</v>
      </c>
      <c r="F55" s="27"/>
      <c r="G55" s="27"/>
      <c r="H55" s="27"/>
      <c r="I55" s="27"/>
      <c r="J55" s="27"/>
      <c r="K55" s="27"/>
      <c r="L55" s="27"/>
      <c r="M55" s="27"/>
      <c r="N55" s="27"/>
      <c r="O55" s="27" t="n">
        <v>-700000</v>
      </c>
      <c r="P55" s="27" t="n">
        <v>817000</v>
      </c>
      <c r="Q55" s="27"/>
      <c r="R55" s="27"/>
      <c r="S55" s="27"/>
      <c r="T55" s="27"/>
      <c r="U55" s="27"/>
      <c r="V55" s="27"/>
      <c r="W55" s="27" t="n">
        <f aca="false">SUM(F55:V55)</f>
        <v>117000</v>
      </c>
    </row>
    <row r="56" customFormat="false" ht="11.25" hidden="false" customHeight="false" outlineLevel="0" collapsed="false">
      <c r="B56" s="29"/>
      <c r="C56" s="2" t="s">
        <v>39</v>
      </c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 t="n">
        <v>-486498</v>
      </c>
      <c r="Q56" s="27" t="n">
        <v>486498</v>
      </c>
      <c r="R56" s="27"/>
      <c r="S56" s="27" t="n">
        <v>0</v>
      </c>
      <c r="T56" s="27"/>
      <c r="U56" s="27"/>
      <c r="V56" s="27"/>
      <c r="W56" s="27" t="n">
        <f aca="false">SUM(F56:V56)</f>
        <v>0</v>
      </c>
    </row>
    <row r="57" customFormat="false" ht="11.25" hidden="false" customHeight="false" outlineLevel="0" collapsed="false">
      <c r="B57" s="29"/>
      <c r="C57" s="2" t="s">
        <v>40</v>
      </c>
      <c r="F57" s="27"/>
      <c r="G57" s="27"/>
      <c r="H57" s="27"/>
      <c r="I57" s="27"/>
      <c r="J57" s="27"/>
      <c r="K57" s="27"/>
      <c r="L57" s="27"/>
      <c r="M57" s="27"/>
      <c r="N57" s="27" t="n">
        <f aca="false">865970-174878</f>
        <v>691092</v>
      </c>
      <c r="O57" s="27"/>
      <c r="P57" s="27"/>
      <c r="Q57" s="27"/>
      <c r="R57" s="27"/>
      <c r="S57" s="27"/>
      <c r="T57" s="27"/>
      <c r="U57" s="27"/>
      <c r="V57" s="27"/>
      <c r="W57" s="27" t="n">
        <f aca="false">SUM(F57:V57)</f>
        <v>691092</v>
      </c>
    </row>
    <row r="58" customFormat="false" ht="11.25" hidden="false" customHeight="false" outlineLevel="0" collapsed="false">
      <c r="B58" s="29"/>
      <c r="C58" s="33" t="s">
        <v>41</v>
      </c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 t="n">
        <v>-183528</v>
      </c>
      <c r="T58" s="27"/>
      <c r="U58" s="27"/>
      <c r="V58" s="27"/>
      <c r="W58" s="27" t="n">
        <f aca="false">SUM(F58:V58)</f>
        <v>-183528</v>
      </c>
    </row>
    <row r="59" customFormat="false" ht="11.25" hidden="false" customHeight="false" outlineLevel="0" collapsed="false">
      <c r="B59" s="29"/>
      <c r="C59" s="33" t="s">
        <v>42</v>
      </c>
      <c r="F59" s="27"/>
      <c r="G59" s="27"/>
      <c r="H59" s="27"/>
      <c r="I59" s="27"/>
      <c r="J59" s="27"/>
      <c r="K59" s="27"/>
      <c r="L59" s="27"/>
      <c r="M59" s="27"/>
      <c r="N59" s="27"/>
      <c r="O59" s="27" t="n">
        <v>101000</v>
      </c>
      <c r="P59" s="27"/>
      <c r="Q59" s="27"/>
      <c r="R59" s="27"/>
      <c r="S59" s="27"/>
      <c r="T59" s="27" t="n">
        <v>0</v>
      </c>
      <c r="U59" s="27"/>
      <c r="V59" s="27"/>
      <c r="W59" s="27" t="n">
        <f aca="false">SUM(F59:V59)</f>
        <v>101000</v>
      </c>
    </row>
    <row r="60" customFormat="false" ht="11.25" hidden="false" customHeight="false" outlineLevel="0" collapsed="false">
      <c r="B60" s="29"/>
      <c r="C60" s="33" t="s">
        <v>47</v>
      </c>
      <c r="F60" s="28"/>
      <c r="G60" s="27"/>
      <c r="H60" s="28"/>
      <c r="I60" s="27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 t="n">
        <v>-78000</v>
      </c>
      <c r="V60" s="28"/>
      <c r="W60" s="28" t="n">
        <f aca="false">SUM(F60:V60)</f>
        <v>-78000</v>
      </c>
    </row>
    <row r="61" customFormat="false" ht="11.25" hidden="false" customHeight="false" outlineLevel="0" collapsed="false">
      <c r="C61" s="2" t="s">
        <v>15</v>
      </c>
      <c r="F61" s="27"/>
      <c r="G61" s="27"/>
      <c r="H61" s="27" t="n">
        <f aca="false">SUM(H53:H60)</f>
        <v>0</v>
      </c>
      <c r="I61" s="27"/>
      <c r="J61" s="27"/>
      <c r="K61" s="27" t="n">
        <f aca="false">SUM(K53:K60)</f>
        <v>0</v>
      </c>
      <c r="L61" s="27"/>
      <c r="M61" s="27"/>
      <c r="N61" s="27" t="n">
        <f aca="false">SUM(N53:N60)</f>
        <v>691092</v>
      </c>
      <c r="O61" s="27" t="n">
        <f aca="false">SUM(O53:O60)</f>
        <v>-599000</v>
      </c>
      <c r="P61" s="27" t="n">
        <f aca="false">SUM(P53:P60)</f>
        <v>330502</v>
      </c>
      <c r="Q61" s="27" t="n">
        <f aca="false">SUM(Q53:Q60)</f>
        <v>486498</v>
      </c>
      <c r="R61" s="27" t="n">
        <f aca="false">SUM(R53:R60)</f>
        <v>0</v>
      </c>
      <c r="S61" s="27" t="n">
        <f aca="false">SUM(S53:S60)</f>
        <v>-183528</v>
      </c>
      <c r="T61" s="27" t="n">
        <f aca="false">SUM(T53:T60)</f>
        <v>0</v>
      </c>
      <c r="U61" s="27" t="n">
        <f aca="false">SUM(U53:U60)</f>
        <v>-78000</v>
      </c>
      <c r="V61" s="27" t="n">
        <f aca="false">SUM(V53:V60)</f>
        <v>0</v>
      </c>
      <c r="W61" s="27" t="n">
        <f aca="false">SUM(W53:W60)</f>
        <v>647564</v>
      </c>
    </row>
    <row r="62" customFormat="false" ht="11.25" hidden="false" customHeight="false" outlineLevel="0" collapsed="false">
      <c r="F62" s="3"/>
      <c r="G62" s="3"/>
      <c r="H62" s="3"/>
      <c r="I62" s="3"/>
      <c r="J62" s="3"/>
      <c r="K62" s="3"/>
      <c r="L62" s="3"/>
      <c r="M62" s="3"/>
      <c r="O62" s="3"/>
      <c r="Q62" s="3"/>
      <c r="R62" s="3"/>
      <c r="S62" s="3"/>
      <c r="T62" s="3"/>
      <c r="U62" s="3"/>
      <c r="V62" s="3"/>
      <c r="W62" s="3"/>
    </row>
    <row r="63" customFormat="false" ht="19.5" hidden="false" customHeight="true" outlineLevel="0" collapsed="false">
      <c r="A63" s="22" t="s">
        <v>44</v>
      </c>
      <c r="F63" s="39" t="n">
        <f aca="false">+F61+F42+F34+F29+F23+F14+F49+F38</f>
        <v>-54815</v>
      </c>
      <c r="G63" s="40"/>
      <c r="H63" s="39" t="n">
        <f aca="false">+H61+H42+H34+H29+H23+H14+H49+H38</f>
        <v>536279</v>
      </c>
      <c r="I63" s="3"/>
      <c r="J63" s="39" t="n">
        <f aca="false">+J61+J42+J34+J29+J23+J14+J49+J38</f>
        <v>8847</v>
      </c>
      <c r="K63" s="39" t="n">
        <f aca="false">+K61+K42+K34+K29+K23+K14+K49+K38</f>
        <v>-20838</v>
      </c>
      <c r="L63" s="39" t="n">
        <f aca="false">+L61+L42+L34+L29+L23+L14+L49+L38</f>
        <v>7559</v>
      </c>
      <c r="M63" s="39" t="n">
        <f aca="false">+M61+M42+M34+M29+M23+M14+M49+M38</f>
        <v>357428</v>
      </c>
      <c r="N63" s="39" t="n">
        <f aca="false">+N61+N42+N34+N29+N23+N14+N49+N38</f>
        <v>873321</v>
      </c>
      <c r="O63" s="39" t="n">
        <f aca="false">+O61+O42+O34+O29+O23+O14+O49+O38</f>
        <v>-662869</v>
      </c>
      <c r="P63" s="39" t="n">
        <f aca="false">+P61+P42+P34+P29+P23+P14+P49+P38</f>
        <v>331969.8</v>
      </c>
      <c r="Q63" s="39" t="n">
        <f aca="false">+Q61+Q42+Q34+Q29+Q23+Q14+Q49+Q38</f>
        <v>443959</v>
      </c>
      <c r="R63" s="39" t="n">
        <f aca="false">+R61+R42+R34+R29+R23+R14+R49+R38</f>
        <v>1775818</v>
      </c>
      <c r="S63" s="39" t="n">
        <f aca="false">+S61+S42+S34+S29+S23+S14+S49+S38</f>
        <v>729733</v>
      </c>
      <c r="T63" s="39" t="n">
        <f aca="false">+T61+T42+T34+T29+T23+T14+T49+T38</f>
        <v>1099521</v>
      </c>
      <c r="U63" s="39" t="n">
        <f aca="false">+U61+V42+U34+U29+U23+U14+U49+U38</f>
        <v>-4414005</v>
      </c>
      <c r="V63" s="39" t="n">
        <f aca="false">+V61+W42+V34+V29+V23+V14+V49+V38</f>
        <v>3687469</v>
      </c>
      <c r="W63" s="39" t="n">
        <f aca="false">+W61+W42+W34+W29+W23+W14+W49+W38</f>
        <v>4699376.8</v>
      </c>
    </row>
    <row r="64" customFormat="false" ht="12" hidden="false" customHeight="false" outlineLevel="0" collapsed="false"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</row>
    <row r="65" customFormat="false" ht="11.25" hidden="false" customHeight="false" outlineLevel="0" collapsed="false">
      <c r="A65" s="22" t="s">
        <v>45</v>
      </c>
      <c r="F65" s="40" t="n">
        <f aca="false">F8-F63</f>
        <v>0</v>
      </c>
      <c r="G65" s="40"/>
      <c r="H65" s="40" t="n">
        <f aca="false">H8-H63</f>
        <v>0</v>
      </c>
      <c r="I65" s="40"/>
      <c r="J65" s="40" t="n">
        <f aca="false">J8-J63</f>
        <v>0</v>
      </c>
      <c r="K65" s="40" t="n">
        <f aca="false">K8-K63</f>
        <v>0</v>
      </c>
      <c r="L65" s="40" t="n">
        <f aca="false">L8-L63</f>
        <v>0</v>
      </c>
      <c r="M65" s="40" t="n">
        <f aca="false">M8-M63</f>
        <v>0</v>
      </c>
      <c r="N65" s="40" t="n">
        <f aca="false">N8-N63</f>
        <v>0</v>
      </c>
      <c r="O65" s="40" t="n">
        <f aca="false">O8-O63</f>
        <v>804918</v>
      </c>
      <c r="P65" s="40" t="n">
        <f aca="false">P8-P63</f>
        <v>168452.2</v>
      </c>
      <c r="Q65" s="40" t="n">
        <f aca="false">Q8-Q63</f>
        <v>0</v>
      </c>
      <c r="R65" s="40" t="n">
        <f aca="false">R8-R63</f>
        <v>0</v>
      </c>
      <c r="S65" s="40" t="n">
        <f aca="false">S8-S63</f>
        <v>-417489</v>
      </c>
      <c r="T65" s="40" t="n">
        <f aca="false">T8-T63</f>
        <v>176439</v>
      </c>
      <c r="U65" s="40" t="n">
        <f aca="false">U8-U63</f>
        <v>-108398</v>
      </c>
      <c r="V65" s="40" t="n">
        <f aca="false">V8-V63</f>
        <v>0</v>
      </c>
      <c r="W65" s="40" t="n">
        <f aca="false">W8-W63</f>
        <v>623922.2</v>
      </c>
    </row>
    <row r="67" customFormat="false" ht="11.25" hidden="true" customHeight="false" outlineLevel="0" collapsed="false">
      <c r="O67" s="41" t="n">
        <v>693327</v>
      </c>
      <c r="P67" s="3" t="s">
        <v>46</v>
      </c>
    </row>
    <row r="68" customFormat="false" ht="11.25" hidden="false" customHeight="false" outlineLevel="0" collapsed="false">
      <c r="W68" s="42"/>
    </row>
    <row r="69" customFormat="false" ht="11.25" hidden="false" customHeight="false" outlineLevel="0" collapsed="false">
      <c r="S69" s="1" t="s">
        <v>15</v>
      </c>
    </row>
  </sheetData>
  <mergeCells count="4">
    <mergeCell ref="A1:V1"/>
    <mergeCell ref="A2:V2"/>
    <mergeCell ref="A3:V3"/>
    <mergeCell ref="A4:V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5" ySplit="14" topLeftCell="M65" activePane="bottomRight" state="frozen"/>
      <selection pane="topLeft" activeCell="A1" activeCellId="0" sqref="A1"/>
      <selection pane="topRight" activeCell="M1" activeCellId="0" sqref="M1"/>
      <selection pane="bottomLeft" activeCell="A65" activeCellId="0" sqref="A65"/>
      <selection pane="bottomRight" activeCell="S39" activeCellId="0" sqref="S3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.7"/>
    <col collapsed="false" customWidth="true" hidden="false" outlineLevel="0" max="2" min="2" style="1" width="4.28"/>
    <col collapsed="false" customWidth="true" hidden="false" outlineLevel="0" max="3" min="3" style="2" width="54.85"/>
    <col collapsed="false" customWidth="true" hidden="false" outlineLevel="0" max="4" min="4" style="1" width="5.71"/>
    <col collapsed="false" customWidth="true" hidden="false" outlineLevel="0" max="5" min="5" style="2" width="4.28"/>
    <col collapsed="false" customWidth="true" hidden="false" outlineLevel="0" max="6" min="6" style="1" width="13.99"/>
    <col collapsed="false" customWidth="true" hidden="false" outlineLevel="0" max="7" min="7" style="2" width="3.42"/>
    <col collapsed="false" customWidth="true" hidden="false" outlineLevel="0" max="8" min="8" style="1" width="11.7"/>
    <col collapsed="false" customWidth="true" hidden="false" outlineLevel="0" max="9" min="9" style="1" width="4.85"/>
    <col collapsed="false" customWidth="true" hidden="false" outlineLevel="0" max="10" min="10" style="1" width="11.7"/>
    <col collapsed="false" customWidth="true" hidden="false" outlineLevel="0" max="11" min="11" style="1" width="12.99"/>
    <col collapsed="false" customWidth="true" hidden="false" outlineLevel="0" max="13" min="12" style="1" width="11.7"/>
    <col collapsed="false" customWidth="true" hidden="false" outlineLevel="0" max="14" min="14" style="3" width="12.99"/>
    <col collapsed="false" customWidth="true" hidden="false" outlineLevel="0" max="15" min="15" style="1" width="12.99"/>
    <col collapsed="false" customWidth="true" hidden="false" outlineLevel="0" max="16" min="16" style="3" width="13.56"/>
    <col collapsed="false" customWidth="true" hidden="false" outlineLevel="0" max="17" min="17" style="2" width="13.14"/>
    <col collapsed="false" customWidth="true" hidden="false" outlineLevel="0" max="18" min="18" style="1" width="13.56"/>
    <col collapsed="false" customWidth="true" hidden="false" outlineLevel="0" max="21" min="19" style="1" width="11.56"/>
    <col collapsed="false" customWidth="true" hidden="false" outlineLevel="0" max="22" min="22" style="1" width="13.56"/>
    <col collapsed="false" customWidth="false" hidden="false" outlineLevel="0" max="257" min="23" style="1" width="9.14"/>
  </cols>
  <sheetData>
    <row r="1" customFormat="false" ht="15.7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20.25" hidden="false" customHeight="false" outlineLevel="0" collapsed="false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9"/>
      <c r="IW2" s="9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1"/>
      <c r="IW3" s="11"/>
    </row>
    <row r="4" customFormat="false" ht="12.75" hidden="false" customHeight="false" outlineLevel="0" collapsed="false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4"/>
      <c r="IW4" s="14"/>
    </row>
    <row r="5" customFormat="false" ht="12.75" hidden="false" customHeight="false" outlineLevel="0" collapsed="false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</row>
    <row r="6" customFormat="false" ht="30.75" hidden="false" customHeight="true" outlineLevel="0" collapsed="false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</row>
    <row r="7" customFormat="false" ht="11.25" hidden="false" customHeight="false" outlineLevel="0" collapsed="false">
      <c r="F7" s="16" t="s">
        <v>4</v>
      </c>
      <c r="G7" s="17"/>
      <c r="H7" s="16" t="s">
        <v>5</v>
      </c>
      <c r="I7" s="16"/>
      <c r="J7" s="16" t="n">
        <v>9904</v>
      </c>
      <c r="K7" s="16" t="n">
        <v>9905</v>
      </c>
      <c r="L7" s="16" t="n">
        <v>9906</v>
      </c>
      <c r="M7" s="16" t="n">
        <v>9907</v>
      </c>
      <c r="N7" s="16" t="n">
        <v>9908</v>
      </c>
      <c r="O7" s="16" t="n">
        <v>9909</v>
      </c>
      <c r="P7" s="16" t="n">
        <v>9910</v>
      </c>
      <c r="Q7" s="16" t="n">
        <v>9911</v>
      </c>
      <c r="R7" s="16" t="n">
        <v>9912</v>
      </c>
      <c r="S7" s="16" t="s">
        <v>6</v>
      </c>
      <c r="T7" s="16" t="s">
        <v>7</v>
      </c>
      <c r="U7" s="16" t="s">
        <v>8</v>
      </c>
      <c r="V7" s="16" t="s">
        <v>10</v>
      </c>
    </row>
    <row r="8" customFormat="false" ht="21.75" hidden="false" customHeight="true" outlineLevel="0" collapsed="false">
      <c r="A8" s="18" t="s">
        <v>11</v>
      </c>
      <c r="B8" s="18"/>
      <c r="C8" s="19"/>
      <c r="D8" s="18"/>
      <c r="E8" s="18"/>
      <c r="F8" s="20" t="n">
        <v>-54815</v>
      </c>
      <c r="G8" s="20"/>
      <c r="H8" s="20" t="n">
        <f aca="false">-52407-41341+630027</f>
        <v>536279</v>
      </c>
      <c r="I8" s="20"/>
      <c r="J8" s="20" t="n">
        <v>6647</v>
      </c>
      <c r="K8" s="20" t="n">
        <v>-20838</v>
      </c>
      <c r="L8" s="20" t="n">
        <v>7559</v>
      </c>
      <c r="M8" s="20" t="n">
        <v>357428</v>
      </c>
      <c r="N8" s="21" t="n">
        <v>873321</v>
      </c>
      <c r="O8" s="20" t="n">
        <v>229173</v>
      </c>
      <c r="P8" s="21" t="n">
        <v>567850</v>
      </c>
      <c r="Q8" s="20" t="n">
        <v>445632</v>
      </c>
      <c r="R8" s="20" t="n">
        <v>-484465</v>
      </c>
      <c r="S8" s="20" t="n">
        <v>354719</v>
      </c>
      <c r="T8" s="20" t="n">
        <v>1454631</v>
      </c>
      <c r="U8" s="20" t="n">
        <v>-4972851</v>
      </c>
      <c r="V8" s="20" t="n">
        <f aca="false">SUM(F8:U8)</f>
        <v>-699730</v>
      </c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" hidden="false" customHeight="true" outlineLevel="0" collapsed="false">
      <c r="A9" s="22"/>
      <c r="B9" s="22" t="s">
        <v>48</v>
      </c>
      <c r="C9" s="23"/>
      <c r="D9" s="22"/>
      <c r="E9" s="22"/>
      <c r="F9" s="24"/>
      <c r="G9" s="24"/>
      <c r="H9" s="24"/>
      <c r="I9" s="24"/>
      <c r="J9" s="24"/>
      <c r="K9" s="24"/>
      <c r="L9" s="24"/>
      <c r="M9" s="24"/>
      <c r="N9" s="25"/>
      <c r="O9" s="24"/>
      <c r="P9" s="25"/>
      <c r="Q9" s="24"/>
      <c r="R9" s="24"/>
      <c r="S9" s="24"/>
      <c r="T9" s="24"/>
      <c r="U9" s="24"/>
      <c r="V9" s="24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12" hidden="false" customHeight="true" outlineLevel="0" collapsed="false">
      <c r="A10" s="22"/>
      <c r="B10" s="22"/>
      <c r="C10" s="23"/>
      <c r="D10" s="22"/>
      <c r="E10" s="22"/>
      <c r="F10" s="24"/>
      <c r="G10" s="24"/>
      <c r="H10" s="24"/>
      <c r="I10" s="24"/>
      <c r="J10" s="24"/>
      <c r="K10" s="24"/>
      <c r="L10" s="24"/>
      <c r="M10" s="24"/>
      <c r="N10" s="25"/>
      <c r="O10" s="24"/>
      <c r="P10" s="25"/>
      <c r="Q10" s="24"/>
      <c r="R10" s="24"/>
      <c r="S10" s="24"/>
      <c r="T10" s="24"/>
      <c r="U10" s="24"/>
      <c r="V10" s="24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12" hidden="false" customHeight="false" outlineLevel="0" collapsed="false">
      <c r="B11" s="26" t="s">
        <v>49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customFormat="false" ht="12" hidden="false" customHeight="false" outlineLevel="0" collapsed="false">
      <c r="B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 t="n">
        <v>0</v>
      </c>
      <c r="T12" s="27" t="n">
        <f aca="false">249084</f>
        <v>249084</v>
      </c>
      <c r="U12" s="27" t="n">
        <v>-249084</v>
      </c>
      <c r="V12" s="27" t="n">
        <f aca="false">SUM(F12:U12)</f>
        <v>0</v>
      </c>
    </row>
    <row r="13" customFormat="false" ht="12" hidden="false" customHeight="false" outlineLevel="0" collapsed="false">
      <c r="B13" s="26"/>
      <c r="C13" s="2" t="s">
        <v>14</v>
      </c>
      <c r="F13" s="28"/>
      <c r="G13" s="27"/>
      <c r="H13" s="28"/>
      <c r="I13" s="27"/>
      <c r="J13" s="28"/>
      <c r="K13" s="28"/>
      <c r="L13" s="28"/>
      <c r="M13" s="28"/>
      <c r="N13" s="28"/>
      <c r="O13" s="28"/>
      <c r="P13" s="28"/>
      <c r="Q13" s="28" t="n">
        <v>0</v>
      </c>
      <c r="R13" s="28" t="s">
        <v>15</v>
      </c>
      <c r="S13" s="28" t="n">
        <v>-201500</v>
      </c>
      <c r="T13" s="28" t="n">
        <v>289513</v>
      </c>
      <c r="U13" s="28"/>
      <c r="V13" s="28" t="n">
        <f aca="false">SUM(F13:U13)</f>
        <v>88013</v>
      </c>
    </row>
    <row r="14" customFormat="false" ht="11.25" hidden="false" customHeight="false" outlineLevel="0" collapsed="false">
      <c r="C14" s="2" t="s">
        <v>15</v>
      </c>
      <c r="F14" s="27" t="n">
        <f aca="false">SUM(F13)</f>
        <v>0</v>
      </c>
      <c r="G14" s="27"/>
      <c r="H14" s="27" t="n">
        <f aca="false">SUM(H13)</f>
        <v>0</v>
      </c>
      <c r="I14" s="27"/>
      <c r="J14" s="27" t="n">
        <f aca="false">SUM(J13)</f>
        <v>0</v>
      </c>
      <c r="K14" s="27" t="n">
        <f aca="false">SUM(K13)</f>
        <v>0</v>
      </c>
      <c r="L14" s="27" t="n">
        <f aca="false">SUM(L13)</f>
        <v>0</v>
      </c>
      <c r="M14" s="27" t="n">
        <f aca="false">SUM(M13)</f>
        <v>0</v>
      </c>
      <c r="N14" s="27" t="n">
        <f aca="false">SUM(N13)</f>
        <v>0</v>
      </c>
      <c r="O14" s="27" t="n">
        <f aca="false">SUM(O11:O13)</f>
        <v>0</v>
      </c>
      <c r="P14" s="27" t="n">
        <f aca="false">SUM(P11:P13)</f>
        <v>0</v>
      </c>
      <c r="Q14" s="27" t="n">
        <f aca="false">SUM(Q13)</f>
        <v>0</v>
      </c>
      <c r="R14" s="27" t="n">
        <f aca="false">SUM(R13)</f>
        <v>0</v>
      </c>
      <c r="S14" s="27" t="n">
        <f aca="false">SUM(S12:S13)</f>
        <v>-201500</v>
      </c>
      <c r="T14" s="27" t="n">
        <f aca="false">SUM(T12:T13)</f>
        <v>538597</v>
      </c>
      <c r="U14" s="27" t="n">
        <f aca="false">SUM(U12:U13)</f>
        <v>-249084</v>
      </c>
      <c r="V14" s="27" t="n">
        <f aca="false">SUM(V11:V13)</f>
        <v>88013</v>
      </c>
    </row>
    <row r="15" customFormat="false" ht="12" hidden="false" customHeight="false" outlineLevel="0" collapsed="false">
      <c r="B15" s="26" t="s">
        <v>16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</row>
    <row r="16" customFormat="false" ht="11.25" hidden="false" customHeight="false" outlineLevel="0" collapsed="false">
      <c r="B16" s="29"/>
      <c r="C16" s="30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</row>
    <row r="17" customFormat="false" ht="11.25" hidden="false" customHeight="false" outlineLevel="0" collapsed="false">
      <c r="B17" s="29"/>
      <c r="C17" s="30" t="s">
        <v>17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customFormat="false" ht="11.25" hidden="false" customHeight="false" outlineLevel="0" collapsed="false">
      <c r="B18" s="29"/>
      <c r="C18" s="2" t="s">
        <v>50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 t="n">
        <v>-60251</v>
      </c>
      <c r="R18" s="27"/>
      <c r="S18" s="27"/>
      <c r="T18" s="27"/>
      <c r="U18" s="27"/>
      <c r="V18" s="27" t="n">
        <f aca="false">SUM(F18:U18)</f>
        <v>-60251</v>
      </c>
    </row>
    <row r="19" customFormat="false" ht="11.25" hidden="false" customHeight="false" outlineLevel="0" collapsed="false">
      <c r="B19" s="29"/>
      <c r="C19" s="2" t="s">
        <v>18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 t="n">
        <v>-18890</v>
      </c>
      <c r="T19" s="27" t="n">
        <v>-15014</v>
      </c>
      <c r="U19" s="27"/>
      <c r="V19" s="27" t="n">
        <f aca="false">SUM(F19:U19)</f>
        <v>-33904</v>
      </c>
    </row>
    <row r="20" customFormat="false" ht="11.25" hidden="false" customHeight="false" outlineLevel="0" collapsed="false">
      <c r="B20" s="29"/>
      <c r="C20" s="2" t="s">
        <v>19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 t="n">
        <v>-20213</v>
      </c>
      <c r="T20" s="27"/>
      <c r="U20" s="27"/>
      <c r="V20" s="27" t="n">
        <f aca="false">SUM(F20:U20)</f>
        <v>-20213</v>
      </c>
    </row>
    <row r="21" customFormat="false" ht="11.25" hidden="false" customHeight="false" outlineLevel="0" collapsed="false">
      <c r="B21" s="29"/>
      <c r="C21" s="2" t="s">
        <v>51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 t="n">
        <v>42413</v>
      </c>
      <c r="R21" s="27"/>
      <c r="S21" s="27"/>
      <c r="T21" s="27"/>
      <c r="U21" s="27"/>
      <c r="V21" s="27" t="n">
        <f aca="false">SUM(F21:U21)</f>
        <v>42413</v>
      </c>
    </row>
    <row r="22" customFormat="false" ht="11.25" hidden="false" customHeight="false" outlineLevel="0" collapsed="false">
      <c r="B22" s="29"/>
      <c r="C22" s="2" t="s">
        <v>52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 t="n">
        <v>5050</v>
      </c>
      <c r="S22" s="27"/>
      <c r="T22" s="27"/>
      <c r="U22" s="27"/>
      <c r="V22" s="27" t="n">
        <f aca="false">SUM(F22:U22)</f>
        <v>5050</v>
      </c>
    </row>
    <row r="23" customFormat="false" ht="11.25" hidden="false" customHeight="false" outlineLevel="0" collapsed="false">
      <c r="B23" s="29"/>
      <c r="C23" s="2" t="s">
        <v>20</v>
      </c>
      <c r="F23" s="27"/>
      <c r="G23" s="27"/>
      <c r="H23" s="27"/>
      <c r="I23" s="27"/>
      <c r="J23" s="27"/>
      <c r="K23" s="27"/>
      <c r="L23" s="27"/>
      <c r="M23" s="27"/>
      <c r="N23" s="27"/>
      <c r="O23" s="27" t="n">
        <v>27478</v>
      </c>
      <c r="P23" s="27" t="n">
        <v>-29943</v>
      </c>
      <c r="Q23" s="27" t="n">
        <v>109826</v>
      </c>
      <c r="R23" s="27"/>
      <c r="S23" s="27"/>
      <c r="T23" s="27"/>
      <c r="U23" s="27"/>
      <c r="V23" s="27" t="n">
        <f aca="false">SUM(F23:U23)</f>
        <v>107361</v>
      </c>
    </row>
    <row r="24" customFormat="false" ht="11.25" hidden="false" customHeight="false" outlineLevel="0" collapsed="false">
      <c r="B24" s="29"/>
      <c r="C24" s="2" t="s">
        <v>53</v>
      </c>
      <c r="F24" s="27"/>
      <c r="G24" s="27"/>
      <c r="H24" s="27"/>
      <c r="I24" s="27"/>
      <c r="J24" s="27"/>
      <c r="K24" s="27"/>
      <c r="L24" s="27"/>
      <c r="M24" s="27"/>
      <c r="N24" s="27"/>
      <c r="O24" s="27" t="n">
        <v>-40599</v>
      </c>
      <c r="P24" s="27" t="n">
        <v>-31258</v>
      </c>
      <c r="Q24" s="27" t="n">
        <v>-80684</v>
      </c>
      <c r="R24" s="27" t="n">
        <v>-29782</v>
      </c>
      <c r="S24" s="27"/>
      <c r="T24" s="27"/>
      <c r="U24" s="27"/>
      <c r="V24" s="27" t="n">
        <f aca="false">SUM(F24:U24)</f>
        <v>-182323</v>
      </c>
    </row>
    <row r="25" customFormat="false" ht="11.25" hidden="false" customHeight="false" outlineLevel="0" collapsed="false">
      <c r="B25" s="29"/>
      <c r="C25" s="2" t="s">
        <v>54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 t="n">
        <v>58347</v>
      </c>
      <c r="S25" s="27"/>
      <c r="T25" s="27"/>
      <c r="U25" s="27"/>
      <c r="V25" s="27" t="n">
        <f aca="false">SUM(F25:U25)</f>
        <v>58347</v>
      </c>
    </row>
    <row r="26" customFormat="false" ht="11.25" hidden="false" customHeight="false" outlineLevel="0" collapsed="false">
      <c r="B26" s="29"/>
      <c r="C26" s="1" t="s">
        <v>21</v>
      </c>
      <c r="F26" s="28"/>
      <c r="G26" s="27"/>
      <c r="H26" s="28"/>
      <c r="I26" s="27"/>
      <c r="J26" s="31"/>
      <c r="K26" s="28"/>
      <c r="L26" s="28"/>
      <c r="M26" s="28"/>
      <c r="N26" s="28" t="n">
        <v>172286</v>
      </c>
      <c r="O26" s="28"/>
      <c r="P26" s="28"/>
      <c r="Q26" s="28"/>
      <c r="R26" s="28"/>
      <c r="S26" s="28"/>
      <c r="T26" s="28"/>
      <c r="U26" s="28"/>
      <c r="V26" s="28" t="n">
        <f aca="false">SUM(F26:U26)</f>
        <v>172286</v>
      </c>
    </row>
    <row r="27" customFormat="false" ht="11.25" hidden="false" customHeight="false" outlineLevel="0" collapsed="false">
      <c r="B27" s="29"/>
      <c r="C27" s="30"/>
      <c r="F27" s="27"/>
      <c r="G27" s="27"/>
      <c r="H27" s="27" t="n">
        <f aca="false">SUM(H18:H26)</f>
        <v>0</v>
      </c>
      <c r="I27" s="27"/>
      <c r="J27" s="27"/>
      <c r="K27" s="27" t="n">
        <f aca="false">SUM(K18:K26)</f>
        <v>0</v>
      </c>
      <c r="L27" s="27"/>
      <c r="M27" s="27" t="n">
        <f aca="false">SUM(M18:M26)</f>
        <v>0</v>
      </c>
      <c r="N27" s="27" t="n">
        <f aca="false">SUM(N18:N26)</f>
        <v>172286</v>
      </c>
      <c r="O27" s="27" t="n">
        <f aca="false">SUM(O18:O26)</f>
        <v>-13121</v>
      </c>
      <c r="P27" s="27" t="n">
        <f aca="false">SUM(P18:P26)</f>
        <v>-61201</v>
      </c>
      <c r="Q27" s="27" t="n">
        <f aca="false">SUM(Q18:Q26)</f>
        <v>11304</v>
      </c>
      <c r="R27" s="27" t="n">
        <f aca="false">SUM(R18:R26)</f>
        <v>33615</v>
      </c>
      <c r="S27" s="27" t="n">
        <f aca="false">SUM(S18:S26)</f>
        <v>-39103</v>
      </c>
      <c r="T27" s="27" t="n">
        <f aca="false">SUM(T18:T26)</f>
        <v>-15014</v>
      </c>
      <c r="U27" s="27"/>
      <c r="V27" s="27" t="n">
        <f aca="false">SUM(V18:V26)</f>
        <v>88766</v>
      </c>
    </row>
    <row r="28" customFormat="false" ht="11.25" hidden="false" customHeight="false" outlineLevel="0" collapsed="false">
      <c r="B28" s="29"/>
      <c r="C28" s="30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</row>
    <row r="29" customFormat="false" ht="11.25" hidden="false" customHeight="false" outlineLevel="0" collapsed="false">
      <c r="B29" s="29"/>
      <c r="C29" s="30" t="s">
        <v>22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customFormat="false" ht="11.25" hidden="false" customHeight="false" outlineLevel="0" collapsed="false">
      <c r="B30" s="29"/>
      <c r="C30" s="2" t="s">
        <v>55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 t="s">
        <v>15</v>
      </c>
      <c r="Q30" s="27"/>
      <c r="R30" s="27" t="n">
        <v>199628</v>
      </c>
      <c r="S30" s="27"/>
      <c r="T30" s="27"/>
      <c r="U30" s="27"/>
      <c r="V30" s="27" t="n">
        <f aca="false">SUM(F30:U30)</f>
        <v>199628</v>
      </c>
    </row>
    <row r="31" customFormat="false" ht="11.25" hidden="false" customHeight="false" outlineLevel="0" collapsed="false">
      <c r="B31" s="29"/>
      <c r="C31" s="2" t="s">
        <v>23</v>
      </c>
      <c r="F31" s="27"/>
      <c r="G31" s="27"/>
      <c r="H31" s="27"/>
      <c r="I31" s="27"/>
      <c r="J31" s="27"/>
      <c r="K31" s="27"/>
      <c r="L31" s="27"/>
      <c r="M31" s="27"/>
      <c r="N31" s="27"/>
      <c r="O31" s="27" t="n">
        <v>20241</v>
      </c>
      <c r="P31" s="27"/>
      <c r="Q31" s="27"/>
      <c r="R31" s="27"/>
      <c r="S31" s="27" t="n">
        <v>15932</v>
      </c>
      <c r="T31" s="27"/>
      <c r="U31" s="27"/>
      <c r="V31" s="27" t="n">
        <f aca="false">SUM(F31:U31)</f>
        <v>36173</v>
      </c>
    </row>
    <row r="32" customFormat="false" ht="11.25" hidden="false" customHeight="false" outlineLevel="0" collapsed="false">
      <c r="B32" s="29"/>
      <c r="C32" s="2" t="s">
        <v>24</v>
      </c>
      <c r="F32" s="27"/>
      <c r="G32" s="27"/>
      <c r="H32" s="27"/>
      <c r="I32" s="27"/>
      <c r="J32" s="27"/>
      <c r="K32" s="27"/>
      <c r="L32" s="27"/>
      <c r="M32" s="27"/>
      <c r="N32" s="27"/>
      <c r="O32" s="27" t="n">
        <v>104918</v>
      </c>
      <c r="P32" s="27" t="n">
        <f aca="false">90105.5+9562.3+77796</f>
        <v>177463.8</v>
      </c>
      <c r="Q32" s="27"/>
      <c r="R32" s="27"/>
      <c r="S32" s="27"/>
      <c r="T32" s="27"/>
      <c r="U32" s="27"/>
      <c r="V32" s="27" t="n">
        <f aca="false">SUM(F32:U32)</f>
        <v>282381.8</v>
      </c>
    </row>
    <row r="33" customFormat="false" ht="11.25" hidden="false" customHeight="false" outlineLevel="0" collapsed="false">
      <c r="B33" s="29"/>
      <c r="C33" s="2" t="s">
        <v>56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 t="n">
        <v>-22955</v>
      </c>
      <c r="S33" s="27"/>
      <c r="T33" s="27"/>
      <c r="U33" s="27"/>
      <c r="V33" s="27" t="n">
        <f aca="false">SUM(F33:U33)</f>
        <v>-22955</v>
      </c>
    </row>
    <row r="34" customFormat="false" ht="11.25" hidden="false" customHeight="false" outlineLevel="0" collapsed="false">
      <c r="B34" s="29"/>
      <c r="C34" s="2" t="s">
        <v>57</v>
      </c>
      <c r="F34" s="27" t="n">
        <f aca="false">139305-202133.07</f>
        <v>-62828.07</v>
      </c>
      <c r="G34" s="27"/>
      <c r="H34" s="27" t="n">
        <f aca="false">9502+5868+2879</f>
        <v>18249</v>
      </c>
      <c r="I34" s="27"/>
      <c r="J34" s="27" t="n">
        <v>8194</v>
      </c>
      <c r="K34" s="27" t="n">
        <v>2204</v>
      </c>
      <c r="L34" s="27" t="n">
        <v>9719</v>
      </c>
      <c r="M34" s="27" t="n">
        <v>7479</v>
      </c>
      <c r="N34" s="27" t="n">
        <v>7727</v>
      </c>
      <c r="O34" s="27" t="s">
        <v>15</v>
      </c>
      <c r="P34" s="27"/>
      <c r="Q34" s="27"/>
      <c r="R34" s="27"/>
      <c r="S34" s="27"/>
      <c r="T34" s="27"/>
      <c r="U34" s="27"/>
      <c r="V34" s="27" t="n">
        <f aca="false">SUM(F34:U34)</f>
        <v>-9256.07000000001</v>
      </c>
    </row>
    <row r="35" customFormat="false" ht="11.25" hidden="false" customHeight="false" outlineLevel="0" collapsed="false">
      <c r="B35" s="29"/>
      <c r="C35" s="2" t="s">
        <v>58</v>
      </c>
      <c r="F35" s="28"/>
      <c r="G35" s="27"/>
      <c r="H35" s="28" t="n">
        <v>0</v>
      </c>
      <c r="I35" s="27"/>
      <c r="J35" s="28" t="n">
        <v>0</v>
      </c>
      <c r="K35" s="28" t="n">
        <v>0</v>
      </c>
      <c r="L35" s="28" t="n">
        <v>0</v>
      </c>
      <c r="M35" s="28" t="n">
        <v>0</v>
      </c>
      <c r="N35" s="28"/>
      <c r="O35" s="28" t="n">
        <v>0</v>
      </c>
      <c r="P35" s="28"/>
      <c r="Q35" s="28" t="n">
        <v>0</v>
      </c>
      <c r="R35" s="28"/>
      <c r="S35" s="28"/>
      <c r="T35" s="28"/>
      <c r="U35" s="28"/>
      <c r="V35" s="28" t="n">
        <f aca="false">SUM(F35:U35)</f>
        <v>0</v>
      </c>
    </row>
    <row r="36" customFormat="false" ht="11.25" hidden="false" customHeight="false" outlineLevel="0" collapsed="false">
      <c r="B36" s="29"/>
      <c r="C36" s="30"/>
      <c r="F36" s="27" t="n">
        <f aca="false">SUM(F30:F35)</f>
        <v>-62828.07</v>
      </c>
      <c r="G36" s="27"/>
      <c r="H36" s="27" t="n">
        <f aca="false">SUM(H30:H35)</f>
        <v>18249</v>
      </c>
      <c r="I36" s="27"/>
      <c r="J36" s="27" t="n">
        <f aca="false">SUM(J30:J35)</f>
        <v>8194</v>
      </c>
      <c r="K36" s="27" t="n">
        <f aca="false">SUM(K30:K35)</f>
        <v>2204</v>
      </c>
      <c r="L36" s="27" t="n">
        <f aca="false">SUM(L30:L35)</f>
        <v>9719</v>
      </c>
      <c r="M36" s="27" t="n">
        <f aca="false">SUM(M30:M35)</f>
        <v>7479</v>
      </c>
      <c r="N36" s="27" t="n">
        <f aca="false">SUM(N30:N35)</f>
        <v>7727</v>
      </c>
      <c r="O36" s="27" t="n">
        <f aca="false">SUM(O30:O35)</f>
        <v>125159</v>
      </c>
      <c r="P36" s="27" t="n">
        <f aca="false">SUM(P30:P35)</f>
        <v>177463.8</v>
      </c>
      <c r="Q36" s="27" t="n">
        <f aca="false">SUM(Q35)</f>
        <v>0</v>
      </c>
      <c r="R36" s="27" t="n">
        <f aca="false">SUM(R30:R35)</f>
        <v>176673</v>
      </c>
      <c r="S36" s="27" t="n">
        <f aca="false">SUM(S30:S35)</f>
        <v>15932</v>
      </c>
      <c r="T36" s="27"/>
      <c r="U36" s="27"/>
      <c r="V36" s="27" t="n">
        <f aca="false">SUM(V30:V35)</f>
        <v>485971.73</v>
      </c>
    </row>
    <row r="37" customFormat="false" ht="11.25" hidden="false" customHeight="false" outlineLevel="0" collapsed="false">
      <c r="B37" s="29"/>
      <c r="C37" s="30" t="s">
        <v>25</v>
      </c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</row>
    <row r="38" customFormat="false" ht="11.25" hidden="false" customHeight="false" outlineLevel="0" collapsed="false">
      <c r="B38" s="29"/>
      <c r="C38" s="2" t="s">
        <v>59</v>
      </c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 t="n">
        <v>120269</v>
      </c>
      <c r="R38" s="27"/>
      <c r="S38" s="27"/>
      <c r="T38" s="27"/>
      <c r="U38" s="27"/>
      <c r="V38" s="27" t="n">
        <f aca="false">SUM(F38:U38)</f>
        <v>120269</v>
      </c>
    </row>
    <row r="39" customFormat="false" ht="11.25" hidden="false" customHeight="false" outlineLevel="0" collapsed="false">
      <c r="B39" s="29"/>
      <c r="C39" s="2" t="s">
        <v>26</v>
      </c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 t="n">
        <v>1428734</v>
      </c>
      <c r="S39" s="27" t="n">
        <f aca="false">-555624+57040+282570+131440+201500</f>
        <v>116926</v>
      </c>
      <c r="T39" s="27" t="n">
        <f aca="false">2406575-2231985+702122-48921+62277</f>
        <v>890068</v>
      </c>
      <c r="U39" s="27"/>
      <c r="V39" s="27" t="n">
        <f aca="false">SUM(F39:U39)</f>
        <v>2435728</v>
      </c>
    </row>
    <row r="40" customFormat="false" ht="11.25" hidden="false" customHeight="false" outlineLevel="0" collapsed="false">
      <c r="B40" s="29"/>
      <c r="C40" s="2" t="s">
        <v>60</v>
      </c>
      <c r="F40" s="27"/>
      <c r="G40" s="27"/>
      <c r="H40" s="27" t="n">
        <v>518978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 t="n">
        <f aca="false">SUM(F40:U40)</f>
        <v>518978</v>
      </c>
    </row>
    <row r="41" customFormat="false" ht="11.25" hidden="false" customHeight="false" outlineLevel="0" collapsed="false">
      <c r="B41" s="29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 t="n">
        <f aca="false">SUM(F41:U41)</f>
        <v>0</v>
      </c>
    </row>
    <row r="42" customFormat="false" ht="11.25" hidden="false" customHeight="false" outlineLevel="0" collapsed="false">
      <c r="B42" s="29"/>
      <c r="C42" s="2" t="s">
        <v>28</v>
      </c>
      <c r="F42" s="28"/>
      <c r="G42" s="27"/>
      <c r="H42" s="28" t="n">
        <v>0</v>
      </c>
      <c r="I42" s="27"/>
      <c r="J42" s="28"/>
      <c r="K42" s="28" t="n">
        <v>-24800</v>
      </c>
      <c r="L42" s="28"/>
      <c r="M42" s="28" t="n">
        <v>376073</v>
      </c>
      <c r="N42" s="28" t="n">
        <f aca="false">865970-174878</f>
        <v>691092</v>
      </c>
      <c r="O42" s="28" t="n">
        <v>0</v>
      </c>
      <c r="P42" s="28" t="n">
        <v>421158</v>
      </c>
      <c r="Q42" s="28" t="n">
        <f aca="false">-178539+486498</f>
        <v>307959</v>
      </c>
      <c r="R42" s="28" t="n">
        <v>0</v>
      </c>
      <c r="S42" s="28" t="n">
        <v>0</v>
      </c>
      <c r="T42" s="28"/>
      <c r="U42" s="28"/>
      <c r="V42" s="28" t="n">
        <f aca="false">SUM(F42:U42)</f>
        <v>1771482</v>
      </c>
    </row>
    <row r="43" customFormat="false" ht="11.25" hidden="false" customHeight="false" outlineLevel="0" collapsed="false">
      <c r="B43" s="29"/>
      <c r="C43" s="33"/>
      <c r="F43" s="27"/>
      <c r="G43" s="27"/>
      <c r="H43" s="27" t="n">
        <f aca="false">SUM(H38:H42)</f>
        <v>518978</v>
      </c>
      <c r="I43" s="27"/>
      <c r="J43" s="27"/>
      <c r="K43" s="27" t="n">
        <f aca="false">SUM(K42)</f>
        <v>-24800</v>
      </c>
      <c r="L43" s="27"/>
      <c r="M43" s="27" t="n">
        <f aca="false">SUM(M42)</f>
        <v>376073</v>
      </c>
      <c r="N43" s="27" t="n">
        <f aca="false">SUM(N42)</f>
        <v>691092</v>
      </c>
      <c r="O43" s="27" t="n">
        <f aca="false">+O42</f>
        <v>0</v>
      </c>
      <c r="P43" s="27" t="n">
        <f aca="false">+P42</f>
        <v>421158</v>
      </c>
      <c r="Q43" s="27" t="n">
        <f aca="false">SUM(Q38:Q42)</f>
        <v>428228</v>
      </c>
      <c r="R43" s="27" t="n">
        <f aca="false">SUM(R38:R42)</f>
        <v>1428734</v>
      </c>
      <c r="S43" s="27" t="n">
        <f aca="false">SUM(S38:S42)</f>
        <v>116926</v>
      </c>
      <c r="T43" s="27" t="n">
        <f aca="false">SUM(T38:T42)</f>
        <v>890068</v>
      </c>
      <c r="U43" s="27"/>
      <c r="V43" s="27" t="n">
        <f aca="false">SUM(V38:V42)</f>
        <v>4846457</v>
      </c>
    </row>
    <row r="44" customFormat="false" ht="11.25" hidden="false" customHeight="false" outlineLevel="0" collapsed="false">
      <c r="B44" s="29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</row>
    <row r="45" customFormat="false" ht="11.25" hidden="false" customHeight="false" outlineLevel="0" collapsed="false">
      <c r="B45" s="29"/>
      <c r="C45" s="30" t="s">
        <v>29</v>
      </c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</row>
    <row r="46" customFormat="false" ht="11.25" hidden="false" customHeight="false" outlineLevel="0" collapsed="false">
      <c r="B46" s="29"/>
      <c r="C46" s="2" t="s">
        <v>28</v>
      </c>
      <c r="F46" s="28"/>
      <c r="G46" s="27"/>
      <c r="H46" s="28"/>
      <c r="I46" s="27"/>
      <c r="J46" s="28"/>
      <c r="K46" s="28"/>
      <c r="L46" s="28"/>
      <c r="M46" s="28"/>
      <c r="N46" s="28"/>
      <c r="O46" s="28"/>
      <c r="P46" s="28"/>
      <c r="Q46" s="28"/>
      <c r="R46" s="28"/>
      <c r="S46" s="28" t="n">
        <v>0</v>
      </c>
      <c r="T46" s="28"/>
      <c r="U46" s="28"/>
      <c r="V46" s="28" t="n">
        <f aca="false">SUM(F46:U46)</f>
        <v>0</v>
      </c>
    </row>
    <row r="47" customFormat="false" ht="11.25" hidden="false" customHeight="false" outlineLevel="0" collapsed="false">
      <c r="Q47" s="43" t="n">
        <f aca="false">SUM(Q46)</f>
        <v>0</v>
      </c>
      <c r="S47" s="34" t="n">
        <f aca="false">SUM(S46)</f>
        <v>0</v>
      </c>
      <c r="V47" s="27" t="n">
        <f aca="false">SUM(V46)</f>
        <v>0</v>
      </c>
    </row>
    <row r="49" customFormat="false" ht="11.25" hidden="false" customHeight="false" outlineLevel="0" collapsed="false">
      <c r="B49" s="29"/>
      <c r="C49" s="35" t="s">
        <v>31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</row>
    <row r="50" customFormat="false" ht="12.75" hidden="false" customHeight="false" outlineLevel="0" collapsed="false">
      <c r="A50" s="0"/>
      <c r="B50" s="0"/>
      <c r="C50" s="27" t="s">
        <v>32</v>
      </c>
      <c r="F50" s="28"/>
      <c r="G50" s="27"/>
      <c r="H50" s="28" t="n">
        <v>0</v>
      </c>
      <c r="I50" s="27"/>
      <c r="J50" s="28"/>
      <c r="K50" s="28" t="n">
        <v>0</v>
      </c>
      <c r="L50" s="28"/>
      <c r="M50" s="28"/>
      <c r="N50" s="28"/>
      <c r="O50" s="28"/>
      <c r="P50" s="28"/>
      <c r="Q50" s="28"/>
      <c r="R50" s="28" t="n">
        <v>0</v>
      </c>
      <c r="S50" s="28" t="n">
        <v>0</v>
      </c>
      <c r="T50" s="28" t="n">
        <v>0</v>
      </c>
      <c r="U50" s="28" t="n">
        <f aca="false">-4972851+249084</f>
        <v>-4723767</v>
      </c>
      <c r="V50" s="28" t="n">
        <f aca="false">SUM(F50:U50)</f>
        <v>-4723767</v>
      </c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1.25" hidden="false" customHeight="false" outlineLevel="0" collapsed="false">
      <c r="C51" s="2" t="s">
        <v>15</v>
      </c>
      <c r="F51" s="27"/>
      <c r="G51" s="27"/>
      <c r="H51" s="27" t="n">
        <f aca="false">+H50</f>
        <v>0</v>
      </c>
      <c r="I51" s="27"/>
      <c r="J51" s="27"/>
      <c r="K51" s="27" t="n">
        <f aca="false">+K50</f>
        <v>0</v>
      </c>
      <c r="L51" s="27"/>
      <c r="M51" s="27"/>
      <c r="N51" s="27"/>
      <c r="O51" s="27"/>
      <c r="P51" s="27"/>
      <c r="Q51" s="27"/>
      <c r="R51" s="27" t="n">
        <f aca="false">+R50</f>
        <v>0</v>
      </c>
      <c r="S51" s="27" t="n">
        <f aca="false">+S50</f>
        <v>0</v>
      </c>
      <c r="T51" s="27" t="n">
        <f aca="false">+T50</f>
        <v>0</v>
      </c>
      <c r="U51" s="27" t="n">
        <f aca="false">+U50</f>
        <v>-4723767</v>
      </c>
      <c r="V51" s="27" t="n">
        <f aca="false">SUM(V50)</f>
        <v>-4723767</v>
      </c>
    </row>
    <row r="52" customFormat="false" ht="11.25" hidden="false" customHeight="false" outlineLevel="0" collapsed="false">
      <c r="C52" s="30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</row>
    <row r="53" customFormat="false" ht="12" hidden="false" customHeight="false" outlineLevel="0" collapsed="false">
      <c r="B53" s="26" t="s">
        <v>61</v>
      </c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</row>
    <row r="54" customFormat="false" ht="12" hidden="false" customHeight="false" outlineLevel="0" collapsed="false">
      <c r="C54" s="26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</row>
    <row r="55" customFormat="false" ht="12" hidden="false" customHeight="false" outlineLevel="0" collapsed="false">
      <c r="C55" s="36" t="s">
        <v>17</v>
      </c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</row>
    <row r="56" customFormat="false" ht="12" hidden="false" customHeight="false" outlineLevel="0" collapsed="false">
      <c r="C56" s="37" t="s">
        <v>34</v>
      </c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 t="s">
        <v>15</v>
      </c>
      <c r="S56" s="27" t="n">
        <v>638402</v>
      </c>
      <c r="T56" s="27" t="n">
        <v>175980</v>
      </c>
      <c r="U56" s="27"/>
      <c r="V56" s="27" t="n">
        <f aca="false">SUM(F56:U56)</f>
        <v>814382</v>
      </c>
    </row>
    <row r="57" customFormat="false" ht="12" hidden="false" customHeight="false" outlineLevel="0" collapsed="false">
      <c r="B57" s="29"/>
      <c r="C57" s="38" t="s">
        <v>35</v>
      </c>
      <c r="F57" s="28"/>
      <c r="G57" s="27"/>
      <c r="H57" s="28"/>
      <c r="I57" s="27"/>
      <c r="J57" s="28"/>
      <c r="K57" s="28"/>
      <c r="L57" s="28"/>
      <c r="M57" s="28" t="n">
        <f aca="false">437721-462162</f>
        <v>-24441</v>
      </c>
      <c r="N57" s="28" t="n">
        <v>0</v>
      </c>
      <c r="O57" s="28" t="n">
        <f aca="false">463849-431783</f>
        <v>32066</v>
      </c>
      <c r="P57" s="28" t="n">
        <f aca="false">462076-443589</f>
        <v>18487</v>
      </c>
      <c r="Q57" s="28" t="n">
        <v>0</v>
      </c>
      <c r="R57" s="28" t="n">
        <v>0</v>
      </c>
      <c r="S57" s="28"/>
      <c r="T57" s="28"/>
      <c r="U57" s="28"/>
      <c r="V57" s="28" t="n">
        <f aca="false">SUM(F57:U57)</f>
        <v>26112</v>
      </c>
    </row>
    <row r="58" customFormat="false" ht="12" hidden="false" customHeight="false" outlineLevel="0" collapsed="false">
      <c r="C58" s="26"/>
      <c r="F58" s="27" t="n">
        <f aca="false">SUM(F56:F57)</f>
        <v>0</v>
      </c>
      <c r="G58" s="27"/>
      <c r="H58" s="27" t="n">
        <f aca="false">SUM(H56:H57)</f>
        <v>0</v>
      </c>
      <c r="I58" s="27"/>
      <c r="J58" s="27" t="n">
        <f aca="false">SUM(J56:J57)</f>
        <v>0</v>
      </c>
      <c r="K58" s="27" t="n">
        <f aca="false">SUM(K56:K57)</f>
        <v>0</v>
      </c>
      <c r="L58" s="27" t="n">
        <f aca="false">SUM(L56:L57)</f>
        <v>0</v>
      </c>
      <c r="M58" s="27" t="n">
        <f aca="false">SUM(M56:M57)</f>
        <v>-24441</v>
      </c>
      <c r="N58" s="27" t="n">
        <f aca="false">SUM(N56:N57)</f>
        <v>0</v>
      </c>
      <c r="O58" s="27" t="n">
        <f aca="false">SUM(O56:O57)</f>
        <v>32066</v>
      </c>
      <c r="P58" s="27" t="n">
        <f aca="false">SUM(P56:P57)</f>
        <v>18487</v>
      </c>
      <c r="Q58" s="27" t="n">
        <f aca="false">SUM(Q56:Q57)</f>
        <v>0</v>
      </c>
      <c r="R58" s="27" t="n">
        <f aca="false">SUM(R56:R57)</f>
        <v>0</v>
      </c>
      <c r="S58" s="27" t="n">
        <f aca="false">SUM(S56:S57)</f>
        <v>638402</v>
      </c>
      <c r="T58" s="27" t="n">
        <f aca="false">SUM(T56:T57)</f>
        <v>175980</v>
      </c>
      <c r="U58" s="27"/>
      <c r="V58" s="27" t="n">
        <f aca="false">SUM(V56:V57)</f>
        <v>840494</v>
      </c>
    </row>
    <row r="59" customFormat="false" ht="12" hidden="false" customHeight="false" outlineLevel="0" collapsed="false">
      <c r="C59" s="26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</row>
    <row r="60" customFormat="false" ht="12" hidden="false" customHeight="false" outlineLevel="0" collapsed="false">
      <c r="C60" s="26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</row>
    <row r="61" customFormat="false" ht="11.25" hidden="false" customHeight="false" outlineLevel="0" collapsed="false">
      <c r="B61" s="29"/>
      <c r="C61" s="30" t="s">
        <v>29</v>
      </c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</row>
    <row r="62" customFormat="false" ht="11.25" hidden="false" customHeight="false" outlineLevel="0" collapsed="false">
      <c r="B62" s="29"/>
      <c r="C62" s="33" t="s">
        <v>36</v>
      </c>
      <c r="F62" s="27"/>
      <c r="G62" s="27"/>
      <c r="H62" s="27" t="n">
        <v>0</v>
      </c>
      <c r="I62" s="27"/>
      <c r="J62" s="27"/>
      <c r="K62" s="27" t="n">
        <v>0</v>
      </c>
      <c r="L62" s="27"/>
      <c r="M62" s="27"/>
      <c r="N62" s="27"/>
      <c r="O62" s="27"/>
      <c r="P62" s="27"/>
      <c r="Q62" s="27"/>
      <c r="R62" s="27" t="n">
        <v>-2133120</v>
      </c>
      <c r="S62" s="27" t="n">
        <v>0</v>
      </c>
      <c r="T62" s="27"/>
      <c r="U62" s="27"/>
      <c r="V62" s="27" t="n">
        <f aca="false">SUM(F62:U62)</f>
        <v>-2133120</v>
      </c>
    </row>
    <row r="63" customFormat="false" ht="11.25" hidden="false" customHeight="false" outlineLevel="0" collapsed="false">
      <c r="B63" s="29"/>
      <c r="C63" s="33" t="s">
        <v>37</v>
      </c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 t="n">
        <v>-135000</v>
      </c>
      <c r="U63" s="27"/>
      <c r="V63" s="27" t="n">
        <f aca="false">SUM(F63:U63)</f>
        <v>-135000</v>
      </c>
    </row>
    <row r="64" customFormat="false" ht="11.25" hidden="false" customHeight="false" outlineLevel="0" collapsed="false">
      <c r="B64" s="29"/>
      <c r="C64" s="33" t="s">
        <v>41</v>
      </c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 t="n">
        <v>-183528</v>
      </c>
      <c r="T64" s="27"/>
      <c r="U64" s="27"/>
      <c r="V64" s="27" t="n">
        <f aca="false">SUM(F64:U64)</f>
        <v>-183528</v>
      </c>
    </row>
    <row r="65" customFormat="false" ht="11.25" hidden="false" customHeight="false" outlineLevel="0" collapsed="false">
      <c r="B65" s="29"/>
      <c r="C65" s="33" t="s">
        <v>42</v>
      </c>
      <c r="F65" s="27"/>
      <c r="G65" s="27"/>
      <c r="H65" s="27"/>
      <c r="I65" s="27"/>
      <c r="J65" s="27"/>
      <c r="K65" s="27"/>
      <c r="L65" s="27"/>
      <c r="M65" s="27"/>
      <c r="N65" s="27"/>
      <c r="O65" s="27" t="n">
        <v>101000</v>
      </c>
      <c r="P65" s="27"/>
      <c r="Q65" s="27"/>
      <c r="R65" s="27"/>
      <c r="S65" s="27"/>
      <c r="T65" s="27" t="n">
        <v>0</v>
      </c>
      <c r="U65" s="27"/>
      <c r="V65" s="27" t="n">
        <f aca="false">SUM(F65:U65)</f>
        <v>101000</v>
      </c>
    </row>
    <row r="66" customFormat="false" ht="11.25" hidden="false" customHeight="false" outlineLevel="0" collapsed="false">
      <c r="B66" s="29"/>
      <c r="C66" s="33" t="s">
        <v>62</v>
      </c>
      <c r="F66" s="28"/>
      <c r="G66" s="27"/>
      <c r="H66" s="28"/>
      <c r="I66" s="27"/>
      <c r="J66" s="28"/>
      <c r="K66" s="28"/>
      <c r="L66" s="28"/>
      <c r="M66" s="28"/>
      <c r="N66" s="28"/>
      <c r="O66" s="28"/>
      <c r="P66" s="28"/>
      <c r="Q66" s="28"/>
      <c r="R66" s="28" t="n">
        <v>11450</v>
      </c>
      <c r="S66" s="28"/>
      <c r="T66" s="28"/>
      <c r="U66" s="28"/>
      <c r="V66" s="28" t="n">
        <f aca="false">SUM(F66:U66)</f>
        <v>11450</v>
      </c>
    </row>
    <row r="67" customFormat="false" ht="11.25" hidden="false" customHeight="false" outlineLevel="0" collapsed="false">
      <c r="C67" s="2" t="s">
        <v>15</v>
      </c>
      <c r="F67" s="27"/>
      <c r="G67" s="27"/>
      <c r="H67" s="27" t="n">
        <f aca="false">SUM(H62:H66)</f>
        <v>0</v>
      </c>
      <c r="I67" s="27"/>
      <c r="J67" s="27"/>
      <c r="K67" s="27" t="n">
        <f aca="false">SUM(K62:K66)</f>
        <v>0</v>
      </c>
      <c r="L67" s="27"/>
      <c r="M67" s="27"/>
      <c r="N67" s="27" t="n">
        <f aca="false">SUM(N62:N66)</f>
        <v>0</v>
      </c>
      <c r="O67" s="27" t="n">
        <f aca="false">SUM(O62:O66)</f>
        <v>101000</v>
      </c>
      <c r="P67" s="27"/>
      <c r="Q67" s="27" t="n">
        <f aca="false">SUM(Q62:Q66)</f>
        <v>0</v>
      </c>
      <c r="R67" s="27" t="n">
        <f aca="false">SUM(R62:R66)</f>
        <v>-2121670</v>
      </c>
      <c r="S67" s="27" t="n">
        <f aca="false">SUM(S62:S66)</f>
        <v>-183528</v>
      </c>
      <c r="T67" s="27" t="n">
        <f aca="false">SUM(T62:T66)</f>
        <v>-135000</v>
      </c>
      <c r="U67" s="27"/>
      <c r="V67" s="27" t="n">
        <f aca="false">SUM(V62:V66)</f>
        <v>-2339198</v>
      </c>
    </row>
    <row r="68" customFormat="false" ht="11.25" hidden="false" customHeight="false" outlineLevel="0" collapsed="false">
      <c r="F68" s="3"/>
      <c r="G68" s="3"/>
      <c r="H68" s="3"/>
      <c r="I68" s="3"/>
      <c r="J68" s="3"/>
      <c r="K68" s="3"/>
      <c r="L68" s="3"/>
      <c r="M68" s="3"/>
      <c r="O68" s="3"/>
      <c r="Q68" s="3"/>
      <c r="R68" s="3"/>
      <c r="S68" s="3"/>
      <c r="T68" s="3"/>
      <c r="U68" s="3"/>
      <c r="V68" s="3"/>
    </row>
    <row r="69" customFormat="false" ht="19.5" hidden="false" customHeight="true" outlineLevel="0" collapsed="false">
      <c r="A69" s="22" t="s">
        <v>44</v>
      </c>
      <c r="F69" s="39" t="n">
        <f aca="false">+F67+F51+F43+F36+F27+F14+F58+F47</f>
        <v>-62828.07</v>
      </c>
      <c r="G69" s="40"/>
      <c r="H69" s="39" t="n">
        <f aca="false">+H67+H51+H43+H36+H27+H14+H58+H47</f>
        <v>537227</v>
      </c>
      <c r="I69" s="3"/>
      <c r="J69" s="39" t="n">
        <f aca="false">+J67+J51+J43+J36+J27+J14+J58+J47</f>
        <v>8194</v>
      </c>
      <c r="K69" s="39" t="n">
        <f aca="false">+K67+K51+K43+K36+K27+K14+K58+K47</f>
        <v>-22596</v>
      </c>
      <c r="L69" s="39" t="n">
        <f aca="false">+L67+L51+L43+L36+L27+L14+L58+L47</f>
        <v>9719</v>
      </c>
      <c r="M69" s="39" t="n">
        <f aca="false">+M67+M51+M43+M36+M27+M14+M58+M47</f>
        <v>359111</v>
      </c>
      <c r="N69" s="39" t="n">
        <f aca="false">+N67+N51+N43+N36+N27+N14+N58+N47</f>
        <v>871105</v>
      </c>
      <c r="O69" s="39" t="n">
        <f aca="false">+O67+O51+O43+O36+O27+O14+O58+O47</f>
        <v>245104</v>
      </c>
      <c r="P69" s="39" t="n">
        <f aca="false">+P67+P51+P43+P36+P27+P14+P58+P47</f>
        <v>555907.8</v>
      </c>
      <c r="Q69" s="39" t="n">
        <f aca="false">+Q67+Q51+Q43+Q36+Q27+Q14+Q58+Q47</f>
        <v>439532</v>
      </c>
      <c r="R69" s="39" t="n">
        <f aca="false">+R67+R51+R43+R36+R27+R14+R58+R47</f>
        <v>-482648</v>
      </c>
      <c r="S69" s="39" t="n">
        <f aca="false">+S67+S51+S43+S36+S27+S14+S58+S47</f>
        <v>347129</v>
      </c>
      <c r="T69" s="39" t="n">
        <f aca="false">+T67+T51+T43+T36+T27+T14+T58+T47</f>
        <v>1454631</v>
      </c>
      <c r="U69" s="39" t="n">
        <f aca="false">+U67+U51+U43+U36+U27+U14+U58+U47</f>
        <v>-4972851</v>
      </c>
      <c r="V69" s="39" t="n">
        <f aca="false">+V67+V51+V43+V36+V27+V14+V58+V47</f>
        <v>-713263.27</v>
      </c>
    </row>
    <row r="70" customFormat="false" ht="12" hidden="false" customHeight="false" outlineLevel="0" collapsed="false"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</row>
    <row r="71" customFormat="false" ht="11.25" hidden="false" customHeight="false" outlineLevel="0" collapsed="false">
      <c r="A71" s="22" t="s">
        <v>45</v>
      </c>
      <c r="F71" s="40" t="n">
        <f aca="false">F8-F69</f>
        <v>8013.07000000001</v>
      </c>
      <c r="G71" s="40"/>
      <c r="H71" s="40" t="n">
        <f aca="false">H8-H69</f>
        <v>-948</v>
      </c>
      <c r="I71" s="40"/>
      <c r="J71" s="40" t="n">
        <f aca="false">J8-J69</f>
        <v>-1547</v>
      </c>
      <c r="K71" s="40" t="n">
        <f aca="false">K8-K69</f>
        <v>1758</v>
      </c>
      <c r="L71" s="40" t="n">
        <f aca="false">L8-L69</f>
        <v>-2160</v>
      </c>
      <c r="M71" s="40" t="n">
        <f aca="false">M8-M69</f>
        <v>-1683</v>
      </c>
      <c r="N71" s="40" t="n">
        <f aca="false">N8-N69</f>
        <v>2216</v>
      </c>
      <c r="O71" s="40" t="n">
        <f aca="false">O8-O69</f>
        <v>-15931</v>
      </c>
      <c r="P71" s="40" t="n">
        <f aca="false">P8-P69</f>
        <v>11942.2</v>
      </c>
      <c r="Q71" s="40" t="n">
        <f aca="false">Q8-Q69</f>
        <v>6100</v>
      </c>
      <c r="R71" s="40" t="n">
        <f aca="false">R8-R69</f>
        <v>-1817</v>
      </c>
      <c r="S71" s="40" t="n">
        <f aca="false">S8-S69</f>
        <v>7590</v>
      </c>
      <c r="T71" s="40" t="n">
        <f aca="false">T8-T69</f>
        <v>0</v>
      </c>
      <c r="U71" s="40" t="n">
        <f aca="false">U8-U69</f>
        <v>0</v>
      </c>
      <c r="V71" s="40" t="n">
        <f aca="false">V8-V69</f>
        <v>13533.27</v>
      </c>
    </row>
    <row r="74" customFormat="false" ht="11.25" hidden="false" customHeight="false" outlineLevel="0" collapsed="false">
      <c r="V74" s="42"/>
    </row>
    <row r="75" customFormat="false" ht="11.25" hidden="false" customHeight="false" outlineLevel="0" collapsed="false">
      <c r="S75" s="1" t="s">
        <v>15</v>
      </c>
    </row>
  </sheetData>
  <mergeCells count="4">
    <mergeCell ref="A1:V1"/>
    <mergeCell ref="A2:V2"/>
    <mergeCell ref="A3:V3"/>
    <mergeCell ref="A4:V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pane xSplit="3" ySplit="0" topLeftCell="P1" activePane="topRight" state="frozen"/>
      <selection pane="topLeft" activeCell="A30" activeCellId="0" sqref="A30"/>
      <selection pane="topRight" activeCell="S60" activeCellId="0" sqref="S6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.7"/>
    <col collapsed="false" customWidth="true" hidden="false" outlineLevel="0" max="2" min="2" style="1" width="4.28"/>
    <col collapsed="false" customWidth="true" hidden="false" outlineLevel="0" max="3" min="3" style="2" width="54.85"/>
    <col collapsed="false" customWidth="true" hidden="false" outlineLevel="0" max="4" min="4" style="1" width="5.71"/>
    <col collapsed="false" customWidth="true" hidden="false" outlineLevel="0" max="5" min="5" style="2" width="4.28"/>
    <col collapsed="false" customWidth="true" hidden="false" outlineLevel="0" max="6" min="6" style="1" width="13.99"/>
    <col collapsed="false" customWidth="true" hidden="false" outlineLevel="0" max="7" min="7" style="2" width="3.42"/>
    <col collapsed="false" customWidth="true" hidden="false" outlineLevel="0" max="8" min="8" style="1" width="11.7"/>
    <col collapsed="false" customWidth="true" hidden="false" outlineLevel="0" max="9" min="9" style="1" width="4.85"/>
    <col collapsed="false" customWidth="true" hidden="false" outlineLevel="0" max="10" min="10" style="1" width="11.7"/>
    <col collapsed="false" customWidth="true" hidden="false" outlineLevel="0" max="11" min="11" style="1" width="12.99"/>
    <col collapsed="false" customWidth="true" hidden="false" outlineLevel="0" max="13" min="12" style="1" width="11.7"/>
    <col collapsed="false" customWidth="true" hidden="false" outlineLevel="0" max="14" min="14" style="3" width="12.99"/>
    <col collapsed="false" customWidth="true" hidden="false" outlineLevel="0" max="15" min="15" style="1" width="12.99"/>
    <col collapsed="false" customWidth="true" hidden="false" outlineLevel="0" max="16" min="16" style="3" width="13.56"/>
    <col collapsed="false" customWidth="true" hidden="false" outlineLevel="0" max="17" min="17" style="2" width="13.14"/>
    <col collapsed="false" customWidth="true" hidden="false" outlineLevel="0" max="18" min="18" style="1" width="13.56"/>
    <col collapsed="false" customWidth="true" hidden="false" outlineLevel="0" max="20" min="19" style="1" width="11.56"/>
    <col collapsed="false" customWidth="true" hidden="false" outlineLevel="0" max="21" min="21" style="1" width="13.56"/>
    <col collapsed="false" customWidth="false" hidden="false" outlineLevel="0" max="257" min="22" style="1" width="9.14"/>
  </cols>
  <sheetData>
    <row r="1" customFormat="false" ht="15.7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20.25" hidden="false" customHeight="false" outlineLevel="0" collapsed="false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9"/>
      <c r="IV2" s="9"/>
      <c r="IW2" s="9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1"/>
      <c r="IV3" s="11"/>
      <c r="IW3" s="11"/>
    </row>
    <row r="4" customFormat="false" ht="12.75" hidden="false" customHeight="false" outlineLevel="0" collapsed="false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4"/>
      <c r="IV4" s="14"/>
      <c r="IW4" s="14"/>
    </row>
    <row r="5" customFormat="false" ht="12.75" hidden="false" customHeight="false" outlineLevel="0" collapsed="false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</row>
    <row r="6" customFormat="false" ht="30.75" hidden="false" customHeight="true" outlineLevel="0" collapsed="false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</row>
    <row r="7" customFormat="false" ht="11.25" hidden="false" customHeight="false" outlineLevel="0" collapsed="false">
      <c r="F7" s="16" t="s">
        <v>4</v>
      </c>
      <c r="G7" s="17"/>
      <c r="H7" s="16" t="s">
        <v>5</v>
      </c>
      <c r="I7" s="16"/>
      <c r="J7" s="16" t="n">
        <v>9904</v>
      </c>
      <c r="K7" s="16" t="n">
        <v>9905</v>
      </c>
      <c r="L7" s="16" t="n">
        <v>9906</v>
      </c>
      <c r="M7" s="16" t="n">
        <v>9907</v>
      </c>
      <c r="N7" s="16" t="n">
        <v>9908</v>
      </c>
      <c r="O7" s="16" t="n">
        <v>9909</v>
      </c>
      <c r="P7" s="16" t="n">
        <v>9910</v>
      </c>
      <c r="Q7" s="16" t="n">
        <v>9911</v>
      </c>
      <c r="R7" s="16" t="n">
        <v>9912</v>
      </c>
      <c r="S7" s="16" t="s">
        <v>6</v>
      </c>
      <c r="T7" s="16" t="s">
        <v>7</v>
      </c>
      <c r="U7" s="16" t="s">
        <v>10</v>
      </c>
    </row>
    <row r="8" customFormat="false" ht="21.75" hidden="false" customHeight="true" outlineLevel="0" collapsed="false">
      <c r="A8" s="18" t="s">
        <v>11</v>
      </c>
      <c r="B8" s="18"/>
      <c r="C8" s="19"/>
      <c r="D8" s="18"/>
      <c r="E8" s="18"/>
      <c r="F8" s="20" t="n">
        <v>-64030</v>
      </c>
      <c r="G8" s="20"/>
      <c r="H8" s="20" t="n">
        <f aca="false">-52284-38219+897021</f>
        <v>806518</v>
      </c>
      <c r="I8" s="20"/>
      <c r="J8" s="20" t="n">
        <v>101811</v>
      </c>
      <c r="K8" s="20" t="n">
        <v>-167483</v>
      </c>
      <c r="L8" s="20" t="n">
        <v>45019</v>
      </c>
      <c r="M8" s="20" t="n">
        <v>941950</v>
      </c>
      <c r="N8" s="21" t="n">
        <v>1492733</v>
      </c>
      <c r="O8" s="20" t="n">
        <v>452663</v>
      </c>
      <c r="P8" s="21" t="n">
        <v>921391</v>
      </c>
      <c r="Q8" s="20" t="n">
        <v>465831</v>
      </c>
      <c r="R8" s="20" t="n">
        <v>2154695</v>
      </c>
      <c r="S8" s="20" t="n">
        <v>3741019</v>
      </c>
      <c r="T8" s="20" t="n">
        <v>1125508</v>
      </c>
      <c r="U8" s="20" t="n">
        <f aca="false">SUM(F8:T8)</f>
        <v>12017625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" hidden="false" customHeight="true" outlineLevel="0" collapsed="false">
      <c r="A9" s="22"/>
      <c r="B9" s="22" t="s">
        <v>63</v>
      </c>
      <c r="C9" s="23"/>
      <c r="D9" s="22"/>
      <c r="E9" s="22"/>
      <c r="F9" s="24"/>
      <c r="G9" s="24"/>
      <c r="H9" s="24"/>
      <c r="I9" s="24"/>
      <c r="J9" s="24"/>
      <c r="K9" s="24"/>
      <c r="L9" s="24"/>
      <c r="M9" s="24"/>
      <c r="N9" s="25"/>
      <c r="O9" s="24"/>
      <c r="P9" s="25"/>
      <c r="Q9" s="24"/>
      <c r="R9" s="24"/>
      <c r="S9" s="24"/>
      <c r="T9" s="24"/>
      <c r="U9" s="24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12" hidden="false" customHeight="true" outlineLevel="0" collapsed="false">
      <c r="A10" s="22"/>
      <c r="B10" s="22"/>
      <c r="C10" s="23"/>
      <c r="D10" s="22"/>
      <c r="E10" s="22"/>
      <c r="F10" s="24"/>
      <c r="G10" s="24"/>
      <c r="H10" s="24"/>
      <c r="I10" s="24"/>
      <c r="J10" s="24"/>
      <c r="K10" s="24"/>
      <c r="L10" s="24"/>
      <c r="M10" s="24"/>
      <c r="N10" s="25"/>
      <c r="O10" s="24"/>
      <c r="P10" s="25"/>
      <c r="Q10" s="24"/>
      <c r="R10" s="24"/>
      <c r="S10" s="24"/>
      <c r="T10" s="24"/>
      <c r="U10" s="24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12" hidden="false" customHeight="false" outlineLevel="0" collapsed="false">
      <c r="B11" s="26" t="s">
        <v>64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customFormat="false" ht="12" hidden="false" customHeight="false" outlineLevel="0" collapsed="false">
      <c r="B12" s="26"/>
      <c r="C12" s="33" t="s">
        <v>65</v>
      </c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44" t="n">
        <v>-249804</v>
      </c>
      <c r="R12" s="27"/>
      <c r="S12" s="27"/>
      <c r="T12" s="27"/>
      <c r="U12" s="27" t="n">
        <f aca="false">SUM(F12:T12)</f>
        <v>-249804</v>
      </c>
    </row>
    <row r="13" customFormat="false" ht="12" hidden="false" customHeight="false" outlineLevel="0" collapsed="false">
      <c r="B13" s="26"/>
      <c r="C13" s="2" t="s">
        <v>14</v>
      </c>
      <c r="F13" s="28"/>
      <c r="G13" s="27"/>
      <c r="H13" s="28"/>
      <c r="I13" s="27"/>
      <c r="J13" s="28"/>
      <c r="K13" s="28"/>
      <c r="L13" s="28"/>
      <c r="M13" s="28"/>
      <c r="N13" s="28"/>
      <c r="O13" s="28"/>
      <c r="P13" s="28"/>
      <c r="Q13" s="28" t="n">
        <v>0</v>
      </c>
      <c r="R13" s="28" t="s">
        <v>15</v>
      </c>
      <c r="S13" s="28" t="n">
        <v>3273126</v>
      </c>
      <c r="T13" s="28"/>
      <c r="U13" s="28" t="n">
        <f aca="false">SUM(F13:T13)</f>
        <v>3273126</v>
      </c>
    </row>
    <row r="14" customFormat="false" ht="11.25" hidden="false" customHeight="false" outlineLevel="0" collapsed="false">
      <c r="C14" s="2" t="s">
        <v>15</v>
      </c>
      <c r="F14" s="27" t="n">
        <f aca="false">SUM(F13)</f>
        <v>0</v>
      </c>
      <c r="G14" s="27"/>
      <c r="H14" s="27" t="n">
        <f aca="false">SUM(H13)</f>
        <v>0</v>
      </c>
      <c r="I14" s="27"/>
      <c r="J14" s="27" t="n">
        <f aca="false">SUM(J13)</f>
        <v>0</v>
      </c>
      <c r="K14" s="27" t="n">
        <f aca="false">SUM(K13)</f>
        <v>0</v>
      </c>
      <c r="L14" s="27" t="n">
        <f aca="false">SUM(L13)</f>
        <v>0</v>
      </c>
      <c r="M14" s="27" t="n">
        <f aca="false">SUM(M13)</f>
        <v>0</v>
      </c>
      <c r="N14" s="27" t="n">
        <f aca="false">SUM(N13)</f>
        <v>0</v>
      </c>
      <c r="O14" s="27" t="n">
        <f aca="false">SUM(O11:O13)</f>
        <v>0</v>
      </c>
      <c r="P14" s="27" t="n">
        <f aca="false">SUM(P11:P13)</f>
        <v>0</v>
      </c>
      <c r="Q14" s="27" t="n">
        <f aca="false">SUM(Q12:Q13)</f>
        <v>-249804</v>
      </c>
      <c r="R14" s="27" t="n">
        <f aca="false">SUM(R13)</f>
        <v>0</v>
      </c>
      <c r="S14" s="27" t="n">
        <f aca="false">SUM(S13)</f>
        <v>3273126</v>
      </c>
      <c r="T14" s="27"/>
      <c r="U14" s="27" t="n">
        <f aca="false">SUM(U11:U13)</f>
        <v>3023322</v>
      </c>
    </row>
    <row r="15" customFormat="false" ht="12" hidden="false" customHeight="false" outlineLevel="0" collapsed="false">
      <c r="B15" s="26" t="s">
        <v>16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customFormat="false" ht="11.25" hidden="false" customHeight="false" outlineLevel="0" collapsed="false">
      <c r="B16" s="29"/>
      <c r="C16" s="30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  <row r="17" customFormat="false" ht="11.25" hidden="false" customHeight="false" outlineLevel="0" collapsed="false">
      <c r="B17" s="29"/>
      <c r="C17" s="30" t="s">
        <v>17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customFormat="false" ht="11.25" hidden="false" customHeight="false" outlineLevel="0" collapsed="false">
      <c r="B18" s="29"/>
      <c r="C18" s="2" t="s">
        <v>50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 t="n">
        <v>-60251</v>
      </c>
      <c r="R18" s="27"/>
      <c r="S18" s="27"/>
      <c r="T18" s="27"/>
      <c r="U18" s="27" t="n">
        <f aca="false">SUM(F18:T18)</f>
        <v>-60251</v>
      </c>
    </row>
    <row r="19" customFormat="false" ht="11.25" hidden="false" customHeight="false" outlineLevel="0" collapsed="false">
      <c r="B19" s="29"/>
      <c r="C19" s="2" t="s">
        <v>18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 t="n">
        <v>-18890</v>
      </c>
      <c r="T19" s="27"/>
      <c r="U19" s="27" t="n">
        <f aca="false">SUM(F19:T19)</f>
        <v>-18890</v>
      </c>
    </row>
    <row r="20" customFormat="false" ht="11.25" hidden="false" customHeight="false" outlineLevel="0" collapsed="false">
      <c r="B20" s="29"/>
      <c r="C20" s="2" t="s">
        <v>19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 t="n">
        <v>-20213</v>
      </c>
      <c r="T20" s="27"/>
      <c r="U20" s="27" t="n">
        <f aca="false">SUM(F20:T20)</f>
        <v>-20213</v>
      </c>
    </row>
    <row r="21" customFormat="false" ht="11.25" hidden="false" customHeight="false" outlineLevel="0" collapsed="false">
      <c r="B21" s="29"/>
      <c r="C21" s="2" t="s">
        <v>51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 t="n">
        <v>42413</v>
      </c>
      <c r="R21" s="27"/>
      <c r="S21" s="27"/>
      <c r="T21" s="27"/>
      <c r="U21" s="27" t="n">
        <f aca="false">SUM(F21:T21)</f>
        <v>42413</v>
      </c>
    </row>
    <row r="22" customFormat="false" ht="11.25" hidden="false" customHeight="false" outlineLevel="0" collapsed="false">
      <c r="B22" s="29"/>
      <c r="C22" s="2" t="s">
        <v>52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 t="n">
        <v>5050</v>
      </c>
      <c r="S22" s="27"/>
      <c r="T22" s="27"/>
      <c r="U22" s="27" t="n">
        <f aca="false">SUM(F22:T22)</f>
        <v>5050</v>
      </c>
    </row>
    <row r="23" customFormat="false" ht="11.25" hidden="false" customHeight="false" outlineLevel="0" collapsed="false">
      <c r="B23" s="29"/>
      <c r="C23" s="2" t="s">
        <v>20</v>
      </c>
      <c r="F23" s="27"/>
      <c r="G23" s="27"/>
      <c r="H23" s="27"/>
      <c r="I23" s="27"/>
      <c r="J23" s="27"/>
      <c r="K23" s="27"/>
      <c r="L23" s="27"/>
      <c r="M23" s="27"/>
      <c r="N23" s="27"/>
      <c r="O23" s="27" t="n">
        <v>27478</v>
      </c>
      <c r="P23" s="27" t="n">
        <v>-29943</v>
      </c>
      <c r="Q23" s="27" t="n">
        <v>109826</v>
      </c>
      <c r="R23" s="27"/>
      <c r="S23" s="27"/>
      <c r="T23" s="27"/>
      <c r="U23" s="27" t="n">
        <f aca="false">SUM(F23:T23)</f>
        <v>107361</v>
      </c>
    </row>
    <row r="24" customFormat="false" ht="11.25" hidden="false" customHeight="false" outlineLevel="0" collapsed="false">
      <c r="B24" s="29"/>
      <c r="C24" s="2" t="s">
        <v>53</v>
      </c>
      <c r="F24" s="27"/>
      <c r="G24" s="27"/>
      <c r="H24" s="27"/>
      <c r="I24" s="27"/>
      <c r="J24" s="27"/>
      <c r="K24" s="27"/>
      <c r="L24" s="27"/>
      <c r="M24" s="27"/>
      <c r="N24" s="27"/>
      <c r="O24" s="27" t="n">
        <v>-40599</v>
      </c>
      <c r="P24" s="27" t="n">
        <v>-31258</v>
      </c>
      <c r="Q24" s="27" t="n">
        <v>-80684</v>
      </c>
      <c r="R24" s="27" t="n">
        <v>-29782</v>
      </c>
      <c r="S24" s="27"/>
      <c r="T24" s="27"/>
      <c r="U24" s="27" t="n">
        <f aca="false">SUM(F24:T24)</f>
        <v>-182323</v>
      </c>
    </row>
    <row r="25" customFormat="false" ht="11.25" hidden="false" customHeight="false" outlineLevel="0" collapsed="false">
      <c r="B25" s="29"/>
      <c r="C25" s="2" t="s">
        <v>54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 t="n">
        <v>58347</v>
      </c>
      <c r="S25" s="27"/>
      <c r="T25" s="27"/>
      <c r="U25" s="27" t="n">
        <f aca="false">SUM(F25:T25)</f>
        <v>58347</v>
      </c>
    </row>
    <row r="26" customFormat="false" ht="11.25" hidden="false" customHeight="false" outlineLevel="0" collapsed="false">
      <c r="B26" s="29"/>
      <c r="C26" s="1" t="s">
        <v>21</v>
      </c>
      <c r="F26" s="28"/>
      <c r="G26" s="27"/>
      <c r="H26" s="28"/>
      <c r="I26" s="27"/>
      <c r="J26" s="31"/>
      <c r="K26" s="28"/>
      <c r="L26" s="28"/>
      <c r="M26" s="28"/>
      <c r="N26" s="28" t="n">
        <v>172286</v>
      </c>
      <c r="O26" s="28"/>
      <c r="P26" s="28"/>
      <c r="Q26" s="28"/>
      <c r="R26" s="28"/>
      <c r="S26" s="28"/>
      <c r="T26" s="28"/>
      <c r="U26" s="28" t="n">
        <f aca="false">SUM(F26:T26)</f>
        <v>172286</v>
      </c>
    </row>
    <row r="27" customFormat="false" ht="11.25" hidden="false" customHeight="false" outlineLevel="0" collapsed="false">
      <c r="B27" s="29"/>
      <c r="C27" s="30"/>
      <c r="F27" s="27"/>
      <c r="G27" s="27"/>
      <c r="H27" s="27" t="n">
        <f aca="false">SUM(H18:H26)</f>
        <v>0</v>
      </c>
      <c r="I27" s="27"/>
      <c r="J27" s="27"/>
      <c r="K27" s="27" t="n">
        <f aca="false">SUM(K18:K26)</f>
        <v>0</v>
      </c>
      <c r="L27" s="27"/>
      <c r="M27" s="27" t="n">
        <f aca="false">SUM(M18:M26)</f>
        <v>0</v>
      </c>
      <c r="N27" s="27" t="n">
        <f aca="false">SUM(N18:N26)</f>
        <v>172286</v>
      </c>
      <c r="O27" s="27" t="n">
        <f aca="false">SUM(O18:O26)</f>
        <v>-13121</v>
      </c>
      <c r="P27" s="27" t="n">
        <f aca="false">SUM(P18:P26)</f>
        <v>-61201</v>
      </c>
      <c r="Q27" s="27" t="n">
        <f aca="false">SUM(Q18:Q26)</f>
        <v>11304</v>
      </c>
      <c r="R27" s="27" t="n">
        <f aca="false">SUM(R18:R26)</f>
        <v>33615</v>
      </c>
      <c r="S27" s="27" t="n">
        <f aca="false">SUM(S18:S26)</f>
        <v>-39103</v>
      </c>
      <c r="T27" s="27"/>
      <c r="U27" s="27" t="n">
        <f aca="false">SUM(U18:U26)</f>
        <v>103780</v>
      </c>
    </row>
    <row r="28" customFormat="false" ht="11.25" hidden="false" customHeight="false" outlineLevel="0" collapsed="false">
      <c r="B28" s="29"/>
      <c r="C28" s="30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customFormat="false" ht="11.25" hidden="false" customHeight="false" outlineLevel="0" collapsed="false">
      <c r="B29" s="29"/>
      <c r="C29" s="30" t="s">
        <v>22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</row>
    <row r="30" customFormat="false" ht="11.25" hidden="false" customHeight="false" outlineLevel="0" collapsed="false">
      <c r="B30" s="29"/>
      <c r="C30" s="2" t="s">
        <v>66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 t="s">
        <v>15</v>
      </c>
      <c r="Q30" s="27"/>
      <c r="R30" s="27" t="n">
        <v>199628</v>
      </c>
      <c r="S30" s="27"/>
      <c r="T30" s="27"/>
      <c r="U30" s="27" t="n">
        <f aca="false">SUM(F30:T30)</f>
        <v>199628</v>
      </c>
    </row>
    <row r="31" customFormat="false" ht="11.25" hidden="false" customHeight="false" outlineLevel="0" collapsed="false">
      <c r="B31" s="29"/>
      <c r="C31" s="2" t="s">
        <v>23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 t="n">
        <v>15932</v>
      </c>
      <c r="T31" s="27"/>
      <c r="U31" s="27" t="n">
        <f aca="false">SUM(F31:T31)</f>
        <v>15932</v>
      </c>
    </row>
    <row r="32" customFormat="false" ht="11.25" hidden="false" customHeight="false" outlineLevel="0" collapsed="false">
      <c r="B32" s="29"/>
      <c r="C32" s="2" t="s">
        <v>24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 t="n">
        <f aca="false">90105.5+9562.3</f>
        <v>99667.8</v>
      </c>
      <c r="Q32" s="27"/>
      <c r="R32" s="27"/>
      <c r="S32" s="27"/>
      <c r="T32" s="27"/>
      <c r="U32" s="27" t="n">
        <f aca="false">SUM(F32:T32)</f>
        <v>99667.8</v>
      </c>
    </row>
    <row r="33" customFormat="false" ht="11.25" hidden="false" customHeight="false" outlineLevel="0" collapsed="false">
      <c r="B33" s="29"/>
      <c r="C33" s="2" t="s">
        <v>57</v>
      </c>
      <c r="F33" s="27" t="n">
        <f aca="false">139305-202133.07</f>
        <v>-62828.07</v>
      </c>
      <c r="G33" s="27"/>
      <c r="H33" s="27" t="n">
        <f aca="false">9502+5868+2879</f>
        <v>18249</v>
      </c>
      <c r="I33" s="27"/>
      <c r="J33" s="27" t="n">
        <v>8194</v>
      </c>
      <c r="K33" s="27" t="n">
        <v>2204</v>
      </c>
      <c r="L33" s="27" t="n">
        <v>9719</v>
      </c>
      <c r="M33" s="27" t="n">
        <v>7479</v>
      </c>
      <c r="N33" s="27" t="n">
        <v>7727</v>
      </c>
      <c r="O33" s="27" t="s">
        <v>15</v>
      </c>
      <c r="P33" s="27"/>
      <c r="Q33" s="27"/>
      <c r="R33" s="27"/>
      <c r="S33" s="27"/>
      <c r="T33" s="27"/>
      <c r="U33" s="27" t="n">
        <f aca="false">SUM(F33:T33)</f>
        <v>-9256.07000000001</v>
      </c>
    </row>
    <row r="34" customFormat="false" ht="11.25" hidden="false" customHeight="false" outlineLevel="0" collapsed="false">
      <c r="B34" s="29"/>
      <c r="C34" s="2" t="s">
        <v>58</v>
      </c>
      <c r="F34" s="28"/>
      <c r="G34" s="27"/>
      <c r="H34" s="28" t="n">
        <v>18599</v>
      </c>
      <c r="I34" s="27"/>
      <c r="J34" s="28" t="n">
        <v>94094</v>
      </c>
      <c r="K34" s="28" t="n">
        <v>62069</v>
      </c>
      <c r="L34" s="28" t="n">
        <v>37307</v>
      </c>
      <c r="M34" s="28" t="n">
        <v>122360</v>
      </c>
      <c r="N34" s="28"/>
      <c r="O34" s="28" t="n">
        <v>-106337</v>
      </c>
      <c r="P34" s="28"/>
      <c r="Q34" s="28" t="n">
        <v>-126586</v>
      </c>
      <c r="R34" s="28"/>
      <c r="S34" s="28"/>
      <c r="T34" s="28"/>
      <c r="U34" s="28" t="n">
        <f aca="false">SUM(F34:T34)</f>
        <v>101506</v>
      </c>
    </row>
    <row r="35" customFormat="false" ht="11.25" hidden="false" customHeight="false" outlineLevel="0" collapsed="false">
      <c r="B35" s="29"/>
      <c r="C35" s="30"/>
      <c r="F35" s="27" t="n">
        <f aca="false">SUM(F30:F34)</f>
        <v>-62828.07</v>
      </c>
      <c r="G35" s="27"/>
      <c r="H35" s="27" t="n">
        <f aca="false">SUM(H30:H34)</f>
        <v>36848</v>
      </c>
      <c r="I35" s="27"/>
      <c r="J35" s="27" t="n">
        <f aca="false">SUM(J30:J34)</f>
        <v>102288</v>
      </c>
      <c r="K35" s="27" t="n">
        <f aca="false">SUM(K30:K34)</f>
        <v>64273</v>
      </c>
      <c r="L35" s="27" t="n">
        <f aca="false">SUM(L30:L34)</f>
        <v>47026</v>
      </c>
      <c r="M35" s="27" t="n">
        <f aca="false">SUM(M30:M34)</f>
        <v>129839</v>
      </c>
      <c r="N35" s="27" t="n">
        <f aca="false">SUM(N30:N34)</f>
        <v>7727</v>
      </c>
      <c r="O35" s="27" t="n">
        <f aca="false">SUM(O30:O34)</f>
        <v>-106337</v>
      </c>
      <c r="P35" s="27" t="n">
        <f aca="false">SUM(P30:P34)</f>
        <v>99667.8</v>
      </c>
      <c r="Q35" s="27" t="n">
        <f aca="false">SUM(Q34)</f>
        <v>-126586</v>
      </c>
      <c r="R35" s="27" t="n">
        <f aca="false">SUM(R30:R34)</f>
        <v>199628</v>
      </c>
      <c r="S35" s="27" t="n">
        <f aca="false">SUM(S30:S34)</f>
        <v>15932</v>
      </c>
      <c r="T35" s="27"/>
      <c r="U35" s="27" t="n">
        <f aca="false">SUM(U30:U34)</f>
        <v>407477.73</v>
      </c>
    </row>
    <row r="36" customFormat="false" ht="11.25" hidden="false" customHeight="false" outlineLevel="0" collapsed="false">
      <c r="B36" s="29"/>
      <c r="C36" s="30" t="s">
        <v>25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</row>
    <row r="37" customFormat="false" ht="11.25" hidden="false" customHeight="false" outlineLevel="0" collapsed="false">
      <c r="B37" s="29"/>
      <c r="C37" s="2" t="s">
        <v>59</v>
      </c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 t="n">
        <v>120269</v>
      </c>
      <c r="R37" s="27"/>
      <c r="S37" s="27"/>
      <c r="T37" s="27"/>
      <c r="U37" s="27" t="n">
        <f aca="false">SUM(F37:T37)</f>
        <v>120269</v>
      </c>
    </row>
    <row r="38" customFormat="false" ht="11.25" hidden="false" customHeight="false" outlineLevel="0" collapsed="false">
      <c r="B38" s="29"/>
      <c r="C38" s="2" t="s">
        <v>26</v>
      </c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 t="n">
        <v>1428734</v>
      </c>
      <c r="S38" s="27" t="n">
        <f aca="false">-555624+57040+282570-2088</f>
        <v>-218102</v>
      </c>
      <c r="T38" s="27"/>
      <c r="U38" s="27" t="n">
        <f aca="false">SUM(F38:T38)</f>
        <v>1210632</v>
      </c>
    </row>
    <row r="39" customFormat="false" ht="11.25" hidden="false" customHeight="false" outlineLevel="0" collapsed="false">
      <c r="B39" s="29"/>
      <c r="C39" s="2" t="s">
        <v>60</v>
      </c>
      <c r="F39" s="27"/>
      <c r="G39" s="27"/>
      <c r="H39" s="27" t="n">
        <v>518978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 t="n">
        <f aca="false">SUM(F39:T39)</f>
        <v>518978</v>
      </c>
    </row>
    <row r="40" customFormat="false" ht="11.25" hidden="false" customHeight="false" outlineLevel="0" collapsed="false">
      <c r="B40" s="29"/>
      <c r="C40" s="2" t="s">
        <v>28</v>
      </c>
      <c r="F40" s="28"/>
      <c r="G40" s="27"/>
      <c r="H40" s="28" t="n">
        <v>0</v>
      </c>
      <c r="I40" s="27"/>
      <c r="J40" s="28"/>
      <c r="K40" s="28" t="n">
        <v>-24800</v>
      </c>
      <c r="L40" s="28"/>
      <c r="M40" s="28" t="n">
        <v>376073</v>
      </c>
      <c r="N40" s="28" t="n">
        <f aca="false">865970-174878</f>
        <v>691092</v>
      </c>
      <c r="O40" s="28" t="n">
        <v>102820</v>
      </c>
      <c r="P40" s="28" t="n">
        <v>421158</v>
      </c>
      <c r="Q40" s="28" t="n">
        <f aca="false">-178539+486498</f>
        <v>307959</v>
      </c>
      <c r="R40" s="28" t="n">
        <v>0</v>
      </c>
      <c r="S40" s="28" t="n">
        <v>0</v>
      </c>
      <c r="T40" s="28"/>
      <c r="U40" s="28" t="n">
        <f aca="false">SUM(F40:T40)</f>
        <v>1874302</v>
      </c>
    </row>
    <row r="41" customFormat="false" ht="11.25" hidden="false" customHeight="false" outlineLevel="0" collapsed="false">
      <c r="B41" s="29"/>
      <c r="C41" s="33"/>
      <c r="F41" s="27"/>
      <c r="G41" s="27"/>
      <c r="H41" s="27" t="n">
        <f aca="false">SUM(H37:H40)</f>
        <v>518978</v>
      </c>
      <c r="I41" s="27"/>
      <c r="J41" s="27"/>
      <c r="K41" s="27" t="n">
        <f aca="false">SUM(K40)</f>
        <v>-24800</v>
      </c>
      <c r="L41" s="27"/>
      <c r="M41" s="27" t="n">
        <f aca="false">SUM(M40)</f>
        <v>376073</v>
      </c>
      <c r="N41" s="27" t="n">
        <f aca="false">SUM(N40)</f>
        <v>691092</v>
      </c>
      <c r="O41" s="27" t="n">
        <f aca="false">+O40</f>
        <v>102820</v>
      </c>
      <c r="P41" s="27" t="n">
        <f aca="false">+P40</f>
        <v>421158</v>
      </c>
      <c r="Q41" s="27" t="n">
        <f aca="false">SUM(Q37:Q40)</f>
        <v>428228</v>
      </c>
      <c r="R41" s="27" t="n">
        <f aca="false">SUM(R37:R40)</f>
        <v>1428734</v>
      </c>
      <c r="S41" s="27" t="n">
        <f aca="false">SUM(S37:S40)</f>
        <v>-218102</v>
      </c>
      <c r="T41" s="27"/>
      <c r="U41" s="27" t="n">
        <f aca="false">SUM(U37:U40)</f>
        <v>3724181</v>
      </c>
    </row>
    <row r="42" customFormat="false" ht="11.25" hidden="false" customHeight="false" outlineLevel="0" collapsed="false">
      <c r="B42" s="29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</row>
    <row r="43" customFormat="false" ht="11.25" hidden="false" customHeight="false" outlineLevel="0" collapsed="false">
      <c r="B43" s="29"/>
      <c r="C43" s="30" t="s">
        <v>29</v>
      </c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</row>
    <row r="44" customFormat="false" ht="11.25" hidden="false" customHeight="false" outlineLevel="0" collapsed="false">
      <c r="B44" s="29"/>
      <c r="C44" s="2" t="s">
        <v>28</v>
      </c>
      <c r="F44" s="28"/>
      <c r="G44" s="27"/>
      <c r="H44" s="28"/>
      <c r="I44" s="27"/>
      <c r="J44" s="28"/>
      <c r="K44" s="28"/>
      <c r="L44" s="28"/>
      <c r="M44" s="28"/>
      <c r="N44" s="28"/>
      <c r="O44" s="28"/>
      <c r="P44" s="28"/>
      <c r="Q44" s="28"/>
      <c r="R44" s="28"/>
      <c r="S44" s="28" t="n">
        <f aca="false">12423+150105</f>
        <v>162528</v>
      </c>
      <c r="T44" s="28"/>
      <c r="U44" s="28" t="n">
        <f aca="false">SUM(F44:T44)</f>
        <v>162528</v>
      </c>
    </row>
    <row r="45" customFormat="false" ht="11.25" hidden="false" customHeight="false" outlineLevel="0" collapsed="false">
      <c r="Q45" s="43" t="n">
        <f aca="false">SUM(Q44)</f>
        <v>0</v>
      </c>
      <c r="S45" s="34" t="n">
        <f aca="false">SUM(S44)</f>
        <v>162528</v>
      </c>
      <c r="U45" s="27" t="n">
        <f aca="false">SUM(U44)</f>
        <v>162528</v>
      </c>
    </row>
    <row r="47" customFormat="false" ht="11.25" hidden="false" customHeight="false" outlineLevel="0" collapsed="false">
      <c r="B47" s="29"/>
      <c r="C47" s="35" t="s">
        <v>31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</row>
    <row r="48" customFormat="false" ht="12.75" hidden="false" customHeight="false" outlineLevel="0" collapsed="false">
      <c r="A48" s="0"/>
      <c r="B48" s="0"/>
      <c r="C48" s="27" t="s">
        <v>32</v>
      </c>
      <c r="F48" s="28"/>
      <c r="G48" s="27"/>
      <c r="H48" s="28" t="n">
        <v>0</v>
      </c>
      <c r="I48" s="27"/>
      <c r="J48" s="28"/>
      <c r="K48" s="28" t="n">
        <v>0</v>
      </c>
      <c r="L48" s="28"/>
      <c r="M48" s="28"/>
      <c r="N48" s="28"/>
      <c r="O48" s="28"/>
      <c r="P48" s="28"/>
      <c r="Q48" s="28"/>
      <c r="R48" s="28" t="n">
        <v>0</v>
      </c>
      <c r="S48" s="28" t="n">
        <v>0</v>
      </c>
      <c r="T48" s="28" t="n">
        <v>1125508</v>
      </c>
      <c r="U48" s="28" t="n">
        <f aca="false">SUM(F48:T48)</f>
        <v>1125508</v>
      </c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1.25" hidden="false" customHeight="false" outlineLevel="0" collapsed="false">
      <c r="C49" s="2" t="s">
        <v>15</v>
      </c>
      <c r="F49" s="27"/>
      <c r="G49" s="27"/>
      <c r="H49" s="27" t="n">
        <f aca="false">+H48</f>
        <v>0</v>
      </c>
      <c r="I49" s="27"/>
      <c r="J49" s="27"/>
      <c r="K49" s="27" t="n">
        <f aca="false">+K48</f>
        <v>0</v>
      </c>
      <c r="L49" s="27"/>
      <c r="M49" s="27"/>
      <c r="N49" s="27"/>
      <c r="O49" s="27"/>
      <c r="P49" s="27"/>
      <c r="Q49" s="27"/>
      <c r="R49" s="27" t="n">
        <f aca="false">+R48</f>
        <v>0</v>
      </c>
      <c r="S49" s="27" t="n">
        <f aca="false">+S48</f>
        <v>0</v>
      </c>
      <c r="T49" s="27" t="n">
        <f aca="false">+T48</f>
        <v>1125508</v>
      </c>
      <c r="U49" s="27" t="n">
        <f aca="false">SUM(U48)</f>
        <v>1125508</v>
      </c>
    </row>
    <row r="50" customFormat="false" ht="11.25" hidden="false" customHeight="false" outlineLevel="0" collapsed="false">
      <c r="C50" s="30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</row>
    <row r="51" customFormat="false" ht="12" hidden="false" customHeight="false" outlineLevel="0" collapsed="false">
      <c r="B51" s="26" t="s">
        <v>67</v>
      </c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</row>
    <row r="52" customFormat="false" ht="12" hidden="false" customHeight="false" outlineLevel="0" collapsed="false">
      <c r="C52" s="26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</row>
    <row r="53" customFormat="false" ht="12" hidden="false" customHeight="false" outlineLevel="0" collapsed="false">
      <c r="C53" s="36" t="s">
        <v>17</v>
      </c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</row>
    <row r="54" customFormat="false" ht="12" hidden="false" customHeight="false" outlineLevel="0" collapsed="false">
      <c r="C54" s="37" t="s">
        <v>34</v>
      </c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 t="s">
        <v>15</v>
      </c>
      <c r="S54" s="27" t="n">
        <v>638402</v>
      </c>
      <c r="T54" s="27"/>
      <c r="U54" s="27" t="n">
        <f aca="false">SUM(F54:T54)</f>
        <v>638402</v>
      </c>
    </row>
    <row r="55" customFormat="false" ht="12" hidden="false" customHeight="false" outlineLevel="0" collapsed="false">
      <c r="B55" s="29"/>
      <c r="C55" s="38" t="s">
        <v>35</v>
      </c>
      <c r="F55" s="28"/>
      <c r="G55" s="27"/>
      <c r="H55" s="28"/>
      <c r="I55" s="27"/>
      <c r="J55" s="28"/>
      <c r="K55" s="28"/>
      <c r="L55" s="28"/>
      <c r="M55" s="28" t="n">
        <v>437721</v>
      </c>
      <c r="N55" s="28" t="n">
        <v>446593</v>
      </c>
      <c r="O55" s="28" t="n">
        <v>463849</v>
      </c>
      <c r="P55" s="28" t="n">
        <v>462076</v>
      </c>
      <c r="Q55" s="28" t="n">
        <v>445761</v>
      </c>
      <c r="R55" s="28" t="n">
        <f aca="false">489243</f>
        <v>489243</v>
      </c>
      <c r="S55" s="28"/>
      <c r="T55" s="28"/>
      <c r="U55" s="28" t="n">
        <f aca="false">SUM(F55:T55)</f>
        <v>2745243</v>
      </c>
    </row>
    <row r="56" customFormat="false" ht="12" hidden="false" customHeight="false" outlineLevel="0" collapsed="false">
      <c r="C56" s="26"/>
      <c r="F56" s="27" t="n">
        <f aca="false">SUM(F54:F55)</f>
        <v>0</v>
      </c>
      <c r="G56" s="27"/>
      <c r="H56" s="27" t="n">
        <f aca="false">SUM(H54:H55)</f>
        <v>0</v>
      </c>
      <c r="I56" s="27"/>
      <c r="J56" s="27" t="n">
        <f aca="false">SUM(J54:J55)</f>
        <v>0</v>
      </c>
      <c r="K56" s="27" t="n">
        <f aca="false">SUM(K54:K55)</f>
        <v>0</v>
      </c>
      <c r="L56" s="27" t="n">
        <f aca="false">SUM(L54:L55)</f>
        <v>0</v>
      </c>
      <c r="M56" s="27" t="n">
        <f aca="false">SUM(M54:M55)</f>
        <v>437721</v>
      </c>
      <c r="N56" s="27" t="n">
        <f aca="false">SUM(N54:N55)</f>
        <v>446593</v>
      </c>
      <c r="O56" s="27" t="n">
        <f aca="false">SUM(O54:O55)</f>
        <v>463849</v>
      </c>
      <c r="P56" s="27" t="n">
        <f aca="false">SUM(P54:P55)</f>
        <v>462076</v>
      </c>
      <c r="Q56" s="27" t="n">
        <f aca="false">SUM(Q54:Q55)</f>
        <v>445761</v>
      </c>
      <c r="R56" s="27" t="n">
        <f aca="false">SUM(R54:R55)</f>
        <v>489243</v>
      </c>
      <c r="S56" s="27" t="n">
        <f aca="false">SUM(S54:S55)</f>
        <v>638402</v>
      </c>
      <c r="T56" s="27"/>
      <c r="U56" s="27" t="n">
        <f aca="false">SUM(U54:U55)</f>
        <v>3383645</v>
      </c>
    </row>
    <row r="57" customFormat="false" ht="12" hidden="false" customHeight="false" outlineLevel="0" collapsed="false">
      <c r="C57" s="26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</row>
    <row r="58" customFormat="false" ht="12" hidden="false" customHeight="false" outlineLevel="0" collapsed="false">
      <c r="C58" s="26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</row>
    <row r="59" customFormat="false" ht="11.25" hidden="false" customHeight="false" outlineLevel="0" collapsed="false">
      <c r="B59" s="29"/>
      <c r="C59" s="30" t="s">
        <v>29</v>
      </c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</row>
    <row r="60" customFormat="false" ht="11.25" hidden="false" customHeight="false" outlineLevel="0" collapsed="false">
      <c r="B60" s="29"/>
      <c r="C60" s="33" t="s">
        <v>68</v>
      </c>
      <c r="F60" s="27"/>
      <c r="G60" s="27"/>
      <c r="H60" s="27" t="n">
        <v>0</v>
      </c>
      <c r="I60" s="27"/>
      <c r="J60" s="27"/>
      <c r="K60" s="27" t="n">
        <v>0</v>
      </c>
      <c r="L60" s="27"/>
      <c r="M60" s="27"/>
      <c r="N60" s="27"/>
      <c r="O60" s="27"/>
      <c r="P60" s="27"/>
      <c r="Q60" s="27"/>
      <c r="R60" s="27" t="n">
        <v>0</v>
      </c>
      <c r="S60" s="27" t="n">
        <v>-91764</v>
      </c>
      <c r="T60" s="27"/>
      <c r="U60" s="27" t="n">
        <f aca="false">SUM(F60:T60)</f>
        <v>-91764</v>
      </c>
    </row>
    <row r="61" customFormat="false" ht="11.25" hidden="false" customHeight="false" outlineLevel="0" collapsed="false">
      <c r="B61" s="29"/>
      <c r="C61" s="33" t="s">
        <v>69</v>
      </c>
      <c r="F61" s="27"/>
      <c r="G61" s="27"/>
      <c r="H61" s="27"/>
      <c r="I61" s="27"/>
      <c r="J61" s="27"/>
      <c r="K61" s="27"/>
      <c r="L61" s="27"/>
      <c r="M61" s="27"/>
      <c r="N61" s="27" t="n">
        <v>174878</v>
      </c>
      <c r="O61" s="27"/>
      <c r="P61" s="27"/>
      <c r="Q61" s="27"/>
      <c r="R61" s="27" t="n">
        <v>0</v>
      </c>
      <c r="S61" s="27"/>
      <c r="T61" s="27"/>
      <c r="U61" s="27" t="n">
        <f aca="false">SUM(F61:T61)</f>
        <v>174878</v>
      </c>
    </row>
    <row r="62" customFormat="false" ht="11.25" hidden="false" customHeight="false" outlineLevel="0" collapsed="false">
      <c r="B62" s="29"/>
      <c r="C62" s="33" t="s">
        <v>70</v>
      </c>
      <c r="F62" s="28"/>
      <c r="G62" s="27"/>
      <c r="H62" s="28" t="n">
        <v>251640</v>
      </c>
      <c r="I62" s="27"/>
      <c r="J62" s="28"/>
      <c r="K62" s="28" t="n">
        <v>-209637</v>
      </c>
      <c r="L62" s="28"/>
      <c r="M62" s="28"/>
      <c r="N62" s="28"/>
      <c r="O62" s="28"/>
      <c r="P62" s="28"/>
      <c r="Q62" s="28" t="n">
        <v>-42003</v>
      </c>
      <c r="R62" s="28"/>
      <c r="S62" s="28"/>
      <c r="T62" s="28"/>
      <c r="U62" s="28" t="n">
        <f aca="false">SUM(F62:T62)</f>
        <v>0</v>
      </c>
    </row>
    <row r="63" customFormat="false" ht="11.25" hidden="false" customHeight="false" outlineLevel="0" collapsed="false">
      <c r="C63" s="2" t="s">
        <v>15</v>
      </c>
      <c r="F63" s="27"/>
      <c r="G63" s="27"/>
      <c r="H63" s="27" t="n">
        <f aca="false">SUM(H60:H62)</f>
        <v>251640</v>
      </c>
      <c r="I63" s="27"/>
      <c r="J63" s="27"/>
      <c r="K63" s="27" t="n">
        <f aca="false">SUM(K60:K62)</f>
        <v>-209637</v>
      </c>
      <c r="L63" s="27"/>
      <c r="M63" s="27"/>
      <c r="N63" s="27" t="n">
        <f aca="false">SUM(N60:N62)</f>
        <v>174878</v>
      </c>
      <c r="O63" s="27"/>
      <c r="P63" s="27"/>
      <c r="Q63" s="27" t="n">
        <f aca="false">SUM(Q62)</f>
        <v>-42003</v>
      </c>
      <c r="R63" s="27" t="n">
        <f aca="false">SUM(R60:R62)</f>
        <v>0</v>
      </c>
      <c r="S63" s="27" t="n">
        <f aca="false">SUM(S60:S62)</f>
        <v>-91764</v>
      </c>
      <c r="T63" s="27"/>
      <c r="U63" s="27" t="n">
        <f aca="false">SUM(U60:U62)</f>
        <v>83114</v>
      </c>
    </row>
    <row r="64" customFormat="false" ht="11.25" hidden="false" customHeight="false" outlineLevel="0" collapsed="false">
      <c r="F64" s="3"/>
      <c r="G64" s="3"/>
      <c r="H64" s="3"/>
      <c r="I64" s="3"/>
      <c r="J64" s="3"/>
      <c r="K64" s="3"/>
      <c r="L64" s="3"/>
      <c r="M64" s="3"/>
      <c r="O64" s="3"/>
      <c r="Q64" s="3"/>
      <c r="R64" s="3"/>
      <c r="S64" s="3"/>
      <c r="T64" s="3"/>
      <c r="U64" s="3"/>
    </row>
    <row r="65" customFormat="false" ht="19.5" hidden="false" customHeight="true" outlineLevel="0" collapsed="false">
      <c r="A65" s="22" t="s">
        <v>44</v>
      </c>
      <c r="F65" s="39" t="n">
        <f aca="false">+F63+F49+F41+F35+F27+F14+F56+F45</f>
        <v>-62828.07</v>
      </c>
      <c r="G65" s="40"/>
      <c r="H65" s="39" t="n">
        <f aca="false">+H63+H49+H41+H35+H27+H14+H56+H45</f>
        <v>807466</v>
      </c>
      <c r="I65" s="3"/>
      <c r="J65" s="39" t="n">
        <f aca="false">+J63+J49+J41+J35+J27+J14+J56+J45</f>
        <v>102288</v>
      </c>
      <c r="K65" s="39" t="n">
        <f aca="false">+K63+K49+K41+K35+K27+K14+K56+K45</f>
        <v>-170164</v>
      </c>
      <c r="L65" s="39" t="n">
        <f aca="false">+L63+L49+L41+L35+L27+L14+L56+L45</f>
        <v>47026</v>
      </c>
      <c r="M65" s="39" t="n">
        <f aca="false">+M63+M49+M41+M35+M27+M14+M56+M45</f>
        <v>943633</v>
      </c>
      <c r="N65" s="39" t="n">
        <f aca="false">+N63+N49+N41+N35+N27+N14+N56+N45</f>
        <v>1492576</v>
      </c>
      <c r="O65" s="39" t="n">
        <f aca="false">+O63+O49+O41+O35+O27+O14+O56+O45</f>
        <v>447211</v>
      </c>
      <c r="P65" s="39" t="n">
        <f aca="false">+P63+P49+P41+P35+P27+P14+P56+P45</f>
        <v>921700.8</v>
      </c>
      <c r="Q65" s="39" t="n">
        <f aca="false">+Q63+Q49+Q41+Q35+Q27+Q14+Q56+Q45</f>
        <v>466900</v>
      </c>
      <c r="R65" s="39" t="n">
        <f aca="false">+R63+R49+R41+R35+R27+R14+R56+R45</f>
        <v>2151220</v>
      </c>
      <c r="S65" s="39" t="n">
        <f aca="false">+S63+S49+S41+S35+S27+S14+S56+S45</f>
        <v>3741019</v>
      </c>
      <c r="T65" s="39" t="n">
        <f aca="false">+T63+T49+T41+T35+T27+T14+T56+T45</f>
        <v>1125508</v>
      </c>
      <c r="U65" s="39" t="n">
        <f aca="false">+U63+U49+U41+U35+U27+U14+U56+U45</f>
        <v>12013555.73</v>
      </c>
    </row>
    <row r="66" customFormat="false" ht="12" hidden="false" customHeight="false" outlineLevel="0" collapsed="false"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</row>
    <row r="67" customFormat="false" ht="11.25" hidden="false" customHeight="false" outlineLevel="0" collapsed="false">
      <c r="A67" s="22" t="s">
        <v>45</v>
      </c>
      <c r="F67" s="40" t="n">
        <f aca="false">F8-F65</f>
        <v>-1201.92999999999</v>
      </c>
      <c r="G67" s="40"/>
      <c r="H67" s="40" t="n">
        <f aca="false">H8-H65</f>
        <v>-948</v>
      </c>
      <c r="I67" s="40"/>
      <c r="J67" s="40" t="n">
        <f aca="false">J8-J65</f>
        <v>-477</v>
      </c>
      <c r="K67" s="40" t="n">
        <f aca="false">K8-K65</f>
        <v>2681</v>
      </c>
      <c r="L67" s="40" t="n">
        <f aca="false">L8-L65</f>
        <v>-2007</v>
      </c>
      <c r="M67" s="40" t="n">
        <f aca="false">M8-M65</f>
        <v>-1683</v>
      </c>
      <c r="N67" s="40" t="n">
        <f aca="false">N8-N65</f>
        <v>157</v>
      </c>
      <c r="O67" s="40" t="n">
        <f aca="false">O8-O65</f>
        <v>5452</v>
      </c>
      <c r="P67" s="40" t="n">
        <f aca="false">P8-P65</f>
        <v>-309.800000000047</v>
      </c>
      <c r="Q67" s="40" t="n">
        <f aca="false">Q8-Q65</f>
        <v>-1069</v>
      </c>
      <c r="R67" s="40" t="n">
        <f aca="false">R8-R65</f>
        <v>3475</v>
      </c>
      <c r="S67" s="40" t="n">
        <f aca="false">S8-S65</f>
        <v>0</v>
      </c>
      <c r="T67" s="40" t="n">
        <f aca="false">T8-T65</f>
        <v>0</v>
      </c>
      <c r="U67" s="40" t="n">
        <f aca="false">U8-U65</f>
        <v>4069.26999999955</v>
      </c>
    </row>
    <row r="70" customFormat="false" ht="11.25" hidden="false" customHeight="false" outlineLevel="0" collapsed="false">
      <c r="U70" s="42"/>
    </row>
  </sheetData>
  <mergeCells count="4">
    <mergeCell ref="A1:U1"/>
    <mergeCell ref="A2:U2"/>
    <mergeCell ref="A3:U3"/>
    <mergeCell ref="A4:U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6"/>
  <sheetViews>
    <sheetView showFormulas="false" showGridLines="true" showRowColHeaders="true" showZeros="true" rightToLeft="false" tabSelected="false" showOutlineSymbols="true" defaultGridColor="true" view="normal" topLeftCell="B17" colorId="64" zoomScale="100" zoomScaleNormal="100" zoomScalePageLayoutView="100" workbookViewId="0">
      <pane xSplit="2" ySplit="0" topLeftCell="G2" activePane="topRight" state="frozen"/>
      <selection pane="topLeft" activeCell="B17" activeCellId="0" sqref="B17"/>
      <selection pane="topRight" activeCell="G47" activeCellId="0" sqref="G4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.7"/>
    <col collapsed="false" customWidth="true" hidden="false" outlineLevel="0" max="2" min="2" style="1" width="4.28"/>
    <col collapsed="false" customWidth="true" hidden="false" outlineLevel="0" max="3" min="3" style="2" width="54.85"/>
    <col collapsed="false" customWidth="true" hidden="false" outlineLevel="0" max="4" min="4" style="1" width="5.71"/>
    <col collapsed="false" customWidth="true" hidden="false" outlineLevel="0" max="5" min="5" style="2" width="4.28"/>
    <col collapsed="false" customWidth="true" hidden="false" outlineLevel="0" max="6" min="6" style="1" width="13.99"/>
    <col collapsed="false" customWidth="true" hidden="false" outlineLevel="0" max="7" min="7" style="2" width="3.42"/>
    <col collapsed="false" customWidth="true" hidden="false" outlineLevel="0" max="8" min="8" style="1" width="11.7"/>
    <col collapsed="false" customWidth="true" hidden="false" outlineLevel="0" max="9" min="9" style="1" width="4.85"/>
    <col collapsed="false" customWidth="true" hidden="false" outlineLevel="0" max="10" min="10" style="1" width="11.7"/>
    <col collapsed="false" customWidth="true" hidden="false" outlineLevel="0" max="11" min="11" style="1" width="12.99"/>
    <col collapsed="false" customWidth="true" hidden="false" outlineLevel="0" max="13" min="12" style="1" width="11.7"/>
    <col collapsed="false" customWidth="true" hidden="false" outlineLevel="0" max="14" min="14" style="3" width="12.99"/>
    <col collapsed="false" customWidth="true" hidden="false" outlineLevel="0" max="15" min="15" style="1" width="12.99"/>
    <col collapsed="false" customWidth="true" hidden="false" outlineLevel="0" max="16" min="16" style="3" width="13.56"/>
    <col collapsed="false" customWidth="true" hidden="false" outlineLevel="0" max="17" min="17" style="2" width="13.14"/>
    <col collapsed="false" customWidth="true" hidden="false" outlineLevel="0" max="18" min="18" style="1" width="13.56"/>
    <col collapsed="false" customWidth="true" hidden="false" outlineLevel="0" max="19" min="19" style="1" width="11.56"/>
    <col collapsed="false" customWidth="true" hidden="false" outlineLevel="0" max="20" min="20" style="1" width="13.56"/>
    <col collapsed="false" customWidth="false" hidden="false" outlineLevel="0" max="257" min="21" style="1" width="9.14"/>
  </cols>
  <sheetData>
    <row r="1" customFormat="false" ht="15.7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  <c r="IW1" s="45"/>
    </row>
    <row r="2" customFormat="false" ht="20.25" hidden="false" customHeight="false" outlineLevel="0" collapsed="false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/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46"/>
      <c r="IH2" s="46"/>
      <c r="II2" s="46"/>
      <c r="IJ2" s="46"/>
      <c r="IK2" s="46"/>
      <c r="IL2" s="46"/>
      <c r="IM2" s="46"/>
      <c r="IN2" s="46"/>
      <c r="IO2" s="46"/>
      <c r="IP2" s="46"/>
      <c r="IQ2" s="46"/>
      <c r="IR2" s="46"/>
      <c r="IS2" s="46"/>
      <c r="IT2" s="47"/>
      <c r="IU2" s="47"/>
      <c r="IV2" s="47"/>
      <c r="IW2" s="47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9"/>
      <c r="IU3" s="49"/>
      <c r="IV3" s="49"/>
      <c r="IW3" s="49"/>
    </row>
    <row r="4" customFormat="false" ht="11.25" hidden="false" customHeight="false" outlineLevel="0" collapsed="false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1"/>
      <c r="IU4" s="51"/>
      <c r="IV4" s="51"/>
      <c r="IW4" s="51"/>
    </row>
    <row r="5" customFormat="false" ht="12.75" hidden="false" customHeight="false" outlineLevel="0" collapsed="false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</row>
    <row r="6" customFormat="false" ht="30.75" hidden="false" customHeight="true" outlineLevel="0" collapsed="false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</row>
    <row r="7" customFormat="false" ht="11.25" hidden="false" customHeight="false" outlineLevel="0" collapsed="false">
      <c r="F7" s="16" t="s">
        <v>4</v>
      </c>
      <c r="G7" s="17"/>
      <c r="H7" s="16" t="s">
        <v>5</v>
      </c>
      <c r="I7" s="16"/>
      <c r="J7" s="16" t="n">
        <v>9904</v>
      </c>
      <c r="K7" s="16" t="n">
        <v>9905</v>
      </c>
      <c r="L7" s="16" t="n">
        <v>9906</v>
      </c>
      <c r="M7" s="16" t="n">
        <v>9907</v>
      </c>
      <c r="N7" s="16" t="n">
        <v>9908</v>
      </c>
      <c r="O7" s="16" t="n">
        <v>9909</v>
      </c>
      <c r="P7" s="16" t="n">
        <v>9910</v>
      </c>
      <c r="Q7" s="16" t="n">
        <v>9911</v>
      </c>
      <c r="R7" s="16" t="n">
        <v>9912</v>
      </c>
      <c r="S7" s="16" t="s">
        <v>6</v>
      </c>
      <c r="T7" s="16" t="s">
        <v>10</v>
      </c>
    </row>
    <row r="8" customFormat="false" ht="21.75" hidden="false" customHeight="true" outlineLevel="0" collapsed="false">
      <c r="A8" s="18" t="s">
        <v>11</v>
      </c>
      <c r="B8" s="18"/>
      <c r="C8" s="19"/>
      <c r="D8" s="18"/>
      <c r="E8" s="18"/>
      <c r="F8" s="20" t="n">
        <v>-2354</v>
      </c>
      <c r="G8" s="20"/>
      <c r="H8" s="20" t="n">
        <f aca="false">888771-44088-55467</f>
        <v>789216</v>
      </c>
      <c r="I8" s="20"/>
      <c r="J8" s="20" t="n">
        <v>94094</v>
      </c>
      <c r="K8" s="20" t="n">
        <v>-172368</v>
      </c>
      <c r="L8" s="20" t="n">
        <v>37306</v>
      </c>
      <c r="M8" s="20" t="n">
        <v>765506</v>
      </c>
      <c r="N8" s="21" t="n">
        <v>1315224</v>
      </c>
      <c r="O8" s="20" t="n">
        <v>364793</v>
      </c>
      <c r="P8" s="21" t="n">
        <v>813675</v>
      </c>
      <c r="Q8" s="20" t="n">
        <v>257722</v>
      </c>
      <c r="R8" s="20" t="n">
        <v>1687718</v>
      </c>
      <c r="S8" s="20" t="n">
        <v>173266</v>
      </c>
      <c r="T8" s="20" t="n">
        <f aca="false">SUM(F8:S8)</f>
        <v>6123798</v>
      </c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" hidden="false" customHeight="true" outlineLevel="0" collapsed="false">
      <c r="A9" s="22"/>
      <c r="B9" s="22" t="s">
        <v>71</v>
      </c>
      <c r="C9" s="23"/>
      <c r="D9" s="22"/>
      <c r="E9" s="22"/>
      <c r="F9" s="24"/>
      <c r="G9" s="24"/>
      <c r="H9" s="24"/>
      <c r="I9" s="24"/>
      <c r="J9" s="24"/>
      <c r="K9" s="24"/>
      <c r="L9" s="24"/>
      <c r="M9" s="24"/>
      <c r="N9" s="25"/>
      <c r="O9" s="24"/>
      <c r="P9" s="25"/>
      <c r="Q9" s="24"/>
      <c r="R9" s="24"/>
      <c r="S9" s="24"/>
      <c r="T9" s="24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12" hidden="false" customHeight="true" outlineLevel="0" collapsed="false">
      <c r="A10" s="22"/>
      <c r="B10" s="22"/>
      <c r="C10" s="23"/>
      <c r="D10" s="22"/>
      <c r="E10" s="22"/>
      <c r="F10" s="24"/>
      <c r="G10" s="24"/>
      <c r="H10" s="24"/>
      <c r="I10" s="24"/>
      <c r="J10" s="24"/>
      <c r="K10" s="24"/>
      <c r="L10" s="24"/>
      <c r="M10" s="24"/>
      <c r="N10" s="25"/>
      <c r="O10" s="24"/>
      <c r="P10" s="25"/>
      <c r="Q10" s="24"/>
      <c r="R10" s="24"/>
      <c r="S10" s="24"/>
      <c r="T10" s="24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12" hidden="false" customHeight="false" outlineLevel="0" collapsed="false">
      <c r="B11" s="26" t="s">
        <v>72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customFormat="false" ht="11.25" hidden="false" customHeight="false" outlineLevel="0" collapsed="false">
      <c r="C12" s="33" t="s">
        <v>73</v>
      </c>
      <c r="D12" s="52"/>
      <c r="F12" s="27" t="n">
        <v>-2354</v>
      </c>
      <c r="G12" s="27"/>
      <c r="H12" s="27"/>
      <c r="I12" s="27"/>
      <c r="J12" s="27"/>
      <c r="K12" s="27"/>
      <c r="L12" s="27"/>
      <c r="M12" s="27" t="n">
        <f aca="false">-170648</f>
        <v>-170648</v>
      </c>
      <c r="N12" s="27" t="n">
        <v>-169625</v>
      </c>
      <c r="O12" s="27" t="n">
        <f aca="false">-163000+38876+28585</f>
        <v>-95539</v>
      </c>
      <c r="P12" s="27" t="n">
        <f aca="false">-167628+-1599</f>
        <v>-169227</v>
      </c>
      <c r="Q12" s="27" t="n">
        <f aca="false">-161325-12640</f>
        <v>-173965</v>
      </c>
      <c r="R12" s="27" t="n">
        <v>-165730</v>
      </c>
      <c r="S12" s="27"/>
      <c r="T12" s="27" t="n">
        <f aca="false">SUM(F12:S12)</f>
        <v>-947088</v>
      </c>
    </row>
    <row r="13" customFormat="false" ht="11.25" hidden="false" customHeight="false" outlineLevel="0" collapsed="false">
      <c r="C13" s="33" t="s">
        <v>65</v>
      </c>
      <c r="D13" s="52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 t="n">
        <v>-249804</v>
      </c>
      <c r="R13" s="27"/>
      <c r="S13" s="27"/>
      <c r="T13" s="27" t="n">
        <f aca="false">SUM(F13:S13)</f>
        <v>-249804</v>
      </c>
    </row>
    <row r="14" customFormat="false" ht="12" hidden="false" customHeight="false" outlineLevel="0" collapsed="false">
      <c r="B14" s="26"/>
      <c r="C14" s="2" t="s">
        <v>14</v>
      </c>
      <c r="F14" s="28"/>
      <c r="G14" s="27"/>
      <c r="H14" s="28"/>
      <c r="I14" s="28"/>
      <c r="J14" s="28"/>
      <c r="K14" s="28"/>
      <c r="L14" s="28"/>
      <c r="M14" s="28"/>
      <c r="N14" s="28"/>
      <c r="O14" s="28"/>
      <c r="P14" s="28"/>
      <c r="Q14" s="28" t="n">
        <v>0</v>
      </c>
      <c r="R14" s="28" t="n">
        <v>-245663</v>
      </c>
      <c r="S14" s="28"/>
      <c r="T14" s="28" t="n">
        <f aca="false">SUM(F14:S14)</f>
        <v>-245663</v>
      </c>
    </row>
    <row r="15" customFormat="false" ht="11.25" hidden="false" customHeight="false" outlineLevel="0" collapsed="false">
      <c r="C15" s="2" t="s">
        <v>15</v>
      </c>
      <c r="F15" s="27" t="n">
        <f aca="false">SUM(F12:F14)</f>
        <v>-2354</v>
      </c>
      <c r="G15" s="27"/>
      <c r="H15" s="27" t="n">
        <f aca="false">SUM(H14)</f>
        <v>0</v>
      </c>
      <c r="I15" s="27"/>
      <c r="J15" s="27" t="n">
        <f aca="false">SUM(J14)</f>
        <v>0</v>
      </c>
      <c r="K15" s="27" t="n">
        <f aca="false">SUM(K14)</f>
        <v>0</v>
      </c>
      <c r="L15" s="27" t="n">
        <f aca="false">SUM(L14)</f>
        <v>0</v>
      </c>
      <c r="M15" s="27" t="n">
        <f aca="false">SUM(M12:M14)</f>
        <v>-170648</v>
      </c>
      <c r="N15" s="27" t="n">
        <f aca="false">SUM(N12:N14)</f>
        <v>-169625</v>
      </c>
      <c r="O15" s="27" t="n">
        <f aca="false">SUM(O11:O14)</f>
        <v>-95539</v>
      </c>
      <c r="P15" s="27" t="n">
        <f aca="false">SUM(P11:P14)</f>
        <v>-169227</v>
      </c>
      <c r="Q15" s="27" t="n">
        <f aca="false">SUM(Q12:Q14)</f>
        <v>-423769</v>
      </c>
      <c r="R15" s="27" t="n">
        <f aca="false">SUM(R12:R14)</f>
        <v>-411393</v>
      </c>
      <c r="S15" s="27"/>
      <c r="T15" s="27" t="n">
        <f aca="false">SUM(T11:T14)</f>
        <v>-1442555</v>
      </c>
    </row>
    <row r="16" customFormat="false" ht="12" hidden="false" customHeight="false" outlineLevel="0" collapsed="false">
      <c r="B16" s="26" t="s">
        <v>16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customFormat="false" ht="11.25" hidden="false" customHeight="false" outlineLevel="0" collapsed="false">
      <c r="B17" s="29"/>
      <c r="C17" s="30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</row>
    <row r="18" customFormat="false" ht="11.25" hidden="false" customHeight="false" outlineLevel="0" collapsed="false">
      <c r="B18" s="29"/>
      <c r="C18" s="30" t="s">
        <v>17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</row>
    <row r="19" customFormat="false" ht="11.25" hidden="false" customHeight="false" outlineLevel="0" collapsed="false">
      <c r="B19" s="29"/>
      <c r="C19" s="2" t="s">
        <v>35</v>
      </c>
      <c r="F19" s="27"/>
      <c r="G19" s="27"/>
      <c r="H19" s="27"/>
      <c r="I19" s="27"/>
      <c r="J19" s="27"/>
      <c r="K19" s="27"/>
      <c r="L19" s="27"/>
      <c r="M19" s="27" t="n">
        <v>437721</v>
      </c>
      <c r="N19" s="27" t="n">
        <v>446593</v>
      </c>
      <c r="O19" s="27" t="n">
        <v>463849</v>
      </c>
      <c r="P19" s="27" t="n">
        <v>462076</v>
      </c>
      <c r="Q19" s="27" t="n">
        <v>445761</v>
      </c>
      <c r="R19" s="27" t="n">
        <v>489243</v>
      </c>
      <c r="S19" s="27"/>
      <c r="T19" s="27" t="n">
        <f aca="false">SUM(F19:S19)</f>
        <v>2745243</v>
      </c>
    </row>
    <row r="20" customFormat="false" ht="11.25" hidden="false" customHeight="false" outlineLevel="0" collapsed="false">
      <c r="B20" s="29"/>
      <c r="C20" s="2" t="s">
        <v>74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 t="n">
        <v>-834970</v>
      </c>
      <c r="R20" s="27"/>
      <c r="S20" s="27"/>
      <c r="T20" s="27" t="n">
        <f aca="false">SUM(F20:S20)</f>
        <v>-834970</v>
      </c>
    </row>
    <row r="21" customFormat="false" ht="11.25" hidden="false" customHeight="false" outlineLevel="0" collapsed="false">
      <c r="B21" s="29"/>
      <c r="C21" s="2" t="s">
        <v>59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 t="n">
        <v>120269</v>
      </c>
      <c r="R21" s="27"/>
      <c r="S21" s="27"/>
      <c r="T21" s="27" t="n">
        <f aca="false">SUM(F21:S21)</f>
        <v>120269</v>
      </c>
    </row>
    <row r="22" customFormat="false" ht="11.25" hidden="false" customHeight="false" outlineLevel="0" collapsed="false">
      <c r="B22" s="29"/>
      <c r="C22" s="2" t="s">
        <v>75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 t="n">
        <v>786896</v>
      </c>
      <c r="R22" s="27"/>
      <c r="S22" s="27"/>
      <c r="T22" s="27" t="n">
        <f aca="false">SUM(F22:S22)</f>
        <v>786896</v>
      </c>
    </row>
    <row r="23" customFormat="false" ht="11.25" hidden="false" customHeight="false" outlineLevel="0" collapsed="false">
      <c r="B23" s="29"/>
      <c r="C23" s="2" t="s">
        <v>76</v>
      </c>
      <c r="F23" s="27"/>
      <c r="G23" s="27"/>
      <c r="H23" s="27"/>
      <c r="I23" s="27"/>
      <c r="J23" s="27"/>
      <c r="K23" s="27" t="n">
        <f aca="false">-1169010+959373</f>
        <v>-209637</v>
      </c>
      <c r="L23" s="27"/>
      <c r="M23" s="27"/>
      <c r="N23" s="27"/>
      <c r="O23" s="27"/>
      <c r="P23" s="27"/>
      <c r="Q23" s="27"/>
      <c r="R23" s="27"/>
      <c r="S23" s="27"/>
      <c r="T23" s="27" t="n">
        <f aca="false">SUM(F23:S23)</f>
        <v>-209637</v>
      </c>
    </row>
    <row r="24" customFormat="false" ht="11.25" hidden="false" customHeight="false" outlineLevel="0" collapsed="false">
      <c r="B24" s="29"/>
      <c r="C24" s="2" t="s">
        <v>77</v>
      </c>
      <c r="F24" s="27"/>
      <c r="G24" s="27"/>
      <c r="H24" s="27" t="n">
        <v>251640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 t="n">
        <f aca="false">SUM(F24:S24)</f>
        <v>251640</v>
      </c>
    </row>
    <row r="25" customFormat="false" ht="11.25" hidden="false" customHeight="false" outlineLevel="0" collapsed="false">
      <c r="B25" s="29"/>
      <c r="C25" s="2" t="s">
        <v>50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 t="n">
        <v>-60251</v>
      </c>
      <c r="R25" s="27"/>
      <c r="S25" s="27"/>
      <c r="T25" s="27" t="n">
        <f aca="false">SUM(F25:S25)</f>
        <v>-60251</v>
      </c>
    </row>
    <row r="26" customFormat="false" ht="11.25" hidden="false" customHeight="false" outlineLevel="0" collapsed="false">
      <c r="B26" s="29"/>
      <c r="C26" s="2" t="s">
        <v>51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 t="n">
        <v>42413</v>
      </c>
      <c r="R26" s="27"/>
      <c r="S26" s="27"/>
      <c r="T26" s="27" t="n">
        <f aca="false">SUM(F26:S26)</f>
        <v>42413</v>
      </c>
    </row>
    <row r="27" customFormat="false" ht="11.25" hidden="false" customHeight="false" outlineLevel="0" collapsed="false">
      <c r="B27" s="29"/>
      <c r="C27" s="1" t="s">
        <v>21</v>
      </c>
      <c r="F27" s="28"/>
      <c r="G27" s="27"/>
      <c r="H27" s="28"/>
      <c r="I27" s="28"/>
      <c r="J27" s="31"/>
      <c r="K27" s="28"/>
      <c r="L27" s="28"/>
      <c r="M27" s="28"/>
      <c r="N27" s="28" t="n">
        <v>172286</v>
      </c>
      <c r="O27" s="28"/>
      <c r="P27" s="28"/>
      <c r="Q27" s="28"/>
      <c r="R27" s="28"/>
      <c r="S27" s="28"/>
      <c r="T27" s="28" t="n">
        <f aca="false">SUM(F27:S27)</f>
        <v>172286</v>
      </c>
    </row>
    <row r="28" customFormat="false" ht="11.25" hidden="false" customHeight="false" outlineLevel="0" collapsed="false">
      <c r="B28" s="29"/>
      <c r="C28" s="30"/>
      <c r="F28" s="27"/>
      <c r="G28" s="27"/>
      <c r="H28" s="27" t="n">
        <f aca="false">SUM(H19:H27)</f>
        <v>251640</v>
      </c>
      <c r="I28" s="27"/>
      <c r="J28" s="27"/>
      <c r="K28" s="27" t="n">
        <f aca="false">SUM(K19:K27)</f>
        <v>-209637</v>
      </c>
      <c r="L28" s="27"/>
      <c r="M28" s="27" t="n">
        <f aca="false">SUM(M19:M27)</f>
        <v>437721</v>
      </c>
      <c r="N28" s="27" t="n">
        <f aca="false">SUM(N19:N27)</f>
        <v>618879</v>
      </c>
      <c r="O28" s="27" t="n">
        <f aca="false">SUM(O19:O27)</f>
        <v>463849</v>
      </c>
      <c r="P28" s="27" t="n">
        <f aca="false">SUM(P19:P27)</f>
        <v>462076</v>
      </c>
      <c r="Q28" s="27" t="n">
        <f aca="false">SUM(Q19:Q27)</f>
        <v>500118</v>
      </c>
      <c r="R28" s="27" t="n">
        <f aca="false">SUM(R19:R27)</f>
        <v>489243</v>
      </c>
      <c r="S28" s="27"/>
      <c r="T28" s="27" t="n">
        <f aca="false">SUM(T19:T27)</f>
        <v>3013889</v>
      </c>
    </row>
    <row r="29" customFormat="false" ht="11.25" hidden="false" customHeight="false" outlineLevel="0" collapsed="false">
      <c r="B29" s="29"/>
      <c r="C29" s="30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</row>
    <row r="30" customFormat="false" ht="11.25" hidden="false" customHeight="false" outlineLevel="0" collapsed="false">
      <c r="B30" s="29"/>
      <c r="C30" s="30" t="s">
        <v>22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</row>
    <row r="31" customFormat="false" ht="11.25" hidden="false" customHeight="false" outlineLevel="0" collapsed="false">
      <c r="B31" s="29"/>
      <c r="C31" s="2" t="s">
        <v>66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 t="s">
        <v>15</v>
      </c>
      <c r="Q31" s="27"/>
      <c r="R31" s="27" t="n">
        <v>199628</v>
      </c>
      <c r="S31" s="27"/>
      <c r="T31" s="27" t="n">
        <f aca="false">SUM(F31:S31)</f>
        <v>199628</v>
      </c>
    </row>
    <row r="32" customFormat="false" ht="11.25" hidden="false" customHeight="false" outlineLevel="0" collapsed="false">
      <c r="B32" s="29"/>
      <c r="C32" s="2" t="s">
        <v>24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 t="n">
        <f aca="false">90105.5+9562.3</f>
        <v>99667.8</v>
      </c>
      <c r="Q32" s="27"/>
      <c r="R32" s="27"/>
      <c r="S32" s="27"/>
      <c r="T32" s="27" t="n">
        <f aca="false">SUM(F32:S32)</f>
        <v>99667.8</v>
      </c>
    </row>
    <row r="33" customFormat="false" ht="11.25" hidden="false" customHeight="false" outlineLevel="0" collapsed="false">
      <c r="B33" s="29"/>
      <c r="C33" s="2" t="s">
        <v>58</v>
      </c>
      <c r="F33" s="27"/>
      <c r="G33" s="27"/>
      <c r="H33" s="27" t="n">
        <v>18599</v>
      </c>
      <c r="I33" s="27"/>
      <c r="J33" s="27" t="n">
        <v>94094</v>
      </c>
      <c r="K33" s="27" t="n">
        <v>62069</v>
      </c>
      <c r="L33" s="27" t="n">
        <v>37307</v>
      </c>
      <c r="M33" s="27" t="n">
        <v>122360</v>
      </c>
      <c r="N33" s="27"/>
      <c r="O33" s="27" t="n">
        <v>-106337</v>
      </c>
      <c r="P33" s="27"/>
      <c r="Q33" s="27" t="n">
        <v>-126586</v>
      </c>
      <c r="R33" s="27"/>
      <c r="S33" s="27"/>
      <c r="T33" s="27" t="n">
        <f aca="false">SUM(F33:S33)</f>
        <v>101506</v>
      </c>
    </row>
    <row r="34" customFormat="false" ht="11.25" hidden="false" customHeight="false" outlineLevel="0" collapsed="false">
      <c r="B34" s="29"/>
      <c r="C34" s="33" t="s">
        <v>78</v>
      </c>
      <c r="F34" s="28"/>
      <c r="G34" s="27"/>
      <c r="H34" s="28"/>
      <c r="I34" s="28"/>
      <c r="J34" s="28"/>
      <c r="K34" s="28"/>
      <c r="L34" s="28"/>
      <c r="M34" s="28"/>
      <c r="N34" s="28"/>
      <c r="O34" s="28"/>
      <c r="P34" s="28"/>
      <c r="Q34" s="28" t="n">
        <v>0</v>
      </c>
      <c r="R34" s="28" t="n">
        <f aca="false">-81177</f>
        <v>-81177</v>
      </c>
      <c r="S34" s="28"/>
      <c r="T34" s="28" t="n">
        <f aca="false">SUM(F34:S34)</f>
        <v>-81177</v>
      </c>
    </row>
    <row r="35" customFormat="false" ht="11.25" hidden="false" customHeight="false" outlineLevel="0" collapsed="false">
      <c r="B35" s="29"/>
      <c r="C35" s="30"/>
      <c r="F35" s="27"/>
      <c r="G35" s="27"/>
      <c r="H35" s="27" t="n">
        <f aca="false">SUM(H33:H34)</f>
        <v>18599</v>
      </c>
      <c r="I35" s="27"/>
      <c r="J35" s="27" t="n">
        <f aca="false">SUM(J33:J34)</f>
        <v>94094</v>
      </c>
      <c r="K35" s="27" t="n">
        <f aca="false">SUM(K33:K34)</f>
        <v>62069</v>
      </c>
      <c r="L35" s="27" t="n">
        <f aca="false">SUM(L33:L34)</f>
        <v>37307</v>
      </c>
      <c r="M35" s="27" t="n">
        <f aca="false">SUM(M33:M34)</f>
        <v>122360</v>
      </c>
      <c r="N35" s="27"/>
      <c r="O35" s="27" t="n">
        <f aca="false">SUM(O33:O34)</f>
        <v>-106337</v>
      </c>
      <c r="P35" s="27" t="n">
        <f aca="false">SUM(P31:P34)</f>
        <v>99667.8</v>
      </c>
      <c r="Q35" s="27" t="n">
        <f aca="false">SUM(Q33:Q34)</f>
        <v>-126586</v>
      </c>
      <c r="R35" s="27" t="n">
        <f aca="false">SUM(R31:R34)</f>
        <v>118451</v>
      </c>
      <c r="S35" s="27"/>
      <c r="T35" s="27" t="n">
        <f aca="false">SUM(T31:T34)</f>
        <v>319624.8</v>
      </c>
    </row>
    <row r="36" customFormat="false" ht="11.25" hidden="false" customHeight="false" outlineLevel="0" collapsed="false">
      <c r="B36" s="29"/>
      <c r="C36" s="30" t="s">
        <v>79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</row>
    <row r="37" customFormat="false" ht="11.25" hidden="false" customHeight="false" outlineLevel="0" collapsed="false">
      <c r="B37" s="29"/>
      <c r="C37" s="2" t="s">
        <v>80</v>
      </c>
      <c r="F37" s="28"/>
      <c r="G37" s="27"/>
      <c r="H37" s="28"/>
      <c r="I37" s="28"/>
      <c r="J37" s="28"/>
      <c r="K37" s="28"/>
      <c r="L37" s="28"/>
      <c r="M37" s="28" t="n">
        <v>376073</v>
      </c>
      <c r="N37" s="28" t="n">
        <f aca="false">865970</f>
        <v>865970</v>
      </c>
      <c r="O37" s="28" t="n">
        <v>102820</v>
      </c>
      <c r="P37" s="28" t="n">
        <v>421158</v>
      </c>
      <c r="Q37" s="28" t="n">
        <f aca="false">-178539+486498</f>
        <v>307959</v>
      </c>
      <c r="R37" s="28"/>
      <c r="S37" s="28"/>
      <c r="T37" s="28" t="n">
        <f aca="false">SUM(F37:S37)</f>
        <v>2073980</v>
      </c>
    </row>
    <row r="38" customFormat="false" ht="11.25" hidden="false" customHeight="false" outlineLevel="0" collapsed="false">
      <c r="B38" s="29"/>
      <c r="C38" s="33"/>
      <c r="F38" s="27"/>
      <c r="G38" s="27"/>
      <c r="H38" s="27"/>
      <c r="I38" s="27"/>
      <c r="J38" s="27"/>
      <c r="K38" s="27"/>
      <c r="L38" s="27"/>
      <c r="M38" s="27" t="n">
        <f aca="false">SUM(M37)</f>
        <v>376073</v>
      </c>
      <c r="N38" s="27" t="n">
        <f aca="false">SUM(N37)</f>
        <v>865970</v>
      </c>
      <c r="O38" s="27" t="n">
        <f aca="false">+O37</f>
        <v>102820</v>
      </c>
      <c r="P38" s="27" t="n">
        <f aca="false">+P37</f>
        <v>421158</v>
      </c>
      <c r="Q38" s="27" t="n">
        <f aca="false">+Q37</f>
        <v>307959</v>
      </c>
      <c r="R38" s="27" t="n">
        <f aca="false">+R37</f>
        <v>0</v>
      </c>
      <c r="S38" s="27"/>
      <c r="T38" s="27" t="n">
        <f aca="false">SUM(T37)</f>
        <v>2073980</v>
      </c>
    </row>
    <row r="39" customFormat="false" ht="11.25" hidden="false" customHeight="false" outlineLevel="0" collapsed="false">
      <c r="B39" s="29"/>
      <c r="C39" s="35" t="s">
        <v>31</v>
      </c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</row>
    <row r="40" customFormat="false" ht="12.75" hidden="false" customHeight="false" outlineLevel="0" collapsed="false">
      <c r="A40" s="0"/>
      <c r="B40" s="0"/>
      <c r="C40" s="27" t="s">
        <v>81</v>
      </c>
      <c r="F40" s="28"/>
      <c r="G40" s="27"/>
      <c r="H40" s="28" t="n">
        <v>518978</v>
      </c>
      <c r="I40" s="28"/>
      <c r="J40" s="28"/>
      <c r="K40" s="28" t="n">
        <v>-24800</v>
      </c>
      <c r="L40" s="28"/>
      <c r="M40" s="28"/>
      <c r="N40" s="28"/>
      <c r="O40" s="28"/>
      <c r="P40" s="28"/>
      <c r="Q40" s="28"/>
      <c r="R40" s="28" t="n">
        <v>1260707</v>
      </c>
      <c r="S40" s="28" t="n">
        <v>173266</v>
      </c>
      <c r="T40" s="28" t="n">
        <f aca="false">SUM(F40:S40)</f>
        <v>1928151</v>
      </c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1.25" hidden="false" customHeight="false" outlineLevel="0" collapsed="false">
      <c r="C41" s="2" t="s">
        <v>15</v>
      </c>
      <c r="F41" s="27"/>
      <c r="G41" s="27"/>
      <c r="H41" s="27" t="n">
        <f aca="false">+H40</f>
        <v>518978</v>
      </c>
      <c r="I41" s="27"/>
      <c r="J41" s="27"/>
      <c r="K41" s="27" t="n">
        <f aca="false">+K40</f>
        <v>-24800</v>
      </c>
      <c r="L41" s="27"/>
      <c r="M41" s="27"/>
      <c r="N41" s="27"/>
      <c r="O41" s="27"/>
      <c r="P41" s="27"/>
      <c r="Q41" s="27"/>
      <c r="R41" s="27" t="n">
        <f aca="false">+R40</f>
        <v>1260707</v>
      </c>
      <c r="S41" s="27" t="n">
        <f aca="false">+S40</f>
        <v>173266</v>
      </c>
      <c r="T41" s="27" t="n">
        <f aca="false">SUM(T40)</f>
        <v>1928151</v>
      </c>
    </row>
    <row r="42" customFormat="false" ht="11.25" hidden="false" customHeight="false" outlineLevel="0" collapsed="false">
      <c r="C42" s="30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</row>
    <row r="43" customFormat="false" ht="12" hidden="false" customHeight="false" outlineLevel="0" collapsed="false">
      <c r="B43" s="26" t="s">
        <v>82</v>
      </c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</row>
    <row r="44" customFormat="false" ht="12" hidden="false" customHeight="false" outlineLevel="0" collapsed="false">
      <c r="C44" s="26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</row>
    <row r="45" customFormat="false" ht="11.25" hidden="false" customHeight="false" outlineLevel="0" collapsed="false">
      <c r="B45" s="29"/>
      <c r="C45" s="30" t="s">
        <v>29</v>
      </c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</row>
    <row r="46" customFormat="false" ht="11.25" hidden="false" customHeight="false" outlineLevel="0" collapsed="false">
      <c r="B46" s="29"/>
      <c r="C46" s="33" t="s">
        <v>68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 t="n">
        <v>162912</v>
      </c>
      <c r="S46" s="27"/>
      <c r="T46" s="27" t="n">
        <f aca="false">SUM(F46:S46)</f>
        <v>162912</v>
      </c>
    </row>
    <row r="47" customFormat="false" ht="11.25" hidden="false" customHeight="false" outlineLevel="0" collapsed="false">
      <c r="B47" s="29"/>
      <c r="C47" s="33" t="s">
        <v>83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 t="n">
        <v>67798</v>
      </c>
      <c r="S47" s="27"/>
      <c r="T47" s="27" t="n">
        <f aca="false">SUM(F47:S47)</f>
        <v>67798</v>
      </c>
    </row>
    <row r="48" customFormat="false" ht="11.25" hidden="false" customHeight="false" outlineLevel="0" collapsed="false">
      <c r="B48" s="29"/>
      <c r="C48" s="33" t="s">
        <v>84</v>
      </c>
      <c r="F48" s="28"/>
      <c r="G48" s="27"/>
      <c r="H48" s="28"/>
      <c r="I48" s="28"/>
      <c r="J48" s="28"/>
      <c r="K48" s="28"/>
      <c r="L48" s="28"/>
      <c r="M48" s="28"/>
      <c r="N48" s="28"/>
      <c r="O48" s="28"/>
      <c r="P48" s="28"/>
      <c r="Q48" s="28" t="n">
        <v>0</v>
      </c>
      <c r="R48" s="28"/>
      <c r="S48" s="28"/>
      <c r="T48" s="28" t="n">
        <f aca="false">SUM(F48:S48)</f>
        <v>0</v>
      </c>
    </row>
    <row r="49" customFormat="false" ht="11.25" hidden="false" customHeight="false" outlineLevel="0" collapsed="false">
      <c r="C49" s="2" t="s">
        <v>15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 t="n">
        <f aca="false">SUM(Q48)</f>
        <v>0</v>
      </c>
      <c r="R49" s="27" t="n">
        <f aca="false">SUM(R46:R48)</f>
        <v>230710</v>
      </c>
      <c r="S49" s="27"/>
      <c r="T49" s="27" t="n">
        <f aca="false">SUM(T46:T48)</f>
        <v>230710</v>
      </c>
    </row>
    <row r="50" customFormat="false" ht="11.25" hidden="false" customHeight="false" outlineLevel="0" collapsed="false">
      <c r="F50" s="3"/>
      <c r="G50" s="3"/>
      <c r="H50" s="3"/>
      <c r="I50" s="3"/>
      <c r="J50" s="3"/>
      <c r="K50" s="3"/>
      <c r="L50" s="3"/>
      <c r="M50" s="3"/>
      <c r="O50" s="3"/>
      <c r="Q50" s="3"/>
      <c r="R50" s="3"/>
      <c r="S50" s="3"/>
      <c r="T50" s="3"/>
    </row>
    <row r="51" customFormat="false" ht="19.5" hidden="false" customHeight="true" outlineLevel="0" collapsed="false">
      <c r="A51" s="22" t="s">
        <v>44</v>
      </c>
      <c r="F51" s="39" t="n">
        <f aca="false">+F49+F41+F38+F35+F28+F15</f>
        <v>-2354</v>
      </c>
      <c r="G51" s="40"/>
      <c r="H51" s="39" t="n">
        <f aca="false">+H49+H41+H38+H35+H28+H15</f>
        <v>789217</v>
      </c>
      <c r="I51" s="3"/>
      <c r="J51" s="39" t="n">
        <f aca="false">+J49+J41+J38+J35+J28+J15</f>
        <v>94094</v>
      </c>
      <c r="K51" s="39" t="n">
        <f aca="false">+K49+K41+K38+K35+K28+K15</f>
        <v>-172368</v>
      </c>
      <c r="L51" s="39" t="n">
        <f aca="false">+L49+L41+L38+L35+L28+L15</f>
        <v>37307</v>
      </c>
      <c r="M51" s="39" t="n">
        <f aca="false">+M49+M41+M38+M35+M28+M15</f>
        <v>765506</v>
      </c>
      <c r="N51" s="39" t="n">
        <f aca="false">+N49+N41+N38+N35+N28+N15</f>
        <v>1315224</v>
      </c>
      <c r="O51" s="39" t="n">
        <f aca="false">+O49+O41+O38+O35+O28+O15</f>
        <v>364793</v>
      </c>
      <c r="P51" s="39" t="n">
        <f aca="false">+P49+P41+P38+P35+P28+P15</f>
        <v>813674.8</v>
      </c>
      <c r="Q51" s="39" t="n">
        <f aca="false">+Q49+Q41+Q38+Q35+Q28+Q15</f>
        <v>257722</v>
      </c>
      <c r="R51" s="39" t="n">
        <f aca="false">+R49+R41+R38+R35+R28+R15</f>
        <v>1687718</v>
      </c>
      <c r="S51" s="39" t="n">
        <f aca="false">+S49+S41+S38+S35+S28+S15</f>
        <v>173266</v>
      </c>
      <c r="T51" s="39" t="n">
        <f aca="false">+T49+T41+T38+T35+T28+T15</f>
        <v>6123799.8</v>
      </c>
    </row>
    <row r="52" customFormat="false" ht="12" hidden="false" customHeight="false" outlineLevel="0" collapsed="false"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</row>
    <row r="53" customFormat="false" ht="11.25" hidden="false" customHeight="false" outlineLevel="0" collapsed="false">
      <c r="A53" s="22" t="s">
        <v>45</v>
      </c>
      <c r="F53" s="40" t="n">
        <f aca="false">F8-F51</f>
        <v>0</v>
      </c>
      <c r="G53" s="40"/>
      <c r="H53" s="40" t="n">
        <f aca="false">H8-H51</f>
        <v>-1</v>
      </c>
      <c r="I53" s="40"/>
      <c r="J53" s="40" t="n">
        <f aca="false">J8-J51</f>
        <v>0</v>
      </c>
      <c r="K53" s="40" t="n">
        <f aca="false">K8-K51</f>
        <v>0</v>
      </c>
      <c r="L53" s="40" t="n">
        <f aca="false">L8-L51</f>
        <v>-1</v>
      </c>
      <c r="M53" s="40" t="n">
        <f aca="false">M8-M51</f>
        <v>0</v>
      </c>
      <c r="N53" s="40" t="n">
        <f aca="false">N8-N51</f>
        <v>0</v>
      </c>
      <c r="O53" s="40" t="n">
        <f aca="false">O8-O51</f>
        <v>0</v>
      </c>
      <c r="P53" s="40" t="n">
        <f aca="false">P8-P51</f>
        <v>0.199999999953434</v>
      </c>
      <c r="Q53" s="40" t="n">
        <f aca="false">Q8-Q51</f>
        <v>0</v>
      </c>
      <c r="R53" s="40" t="n">
        <f aca="false">R8-R51</f>
        <v>0</v>
      </c>
      <c r="S53" s="40" t="n">
        <f aca="false">S8-S51</f>
        <v>0</v>
      </c>
      <c r="T53" s="40" t="n">
        <f aca="false">T8-T51</f>
        <v>-1.79999999981374</v>
      </c>
    </row>
    <row r="56" customFormat="false" ht="11.25" hidden="false" customHeight="false" outlineLevel="0" collapsed="false">
      <c r="T56" s="42"/>
    </row>
  </sheetData>
  <mergeCells count="37">
    <mergeCell ref="A1:R1"/>
    <mergeCell ref="A2:R2"/>
    <mergeCell ref="AN2:BH2"/>
    <mergeCell ref="BI2:CC2"/>
    <mergeCell ref="CD2:CX2"/>
    <mergeCell ref="CY2:DS2"/>
    <mergeCell ref="DT2:EN2"/>
    <mergeCell ref="EO2:FI2"/>
    <mergeCell ref="FJ2:GD2"/>
    <mergeCell ref="GE2:GY2"/>
    <mergeCell ref="GZ2:HT2"/>
    <mergeCell ref="HU2:IO2"/>
    <mergeCell ref="IP2:IS2"/>
    <mergeCell ref="A3:R3"/>
    <mergeCell ref="AN3:BH3"/>
    <mergeCell ref="BI3:CC3"/>
    <mergeCell ref="CD3:CX3"/>
    <mergeCell ref="CY3:DS3"/>
    <mergeCell ref="DT3:EN3"/>
    <mergeCell ref="EO3:FI3"/>
    <mergeCell ref="FJ3:GD3"/>
    <mergeCell ref="GE3:GY3"/>
    <mergeCell ref="GZ3:HT3"/>
    <mergeCell ref="HU3:IO3"/>
    <mergeCell ref="IP3:IS3"/>
    <mergeCell ref="A4:R4"/>
    <mergeCell ref="AN4:BH4"/>
    <mergeCell ref="BI4:CC4"/>
    <mergeCell ref="CD4:CX4"/>
    <mergeCell ref="CY4:DS4"/>
    <mergeCell ref="DT4:EN4"/>
    <mergeCell ref="EO4:FI4"/>
    <mergeCell ref="FJ4:GD4"/>
    <mergeCell ref="GE4:GY4"/>
    <mergeCell ref="GZ4:HT4"/>
    <mergeCell ref="HU4:IO4"/>
    <mergeCell ref="IP4:IS4"/>
  </mergeCells>
  <printOptions headings="false" gridLines="false" gridLinesSet="true" horizontalCentered="false" verticalCentered="false"/>
  <pageMargins left="0.259722222222222" right="0.2" top="0.5" bottom="0.4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.7"/>
    <col collapsed="false" customWidth="true" hidden="false" outlineLevel="0" max="2" min="2" style="1" width="4.28"/>
    <col collapsed="false" customWidth="true" hidden="false" outlineLevel="0" max="3" min="3" style="2" width="54.85"/>
    <col collapsed="false" customWidth="true" hidden="false" outlineLevel="0" max="4" min="4" style="1" width="5.71"/>
    <col collapsed="false" customWidth="true" hidden="false" outlineLevel="0" max="5" min="5" style="2" width="4.28"/>
    <col collapsed="false" customWidth="true" hidden="false" outlineLevel="0" max="6" min="6" style="1" width="13.99"/>
    <col collapsed="false" customWidth="true" hidden="false" outlineLevel="0" max="7" min="7" style="2" width="3.42"/>
    <col collapsed="false" customWidth="true" hidden="false" outlineLevel="0" max="8" min="8" style="1" width="11.7"/>
    <col collapsed="false" customWidth="true" hidden="false" outlineLevel="0" max="9" min="9" style="1" width="4.85"/>
    <col collapsed="false" customWidth="true" hidden="false" outlineLevel="0" max="10" min="10" style="1" width="11.7"/>
    <col collapsed="false" customWidth="true" hidden="false" outlineLevel="0" max="11" min="11" style="1" width="12.99"/>
    <col collapsed="false" customWidth="true" hidden="false" outlineLevel="0" max="13" min="12" style="1" width="11.7"/>
    <col collapsed="false" customWidth="true" hidden="false" outlineLevel="0" max="14" min="14" style="3" width="12.99"/>
    <col collapsed="false" customWidth="true" hidden="false" outlineLevel="0" max="15" min="15" style="1" width="12.99"/>
    <col collapsed="false" customWidth="true" hidden="false" outlineLevel="0" max="16" min="16" style="3" width="13.56"/>
    <col collapsed="false" customWidth="true" hidden="false" outlineLevel="0" max="17" min="17" style="2" width="13.14"/>
    <col collapsed="false" customWidth="true" hidden="false" outlineLevel="0" max="18" min="18" style="1" width="13.56"/>
    <col collapsed="false" customWidth="true" hidden="false" outlineLevel="0" max="19" min="19" style="1" width="3.85"/>
    <col collapsed="false" customWidth="true" hidden="false" outlineLevel="0" max="20" min="20" style="1" width="13.56"/>
    <col collapsed="false" customWidth="false" hidden="false" outlineLevel="0" max="257" min="21" style="1" width="9.14"/>
  </cols>
  <sheetData>
    <row r="1" customFormat="false" ht="15.7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  <c r="IW1" s="45"/>
    </row>
    <row r="2" customFormat="false" ht="20.25" hidden="false" customHeight="false" outlineLevel="0" collapsed="false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/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46"/>
      <c r="IH2" s="46"/>
      <c r="II2" s="46"/>
      <c r="IJ2" s="46"/>
      <c r="IK2" s="46"/>
      <c r="IL2" s="46"/>
      <c r="IM2" s="46"/>
      <c r="IN2" s="46"/>
      <c r="IO2" s="46"/>
      <c r="IP2" s="46"/>
      <c r="IQ2" s="46"/>
      <c r="IR2" s="46"/>
      <c r="IS2" s="46"/>
      <c r="IT2" s="47"/>
      <c r="IU2" s="47"/>
      <c r="IV2" s="47"/>
      <c r="IW2" s="47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9"/>
      <c r="IU3" s="49"/>
      <c r="IV3" s="49"/>
      <c r="IW3" s="49"/>
    </row>
    <row r="4" customFormat="false" ht="11.25" hidden="false" customHeight="false" outlineLevel="0" collapsed="false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1"/>
      <c r="IU4" s="51"/>
      <c r="IV4" s="51"/>
      <c r="IW4" s="51"/>
    </row>
    <row r="5" customFormat="false" ht="12.75" hidden="false" customHeight="false" outlineLevel="0" collapsed="false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</row>
    <row r="6" customFormat="false" ht="30.75" hidden="false" customHeight="true" outlineLevel="0" collapsed="false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</row>
    <row r="7" customFormat="false" ht="11.25" hidden="false" customHeight="false" outlineLevel="0" collapsed="false">
      <c r="F7" s="16" t="s">
        <v>4</v>
      </c>
      <c r="G7" s="17"/>
      <c r="H7" s="16" t="s">
        <v>5</v>
      </c>
      <c r="I7" s="16"/>
      <c r="J7" s="16" t="n">
        <v>9904</v>
      </c>
      <c r="K7" s="16" t="n">
        <v>9905</v>
      </c>
      <c r="L7" s="16" t="n">
        <v>9906</v>
      </c>
      <c r="M7" s="16" t="n">
        <v>9907</v>
      </c>
      <c r="N7" s="16" t="n">
        <v>9908</v>
      </c>
      <c r="O7" s="16" t="n">
        <v>9909</v>
      </c>
      <c r="P7" s="16" t="n">
        <v>9910</v>
      </c>
      <c r="Q7" s="16" t="n">
        <v>9911</v>
      </c>
      <c r="R7" s="16" t="n">
        <v>9912</v>
      </c>
      <c r="S7" s="17"/>
      <c r="T7" s="16" t="s">
        <v>10</v>
      </c>
    </row>
    <row r="8" customFormat="false" ht="21.75" hidden="false" customHeight="true" outlineLevel="0" collapsed="false">
      <c r="A8" s="18" t="s">
        <v>11</v>
      </c>
      <c r="B8" s="18"/>
      <c r="C8" s="19"/>
      <c r="D8" s="18"/>
      <c r="E8" s="18"/>
      <c r="F8" s="20" t="n">
        <f aca="false">-573+693560</f>
        <v>692987</v>
      </c>
      <c r="G8" s="20"/>
      <c r="H8" s="20" t="n">
        <v>-77847</v>
      </c>
      <c r="I8" s="20"/>
      <c r="J8" s="20" t="n">
        <v>35503</v>
      </c>
      <c r="K8" s="20" t="n">
        <v>-1277960</v>
      </c>
      <c r="L8" s="20" t="n">
        <v>-37460</v>
      </c>
      <c r="M8" s="20" t="n">
        <v>521718</v>
      </c>
      <c r="N8" s="21" t="n">
        <v>1504996</v>
      </c>
      <c r="O8" s="20" t="n">
        <v>100632</v>
      </c>
      <c r="P8" s="21" t="n">
        <v>609700</v>
      </c>
      <c r="Q8" s="20" t="n">
        <v>723499</v>
      </c>
      <c r="R8" s="20" t="n">
        <v>2831546</v>
      </c>
      <c r="S8" s="20"/>
      <c r="T8" s="20" t="n">
        <f aca="false">SUM(F8:S8)</f>
        <v>5627314</v>
      </c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" hidden="false" customHeight="true" outlineLevel="0" collapsed="false">
      <c r="A9" s="22"/>
      <c r="B9" s="22" t="s">
        <v>85</v>
      </c>
      <c r="C9" s="23"/>
      <c r="D9" s="22"/>
      <c r="E9" s="22"/>
      <c r="F9" s="24"/>
      <c r="G9" s="24"/>
      <c r="H9" s="24"/>
      <c r="I9" s="24"/>
      <c r="J9" s="24"/>
      <c r="K9" s="24"/>
      <c r="L9" s="24"/>
      <c r="M9" s="24"/>
      <c r="N9" s="25"/>
      <c r="O9" s="24"/>
      <c r="P9" s="25"/>
      <c r="Q9" s="24"/>
      <c r="R9" s="24"/>
      <c r="S9" s="24"/>
      <c r="T9" s="24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12" hidden="false" customHeight="true" outlineLevel="0" collapsed="false">
      <c r="A10" s="22"/>
      <c r="B10" s="22"/>
      <c r="C10" s="23"/>
      <c r="D10" s="22"/>
      <c r="E10" s="22"/>
      <c r="F10" s="24"/>
      <c r="G10" s="24"/>
      <c r="H10" s="24"/>
      <c r="I10" s="24"/>
      <c r="J10" s="24"/>
      <c r="K10" s="24"/>
      <c r="L10" s="24"/>
      <c r="M10" s="24"/>
      <c r="N10" s="25"/>
      <c r="O10" s="24"/>
      <c r="P10" s="25"/>
      <c r="Q10" s="24"/>
      <c r="R10" s="24"/>
      <c r="S10" s="24"/>
      <c r="T10" s="24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12" hidden="false" customHeight="false" outlineLevel="0" collapsed="false">
      <c r="B11" s="26" t="s">
        <v>86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customFormat="false" ht="12" hidden="false" customHeight="false" outlineLevel="0" collapsed="false">
      <c r="B12" s="26"/>
      <c r="C12" s="2" t="s">
        <v>14</v>
      </c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 t="n">
        <v>308597</v>
      </c>
      <c r="R12" s="27"/>
      <c r="S12" s="27"/>
      <c r="T12" s="27" t="n">
        <f aca="false">SUM(F12:S12)</f>
        <v>308597</v>
      </c>
    </row>
    <row r="13" customFormat="false" ht="12" hidden="false" customHeight="false" outlineLevel="0" collapsed="false">
      <c r="B13" s="26"/>
      <c r="C13" s="2" t="s">
        <v>87</v>
      </c>
      <c r="F13" s="27" t="n">
        <v>692987</v>
      </c>
      <c r="G13" s="27"/>
      <c r="H13" s="27" t="n">
        <v>-329487</v>
      </c>
      <c r="I13" s="27"/>
      <c r="J13" s="27"/>
      <c r="K13" s="27"/>
      <c r="L13" s="27"/>
      <c r="M13" s="27" t="n">
        <v>-121428</v>
      </c>
      <c r="N13" s="27"/>
      <c r="O13" s="27" t="n">
        <v>-303037</v>
      </c>
      <c r="P13" s="27"/>
      <c r="Q13" s="27"/>
      <c r="R13" s="27"/>
      <c r="S13" s="27"/>
      <c r="T13" s="27" t="n">
        <f aca="false">SUM(F13:S13)</f>
        <v>-60965</v>
      </c>
    </row>
    <row r="14" customFormat="false" ht="12" hidden="false" customHeight="false" outlineLevel="0" collapsed="false">
      <c r="B14" s="26"/>
      <c r="C14" s="3" t="s">
        <v>88</v>
      </c>
      <c r="F14" s="28"/>
      <c r="G14" s="27"/>
      <c r="H14" s="28"/>
      <c r="I14" s="28"/>
      <c r="J14" s="28" t="n">
        <f aca="false">126597-91094</f>
        <v>35503</v>
      </c>
      <c r="K14" s="28" t="n">
        <v>-108950</v>
      </c>
      <c r="L14" s="28" t="n">
        <v>-37460</v>
      </c>
      <c r="M14" s="28"/>
      <c r="N14" s="28" t="n">
        <v>189772</v>
      </c>
      <c r="O14" s="28"/>
      <c r="P14" s="28" t="n">
        <f aca="false">-77214-28692</f>
        <v>-105906</v>
      </c>
      <c r="Q14" s="28"/>
      <c r="R14" s="28"/>
      <c r="S14" s="27"/>
      <c r="T14" s="28" t="n">
        <f aca="false">SUM(F14:S14)</f>
        <v>-27041</v>
      </c>
    </row>
    <row r="15" customFormat="false" ht="11.25" hidden="false" customHeight="false" outlineLevel="0" collapsed="false">
      <c r="C15" s="2" t="s">
        <v>15</v>
      </c>
      <c r="F15" s="27" t="n">
        <f aca="false">SUM(F12:F14)</f>
        <v>692987</v>
      </c>
      <c r="G15" s="27"/>
      <c r="H15" s="27" t="n">
        <f aca="false">SUM(H12:H14)</f>
        <v>-329487</v>
      </c>
      <c r="I15" s="27"/>
      <c r="J15" s="27" t="n">
        <f aca="false">+J14</f>
        <v>35503</v>
      </c>
      <c r="K15" s="27" t="n">
        <f aca="false">+K14</f>
        <v>-108950</v>
      </c>
      <c r="L15" s="27" t="n">
        <f aca="false">+L14</f>
        <v>-37460</v>
      </c>
      <c r="M15" s="27" t="n">
        <f aca="false">SUM(M12:M14)</f>
        <v>-121428</v>
      </c>
      <c r="N15" s="27" t="n">
        <f aca="false">+N14</f>
        <v>189772</v>
      </c>
      <c r="O15" s="27" t="n">
        <f aca="false">SUM(O11:O14)</f>
        <v>-303037</v>
      </c>
      <c r="P15" s="27" t="n">
        <f aca="false">SUM(P11:P14)</f>
        <v>-105906</v>
      </c>
      <c r="Q15" s="27" t="n">
        <f aca="false">SUM(Q12:Q14)</f>
        <v>308597</v>
      </c>
      <c r="R15" s="27"/>
      <c r="S15" s="27"/>
      <c r="T15" s="27" t="n">
        <f aca="false">SUM(T11:T14)</f>
        <v>220591</v>
      </c>
    </row>
    <row r="16" customFormat="false" ht="12" hidden="false" customHeight="false" outlineLevel="0" collapsed="false">
      <c r="B16" s="26" t="s">
        <v>16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customFormat="false" ht="12" hidden="false" customHeight="false" outlineLevel="0" collapsed="false">
      <c r="B17" s="26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</row>
    <row r="18" customFormat="false" ht="12" hidden="false" customHeight="false" outlineLevel="0" collapsed="false">
      <c r="B18" s="26"/>
      <c r="C18" s="35" t="s">
        <v>25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</row>
    <row r="19" customFormat="false" ht="12" hidden="false" customHeight="false" outlineLevel="0" collapsed="false">
      <c r="B19" s="26"/>
      <c r="C19" s="33" t="s">
        <v>65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 t="n">
        <v>-291865</v>
      </c>
      <c r="R19" s="27"/>
      <c r="S19" s="27"/>
      <c r="T19" s="27" t="n">
        <f aca="false">SUM(F19:S19)</f>
        <v>-291865</v>
      </c>
    </row>
    <row r="20" customFormat="false" ht="11.25" hidden="false" customHeight="false" outlineLevel="0" collapsed="false">
      <c r="C20" s="33" t="s">
        <v>73</v>
      </c>
      <c r="D20" s="52"/>
      <c r="F20" s="28"/>
      <c r="G20" s="27"/>
      <c r="H20" s="28"/>
      <c r="I20" s="28"/>
      <c r="J20" s="28"/>
      <c r="K20" s="28"/>
      <c r="L20" s="28"/>
      <c r="M20" s="28" t="n">
        <f aca="false">-170648</f>
        <v>-170648</v>
      </c>
      <c r="N20" s="28" t="n">
        <v>-169625</v>
      </c>
      <c r="O20" s="28" t="n">
        <v>-163000</v>
      </c>
      <c r="P20" s="28" t="n">
        <v>-167628</v>
      </c>
      <c r="Q20" s="28" t="n">
        <v>-161325</v>
      </c>
      <c r="R20" s="28"/>
      <c r="S20" s="28"/>
      <c r="T20" s="28" t="n">
        <f aca="false">SUM(F20:S20)</f>
        <v>-832226</v>
      </c>
    </row>
    <row r="21" customFormat="false" ht="11.25" hidden="false" customHeight="false" outlineLevel="0" collapsed="false">
      <c r="C21" s="30"/>
      <c r="F21" s="27"/>
      <c r="G21" s="27"/>
      <c r="H21" s="27"/>
      <c r="I21" s="27"/>
      <c r="J21" s="27"/>
      <c r="K21" s="27"/>
      <c r="L21" s="27"/>
      <c r="M21" s="27" t="n">
        <f aca="false">SUM(M20)</f>
        <v>-170648</v>
      </c>
      <c r="N21" s="27" t="n">
        <f aca="false">SUM(N20)</f>
        <v>-169625</v>
      </c>
      <c r="O21" s="27" t="n">
        <f aca="false">SUM(O20)</f>
        <v>-163000</v>
      </c>
      <c r="P21" s="27" t="n">
        <f aca="false">SUM(P20)</f>
        <v>-167628</v>
      </c>
      <c r="Q21" s="27" t="n">
        <f aca="false">SUM(Q19:Q20)</f>
        <v>-453190</v>
      </c>
      <c r="R21" s="27"/>
      <c r="S21" s="27"/>
      <c r="T21" s="27" t="n">
        <f aca="false">SUM(T19:T20)</f>
        <v>-1124091</v>
      </c>
    </row>
    <row r="22" customFormat="false" ht="11.25" hidden="false" customHeight="false" outlineLevel="0" collapsed="false">
      <c r="B22" s="29"/>
      <c r="C22" s="3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</row>
    <row r="23" customFormat="false" ht="11.25" hidden="false" customHeight="false" outlineLevel="0" collapsed="false">
      <c r="B23" s="29"/>
      <c r="C23" s="30" t="s">
        <v>17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customFormat="false" ht="11.25" hidden="false" customHeight="false" outlineLevel="0" collapsed="false">
      <c r="B24" s="29"/>
      <c r="C24" s="2" t="s">
        <v>35</v>
      </c>
      <c r="F24" s="27"/>
      <c r="G24" s="27"/>
      <c r="H24" s="27"/>
      <c r="I24" s="27"/>
      <c r="J24" s="27"/>
      <c r="K24" s="27"/>
      <c r="L24" s="27"/>
      <c r="M24" s="27" t="n">
        <v>437721</v>
      </c>
      <c r="N24" s="27" t="n">
        <v>446593</v>
      </c>
      <c r="O24" s="27" t="n">
        <v>463849</v>
      </c>
      <c r="P24" s="27" t="n">
        <v>462076</v>
      </c>
      <c r="Q24" s="27" t="n">
        <v>445761</v>
      </c>
      <c r="R24" s="27"/>
      <c r="S24" s="27"/>
      <c r="T24" s="27" t="n">
        <f aca="false">SUM(F24:S24)</f>
        <v>2256000</v>
      </c>
    </row>
    <row r="25" customFormat="false" ht="11.25" hidden="false" customHeight="false" outlineLevel="0" collapsed="false">
      <c r="B25" s="29"/>
      <c r="C25" s="2" t="s">
        <v>74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 t="n">
        <v>-834970</v>
      </c>
      <c r="R25" s="27"/>
      <c r="S25" s="27"/>
      <c r="T25" s="27" t="n">
        <f aca="false">SUM(F25:S25)</f>
        <v>-834970</v>
      </c>
    </row>
    <row r="26" customFormat="false" ht="11.25" hidden="false" customHeight="false" outlineLevel="0" collapsed="false">
      <c r="B26" s="29"/>
      <c r="C26" s="2" t="s">
        <v>59</v>
      </c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 t="n">
        <v>120269</v>
      </c>
      <c r="R26" s="27"/>
      <c r="S26" s="27"/>
      <c r="T26" s="27" t="n">
        <f aca="false">SUM(F26:S26)</f>
        <v>120269</v>
      </c>
    </row>
    <row r="27" customFormat="false" ht="11.25" hidden="false" customHeight="false" outlineLevel="0" collapsed="false">
      <c r="B27" s="29"/>
      <c r="C27" s="2" t="s">
        <v>75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 t="n">
        <v>786896</v>
      </c>
      <c r="R27" s="27"/>
      <c r="S27" s="27"/>
      <c r="T27" s="27" t="n">
        <f aca="false">SUM(F27:S27)</f>
        <v>786896</v>
      </c>
    </row>
    <row r="28" customFormat="false" ht="11.25" hidden="false" customHeight="false" outlineLevel="0" collapsed="false">
      <c r="B28" s="29"/>
      <c r="C28" s="2" t="s">
        <v>76</v>
      </c>
      <c r="F28" s="27"/>
      <c r="G28" s="27"/>
      <c r="H28" s="27"/>
      <c r="I28" s="27"/>
      <c r="J28" s="27"/>
      <c r="K28" s="27" t="n">
        <v>-1169010</v>
      </c>
      <c r="L28" s="27"/>
      <c r="M28" s="27"/>
      <c r="N28" s="27"/>
      <c r="O28" s="27"/>
      <c r="P28" s="27"/>
      <c r="Q28" s="27"/>
      <c r="R28" s="27"/>
      <c r="S28" s="27"/>
      <c r="T28" s="27" t="n">
        <f aca="false">SUM(F28:S28)</f>
        <v>-1169010</v>
      </c>
    </row>
    <row r="29" customFormat="false" ht="11.25" hidden="false" customHeight="false" outlineLevel="0" collapsed="false">
      <c r="B29" s="29"/>
      <c r="C29" s="2" t="s">
        <v>77</v>
      </c>
      <c r="F29" s="27"/>
      <c r="G29" s="27"/>
      <c r="H29" s="27" t="n">
        <v>251640</v>
      </c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 t="n">
        <f aca="false">SUM(F29:S29)</f>
        <v>251640</v>
      </c>
    </row>
    <row r="30" customFormat="false" ht="11.25" hidden="false" customHeight="false" outlineLevel="0" collapsed="false">
      <c r="B30" s="29"/>
      <c r="C30" s="1" t="s">
        <v>21</v>
      </c>
      <c r="F30" s="28"/>
      <c r="G30" s="27"/>
      <c r="H30" s="28"/>
      <c r="I30" s="28"/>
      <c r="J30" s="31"/>
      <c r="K30" s="28"/>
      <c r="L30" s="28"/>
      <c r="M30" s="28"/>
      <c r="N30" s="28" t="n">
        <v>172286</v>
      </c>
      <c r="O30" s="28"/>
      <c r="P30" s="28"/>
      <c r="Q30" s="28"/>
      <c r="R30" s="28"/>
      <c r="S30" s="27"/>
      <c r="T30" s="28" t="n">
        <f aca="false">SUM(F30:S30)</f>
        <v>172286</v>
      </c>
    </row>
    <row r="31" customFormat="false" ht="11.25" hidden="false" customHeight="false" outlineLevel="0" collapsed="false">
      <c r="B31" s="29"/>
      <c r="C31" s="30"/>
      <c r="F31" s="27"/>
      <c r="G31" s="27"/>
      <c r="H31" s="27" t="n">
        <f aca="false">SUM(H24:H30)</f>
        <v>251640</v>
      </c>
      <c r="I31" s="27"/>
      <c r="J31" s="27"/>
      <c r="K31" s="27" t="n">
        <f aca="false">SUM(K24:K30)</f>
        <v>-1169010</v>
      </c>
      <c r="L31" s="27"/>
      <c r="M31" s="27" t="n">
        <f aca="false">SUM(M24:M30)</f>
        <v>437721</v>
      </c>
      <c r="N31" s="27" t="n">
        <f aca="false">SUM(N24:N30)</f>
        <v>618879</v>
      </c>
      <c r="O31" s="27" t="n">
        <f aca="false">SUM(O24:O30)</f>
        <v>463849</v>
      </c>
      <c r="P31" s="27" t="n">
        <f aca="false">SUM(P24:P30)</f>
        <v>462076</v>
      </c>
      <c r="Q31" s="27" t="n">
        <f aca="false">SUM(Q24:Q30)</f>
        <v>517956</v>
      </c>
      <c r="R31" s="27"/>
      <c r="S31" s="27"/>
      <c r="T31" s="27" t="n">
        <f aca="false">SUM(T24:T30)</f>
        <v>1583111</v>
      </c>
    </row>
    <row r="32" customFormat="false" ht="11.25" hidden="false" customHeight="false" outlineLevel="0" collapsed="false">
      <c r="B32" s="29"/>
      <c r="C32" s="30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</row>
    <row r="33" customFormat="false" ht="11.25" hidden="false" customHeight="false" outlineLevel="0" collapsed="false">
      <c r="B33" s="29"/>
      <c r="C33" s="30" t="s">
        <v>22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</row>
    <row r="34" customFormat="false" ht="11.25" hidden="false" customHeight="false" outlineLevel="0" collapsed="false">
      <c r="B34" s="29"/>
      <c r="C34" s="33" t="s">
        <v>78</v>
      </c>
      <c r="F34" s="28"/>
      <c r="G34" s="27"/>
      <c r="H34" s="28"/>
      <c r="I34" s="28"/>
      <c r="J34" s="28"/>
      <c r="K34" s="28"/>
      <c r="L34" s="28"/>
      <c r="M34" s="28"/>
      <c r="N34" s="28"/>
      <c r="O34" s="28"/>
      <c r="P34" s="28"/>
      <c r="Q34" s="28" t="n">
        <v>42176</v>
      </c>
      <c r="R34" s="28"/>
      <c r="S34" s="27"/>
      <c r="T34" s="28" t="n">
        <f aca="false">SUM(F34:S34)</f>
        <v>42176</v>
      </c>
    </row>
    <row r="35" customFormat="false" ht="11.25" hidden="false" customHeight="false" outlineLevel="0" collapsed="false">
      <c r="B35" s="29"/>
      <c r="C35" s="30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 t="n">
        <f aca="false">SUM(Q34)</f>
        <v>42176</v>
      </c>
      <c r="R35" s="27"/>
      <c r="S35" s="27"/>
      <c r="T35" s="27" t="n">
        <f aca="false">SUM(T34)</f>
        <v>42176</v>
      </c>
    </row>
    <row r="36" customFormat="false" ht="11.25" hidden="false" customHeight="false" outlineLevel="0" collapsed="false">
      <c r="B36" s="29"/>
      <c r="C36" s="30" t="s">
        <v>79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</row>
    <row r="37" customFormat="false" ht="11.25" hidden="false" customHeight="false" outlineLevel="0" collapsed="false">
      <c r="B37" s="29"/>
      <c r="C37" s="2" t="s">
        <v>80</v>
      </c>
      <c r="F37" s="28"/>
      <c r="G37" s="27"/>
      <c r="H37" s="28"/>
      <c r="I37" s="28"/>
      <c r="J37" s="28"/>
      <c r="K37" s="28"/>
      <c r="L37" s="28"/>
      <c r="M37" s="28" t="n">
        <v>376073</v>
      </c>
      <c r="N37" s="28" t="n">
        <f aca="false">865970</f>
        <v>865970</v>
      </c>
      <c r="O37" s="28" t="n">
        <v>102820</v>
      </c>
      <c r="P37" s="28" t="n">
        <v>421158</v>
      </c>
      <c r="Q37" s="28" t="n">
        <v>-178539</v>
      </c>
      <c r="R37" s="28"/>
      <c r="S37" s="27"/>
      <c r="T37" s="28" t="n">
        <f aca="false">SUM(F37:S37)</f>
        <v>1587482</v>
      </c>
    </row>
    <row r="38" customFormat="false" ht="11.25" hidden="false" customHeight="false" outlineLevel="0" collapsed="false">
      <c r="B38" s="29"/>
      <c r="C38" s="33"/>
      <c r="F38" s="27"/>
      <c r="G38" s="27"/>
      <c r="H38" s="27"/>
      <c r="I38" s="27"/>
      <c r="J38" s="27"/>
      <c r="K38" s="27"/>
      <c r="L38" s="27"/>
      <c r="M38" s="27" t="n">
        <f aca="false">SUM(M37)</f>
        <v>376073</v>
      </c>
      <c r="N38" s="27" t="n">
        <f aca="false">SUM(N37)</f>
        <v>865970</v>
      </c>
      <c r="O38" s="27" t="n">
        <f aca="false">+O37</f>
        <v>102820</v>
      </c>
      <c r="P38" s="27" t="n">
        <f aca="false">+P37</f>
        <v>421158</v>
      </c>
      <c r="Q38" s="27" t="n">
        <f aca="false">+Q37</f>
        <v>-178539</v>
      </c>
      <c r="R38" s="27"/>
      <c r="S38" s="27"/>
      <c r="T38" s="27" t="n">
        <f aca="false">SUM(T37)</f>
        <v>1587482</v>
      </c>
    </row>
    <row r="39" customFormat="false" ht="11.25" hidden="false" customHeight="false" outlineLevel="0" collapsed="false">
      <c r="B39" s="29"/>
      <c r="C39" s="35" t="s">
        <v>31</v>
      </c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</row>
    <row r="40" customFormat="false" ht="12.75" hidden="false" customHeight="false" outlineLevel="0" collapsed="false">
      <c r="A40" s="0"/>
      <c r="B40" s="0"/>
      <c r="C40" s="27" t="s">
        <v>81</v>
      </c>
      <c r="F40" s="28"/>
      <c r="G40" s="27"/>
      <c r="H40" s="28" t="n">
        <v>518978</v>
      </c>
      <c r="I40" s="28"/>
      <c r="J40" s="28"/>
      <c r="K40" s="28" t="n">
        <v>-24800</v>
      </c>
      <c r="L40" s="28"/>
      <c r="M40" s="28"/>
      <c r="N40" s="28"/>
      <c r="O40" s="28"/>
      <c r="P40" s="28"/>
      <c r="Q40" s="28"/>
      <c r="R40" s="28" t="n">
        <v>2831546</v>
      </c>
      <c r="S40" s="53"/>
      <c r="T40" s="28" t="n">
        <f aca="false">SUM(F40:S40)</f>
        <v>3325724</v>
      </c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1.25" hidden="false" customHeight="false" outlineLevel="0" collapsed="false">
      <c r="C41" s="2" t="s">
        <v>15</v>
      </c>
      <c r="F41" s="27"/>
      <c r="G41" s="27"/>
      <c r="H41" s="27" t="n">
        <f aca="false">+H40</f>
        <v>518978</v>
      </c>
      <c r="I41" s="27"/>
      <c r="J41" s="27"/>
      <c r="K41" s="27" t="n">
        <f aca="false">+K40</f>
        <v>-24800</v>
      </c>
      <c r="L41" s="27"/>
      <c r="M41" s="27"/>
      <c r="N41" s="27"/>
      <c r="O41" s="27"/>
      <c r="P41" s="27"/>
      <c r="Q41" s="27"/>
      <c r="R41" s="27" t="n">
        <f aca="false">+R40</f>
        <v>2831546</v>
      </c>
      <c r="S41" s="27"/>
      <c r="T41" s="27" t="n">
        <f aca="false">SUM(T40)</f>
        <v>3325724</v>
      </c>
    </row>
    <row r="42" customFormat="false" ht="11.25" hidden="false" customHeight="false" outlineLevel="0" collapsed="false">
      <c r="C42" s="30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</row>
    <row r="43" customFormat="false" ht="12" hidden="false" customHeight="false" outlineLevel="0" collapsed="false">
      <c r="B43" s="26" t="s">
        <v>82</v>
      </c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</row>
    <row r="44" customFormat="false" ht="12" hidden="false" customHeight="false" outlineLevel="0" collapsed="false">
      <c r="C44" s="26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</row>
    <row r="45" customFormat="false" ht="11.25" hidden="false" customHeight="false" outlineLevel="0" collapsed="false">
      <c r="B45" s="29"/>
      <c r="C45" s="30" t="s">
        <v>29</v>
      </c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</row>
    <row r="46" customFormat="false" ht="11.25" hidden="false" customHeight="false" outlineLevel="0" collapsed="false">
      <c r="B46" s="29"/>
      <c r="C46" s="33" t="s">
        <v>89</v>
      </c>
      <c r="F46" s="27"/>
      <c r="G46" s="27"/>
      <c r="H46" s="27" t="n">
        <v>-518978</v>
      </c>
      <c r="I46" s="27"/>
      <c r="J46" s="27"/>
      <c r="K46" s="27" t="n">
        <v>24800</v>
      </c>
      <c r="L46" s="27"/>
      <c r="M46" s="27"/>
      <c r="N46" s="27"/>
      <c r="O46" s="27"/>
      <c r="P46" s="27"/>
      <c r="Q46" s="27"/>
      <c r="R46" s="27"/>
      <c r="S46" s="27"/>
      <c r="T46" s="27" t="n">
        <f aca="false">SUM(F46:S46)</f>
        <v>-494178</v>
      </c>
    </row>
    <row r="47" customFormat="false" ht="11.25" hidden="false" customHeight="false" outlineLevel="0" collapsed="false">
      <c r="B47" s="29"/>
      <c r="C47" s="33" t="s">
        <v>84</v>
      </c>
      <c r="F47" s="28"/>
      <c r="G47" s="27"/>
      <c r="H47" s="28"/>
      <c r="I47" s="28"/>
      <c r="J47" s="28"/>
      <c r="K47" s="28"/>
      <c r="L47" s="28"/>
      <c r="M47" s="28"/>
      <c r="N47" s="28"/>
      <c r="O47" s="28"/>
      <c r="P47" s="28"/>
      <c r="Q47" s="28" t="n">
        <v>486498</v>
      </c>
      <c r="R47" s="28"/>
      <c r="S47" s="27"/>
      <c r="T47" s="28" t="n">
        <f aca="false">SUM(F47:S47)</f>
        <v>486498</v>
      </c>
    </row>
    <row r="48" customFormat="false" ht="11.25" hidden="false" customHeight="false" outlineLevel="0" collapsed="false">
      <c r="C48" s="2" t="s">
        <v>15</v>
      </c>
      <c r="F48" s="27"/>
      <c r="G48" s="27"/>
      <c r="H48" s="27" t="n">
        <f aca="false">SUM(H46:H47)</f>
        <v>-518978</v>
      </c>
      <c r="I48" s="27"/>
      <c r="J48" s="27"/>
      <c r="K48" s="27" t="n">
        <f aca="false">+K46</f>
        <v>24800</v>
      </c>
      <c r="L48" s="27"/>
      <c r="M48" s="27"/>
      <c r="N48" s="27"/>
      <c r="O48" s="27"/>
      <c r="P48" s="27"/>
      <c r="Q48" s="27" t="n">
        <f aca="false">SUM(Q47)</f>
        <v>486498</v>
      </c>
      <c r="R48" s="27"/>
      <c r="S48" s="27"/>
      <c r="T48" s="27" t="n">
        <f aca="false">SUM(T46:T47)</f>
        <v>-7680</v>
      </c>
    </row>
    <row r="49" customFormat="false" ht="11.25" hidden="false" customHeight="false" outlineLevel="0" collapsed="false">
      <c r="F49" s="3"/>
      <c r="G49" s="3"/>
      <c r="H49" s="3"/>
      <c r="I49" s="3"/>
      <c r="J49" s="3"/>
      <c r="K49" s="3"/>
      <c r="L49" s="3"/>
      <c r="M49" s="3"/>
      <c r="O49" s="3"/>
      <c r="Q49" s="3"/>
      <c r="R49" s="3"/>
      <c r="S49" s="3"/>
      <c r="T49" s="3"/>
    </row>
    <row r="50" customFormat="false" ht="19.5" hidden="false" customHeight="true" outlineLevel="0" collapsed="false">
      <c r="A50" s="22" t="s">
        <v>44</v>
      </c>
      <c r="F50" s="39" t="n">
        <f aca="false">+F48+F41+F38+F35+F31+F21+F15</f>
        <v>692987</v>
      </c>
      <c r="G50" s="40"/>
      <c r="H50" s="39" t="n">
        <f aca="false">+H48+H41+H38+H35+H31+H21+H15</f>
        <v>-77847</v>
      </c>
      <c r="I50" s="3"/>
      <c r="J50" s="39" t="n">
        <f aca="false">+J48+J41+J38+J35+J31+J21+J15</f>
        <v>35503</v>
      </c>
      <c r="K50" s="39" t="n">
        <f aca="false">+K48+K41+K38+K35+K31+K21+K15</f>
        <v>-1277960</v>
      </c>
      <c r="L50" s="39" t="n">
        <f aca="false">+L48+L41+L38+L35+L31+L21+L15</f>
        <v>-37460</v>
      </c>
      <c r="M50" s="39" t="n">
        <f aca="false">+M48+M41+M38+M35+M31+M21+M15</f>
        <v>521718</v>
      </c>
      <c r="N50" s="39" t="n">
        <f aca="false">+N48+N41+N38+N35+N31+N21+N15</f>
        <v>1504996</v>
      </c>
      <c r="O50" s="39" t="n">
        <f aca="false">+O48+O41+O38+O35+O31+O21+O15</f>
        <v>100632</v>
      </c>
      <c r="P50" s="39" t="n">
        <f aca="false">+P48+P41+P38+P35+P31+P21+P15</f>
        <v>609700</v>
      </c>
      <c r="Q50" s="39" t="n">
        <f aca="false">+Q48+Q41+Q38+Q35+Q31+Q21+Q15</f>
        <v>723498</v>
      </c>
      <c r="R50" s="39" t="n">
        <f aca="false">+R48+R41+R38+R35+R31+R21+R15</f>
        <v>2831546</v>
      </c>
      <c r="S50" s="40"/>
      <c r="T50" s="39" t="n">
        <f aca="false">+T48+T41+T38+T35+T31+T21+T15</f>
        <v>5627313</v>
      </c>
    </row>
    <row r="51" customFormat="false" ht="12" hidden="false" customHeight="false" outlineLevel="0" collapsed="false">
      <c r="F51" s="40"/>
      <c r="G51" s="40"/>
      <c r="H51" s="40"/>
      <c r="I51" s="40"/>
      <c r="J51" s="40"/>
      <c r="K51" s="40"/>
      <c r="L51" s="40"/>
      <c r="M51" s="40"/>
      <c r="N51" s="54"/>
      <c r="O51" s="40"/>
      <c r="P51" s="54"/>
      <c r="Q51" s="40"/>
      <c r="R51" s="40"/>
      <c r="S51" s="40"/>
      <c r="T51" s="40"/>
    </row>
    <row r="52" customFormat="false" ht="11.25" hidden="false" customHeight="false" outlineLevel="0" collapsed="false">
      <c r="A52" s="22" t="s">
        <v>45</v>
      </c>
      <c r="F52" s="40" t="n">
        <f aca="false">F8-F50</f>
        <v>0</v>
      </c>
      <c r="G52" s="40"/>
      <c r="H52" s="40" t="n">
        <f aca="false">H8-H50</f>
        <v>0</v>
      </c>
      <c r="I52" s="40"/>
      <c r="J52" s="40" t="n">
        <f aca="false">J8-J50</f>
        <v>0</v>
      </c>
      <c r="K52" s="40" t="n">
        <f aca="false">K8-K50</f>
        <v>0</v>
      </c>
      <c r="L52" s="40" t="n">
        <f aca="false">L8-L50</f>
        <v>0</v>
      </c>
      <c r="M52" s="40" t="n">
        <f aca="false">M8-M50</f>
        <v>0</v>
      </c>
      <c r="N52" s="40" t="n">
        <f aca="false">+N8-N50</f>
        <v>0</v>
      </c>
      <c r="O52" s="40" t="n">
        <f aca="false">+O8-O50</f>
        <v>0</v>
      </c>
      <c r="P52" s="40" t="n">
        <f aca="false">+P8-P50</f>
        <v>0</v>
      </c>
      <c r="Q52" s="40" t="n">
        <f aca="false">+Q8-Q50</f>
        <v>1</v>
      </c>
      <c r="R52" s="40" t="n">
        <f aca="false">+R8-R50</f>
        <v>0</v>
      </c>
      <c r="S52" s="40"/>
      <c r="T52" s="40" t="n">
        <f aca="false">T8-T50</f>
        <v>1</v>
      </c>
    </row>
    <row r="55" customFormat="false" ht="11.25" hidden="false" customHeight="false" outlineLevel="0" collapsed="false">
      <c r="T55" s="42"/>
    </row>
  </sheetData>
  <mergeCells count="37">
    <mergeCell ref="A1:R1"/>
    <mergeCell ref="A2:R2"/>
    <mergeCell ref="AN2:BH2"/>
    <mergeCell ref="BI2:CC2"/>
    <mergeCell ref="CD2:CX2"/>
    <mergeCell ref="CY2:DS2"/>
    <mergeCell ref="DT2:EN2"/>
    <mergeCell ref="EO2:FI2"/>
    <mergeCell ref="FJ2:GD2"/>
    <mergeCell ref="GE2:GY2"/>
    <mergeCell ref="GZ2:HT2"/>
    <mergeCell ref="HU2:IO2"/>
    <mergeCell ref="IP2:IS2"/>
    <mergeCell ref="A3:R3"/>
    <mergeCell ref="AN3:BH3"/>
    <mergeCell ref="BI3:CC3"/>
    <mergeCell ref="CD3:CX3"/>
    <mergeCell ref="CY3:DS3"/>
    <mergeCell ref="DT3:EN3"/>
    <mergeCell ref="EO3:FI3"/>
    <mergeCell ref="FJ3:GD3"/>
    <mergeCell ref="GE3:GY3"/>
    <mergeCell ref="GZ3:HT3"/>
    <mergeCell ref="HU3:IO3"/>
    <mergeCell ref="IP3:IS3"/>
    <mergeCell ref="A4:R4"/>
    <mergeCell ref="AN4:BH4"/>
    <mergeCell ref="BI4:CC4"/>
    <mergeCell ref="CD4:CX4"/>
    <mergeCell ref="CY4:DS4"/>
    <mergeCell ref="DT4:EN4"/>
    <mergeCell ref="EO4:FI4"/>
    <mergeCell ref="FJ4:GD4"/>
    <mergeCell ref="GE4:GY4"/>
    <mergeCell ref="GZ4:HT4"/>
    <mergeCell ref="HU4:IO4"/>
    <mergeCell ref="IP4:IS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2000-02-29T16:42:25Z</dcterms:created>
  <dc:creator>plove</dc:creator>
  <dc:description/>
  <dc:language>en-US</dc:language>
  <cp:lastModifiedBy>GREGORY ANDREW MAUSSER</cp:lastModifiedBy>
  <cp:lastPrinted>2000-06-02T20:02:31Z</cp:lastPrinted>
  <cp:revision>0</cp:revision>
  <dc:subject/>
  <dc:title/>
</cp:coreProperties>
</file>