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LINKS" sheetId="1" state="visible" r:id="rId3"/>
    <sheet name="ZONE A POSITIONS" sheetId="2" state="visible" r:id="rId4"/>
    <sheet name="Zone A" sheetId="3" state="visible" r:id="rId5"/>
    <sheet name="ZONE A NEXT MO" sheetId="4" state="visible" r:id="rId6"/>
    <sheet name="ZONE G POSITIONS" sheetId="5" state="visible" r:id="rId7"/>
    <sheet name="Zone G" sheetId="6" state="visible" r:id="rId8"/>
    <sheet name="ZONE G NEXT MO" sheetId="7" state="visible" r:id="rId9"/>
    <sheet name="ZONE J POSITIONS" sheetId="8" state="visible" r:id="rId10"/>
    <sheet name="Zone J" sheetId="9" state="visible" r:id="rId11"/>
    <sheet name="ZONE J NEXT MO" sheetId="10" state="visible" r:id="rId12"/>
    <sheet name="ZONE A OFFPEAK" sheetId="11" state="visible" r:id="rId13"/>
    <sheet name="OffPeak" sheetId="12" state="hidden" r:id="rId14"/>
    <sheet name="ZONE G OFFPEAK" sheetId="13" state="visible" r:id="rId15"/>
    <sheet name="ZONE J OFFPEAK" sheetId="14" state="visible" r:id="rId16"/>
    <sheet name="ZONE A DAY AHEAD" sheetId="15" state="visible" r:id="rId17"/>
    <sheet name="ZONE G DAY AHEAD" sheetId="16" state="visible" r:id="rId18"/>
    <sheet name="ZONE J DAY AHEAD" sheetId="17" state="visible" r:id="rId19"/>
    <sheet name="DATA" sheetId="18" state="visible" r:id="rId20"/>
    <sheet name="SPREADS" sheetId="19" state="visible" r:id="rId21"/>
    <sheet name="Marks" sheetId="20" state="visible" r:id="rId22"/>
    <sheet name="Sum Positions" sheetId="21" state="visible" r:id="rId23"/>
  </sheets>
  <externalReferences>
    <externalReference r:id="rId24"/>
    <externalReference r:id="rId25"/>
    <externalReference r:id="rId26"/>
  </externalReferences>
  <definedNames>
    <definedName function="false" hidden="false" localSheetId="3" name="_xlnm.Print_Area" vbProcedure="false">'ZONE A NEXT MO'!$A$1:$K$32</definedName>
    <definedName function="false" hidden="false" localSheetId="10" name="_xlnm.Print_Area" vbProcedure="false">'ZONE A OFFPEAK'!$A$1:$K$32</definedName>
    <definedName function="false" hidden="false" localSheetId="1" name="_xlnm.Print_Area" vbProcedure="false">'ZONE A POSITIONS'!$A$1:$K$32</definedName>
    <definedName function="false" hidden="false" localSheetId="6" name="_xlnm.Print_Area" vbProcedure="false">'ZONE G NEXT MO'!$A$1:$K$32</definedName>
    <definedName function="false" hidden="false" localSheetId="12" name="_xlnm.Print_Area" vbProcedure="false">'ZONE G OFFPEAK'!$A$1:$K$32</definedName>
    <definedName function="false" hidden="false" localSheetId="4" name="_xlnm.Print_Area" vbProcedure="false">'ZONE G POSITIONS'!$A$1:$K$32</definedName>
    <definedName function="false" hidden="false" localSheetId="9" name="_xlnm.Print_Area" vbProcedure="false">'ZONE J NEXT MO'!$A$1:$K$32</definedName>
    <definedName function="false" hidden="false" localSheetId="13" name="_xlnm.Print_Area" vbProcedure="false">'ZONE J OFFPEAK'!$A$1:$K$32</definedName>
    <definedName function="false" hidden="false" localSheetId="7" name="_xlnm.Print_Area" vbProcedure="false">'ZONE J POSITIONS'!$A$1:$K$32</definedName>
    <definedName function="false" hidden="false" name="DaysLeft" vbProcedure="false">[2]DayCalc!$AA$48</definedName>
    <definedName function="false" hidden="false" name="NumProducts" vbProcedure="false">'EOL LINKS'!$G$1</definedName>
    <definedName function="false" hidden="false" localSheetId="17" name="NumProducts" vbProcedure="false">DATA!$H$1</definedName>
    <definedName function="false" hidden="false" localSheetId="18" name="NumProducts" vbProcedure="false">DATA!$H$1</definedName>
    <definedName function="false" hidden="false" localSheetId="19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TRADE DONE 9/6/01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11</xdr:rowOff>
              </xdr:from>
              <xdr:to>
                <xdr:col>5</xdr:col>
                <xdr:colOff>16</xdr:colOff>
                <xdr:row>14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<sst xmlns="http://schemas.openxmlformats.org/spreadsheetml/2006/main" count="2287" uniqueCount="335">
  <si>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</si>
  <si>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</si>
  <si>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</si>
  <si>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</si>
  <si>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</si>
  <si>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</si>
  <si>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</si>
  <si>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</si>
  <si>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</si>
  <si>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</si>
  <si>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DAILY ZONE A</t>
  </si>
  <si>
    <t xml:space="preserve">Next Day HeatRate</t>
  </si>
  <si>
    <t xml:space="preserve">NEXT DAY DAILY ZONE A</t>
  </si>
  <si>
    <t xml:space="preserve">Bal Mo HeatRate</t>
  </si>
  <si>
    <t xml:space="preserve">NEXT WEEK OR BAL WEEK ZONE A</t>
  </si>
  <si>
    <t xml:space="preserve">Prompt Month HeatRate</t>
  </si>
  <si>
    <t xml:space="preserve">DAILY ZONE G</t>
  </si>
  <si>
    <t xml:space="preserve">JUNE4-8</t>
  </si>
  <si>
    <t xml:space="preserve">NEXT DAY DAILY ZONE G</t>
  </si>
  <si>
    <t xml:space="preserve">29-31</t>
  </si>
  <si>
    <t xml:space="preserve">NEXT WEEK OR BAL WEEK ZONE G</t>
  </si>
  <si>
    <t xml:space="preserve">DAILY ZONE J</t>
  </si>
  <si>
    <t xml:space="preserve">NEXT DAY DAILY ZONE J</t>
  </si>
  <si>
    <t xml:space="preserve">NEXT WEEK OR BAL WEEK ZONE J</t>
  </si>
  <si>
    <t xml:space="preserve">BAL MONTH ZONE A</t>
  </si>
  <si>
    <t xml:space="preserve">BAL MONTH ZONE G</t>
  </si>
  <si>
    <t xml:space="preserve">BAL MONTH ZONE J</t>
  </si>
  <si>
    <t xml:space="preserve">BAL MONTH ZONE A OFFPEAK</t>
  </si>
  <si>
    <t xml:space="preserve">BAL MONTH ZONE G OFFPEAK</t>
  </si>
  <si>
    <t xml:space="preserve">BAL MONTH ZONE J OFFPEAK</t>
  </si>
  <si>
    <t xml:space="preserve">NEXT MONTH ZONE A</t>
  </si>
  <si>
    <t xml:space="preserve">NEXT MONTH ZONE G</t>
  </si>
  <si>
    <t xml:space="preserve">NEXT MONTH ZONE J</t>
  </si>
  <si>
    <t xml:space="preserve">Day</t>
  </si>
  <si>
    <t xml:space="preserve">DATE</t>
  </si>
  <si>
    <t xml:space="preserve">BID</t>
  </si>
  <si>
    <t xml:space="preserve">OFFER</t>
  </si>
  <si>
    <t xml:space="preserve">MID</t>
  </si>
  <si>
    <t xml:space="preserve">SETTLE</t>
  </si>
  <si>
    <t xml:space="preserve">CHG</t>
  </si>
  <si>
    <t xml:space="preserve">H/R</t>
  </si>
  <si>
    <t xml:space="preserve">POSITION</t>
  </si>
  <si>
    <t xml:space="preserve">AVG PRICE</t>
  </si>
  <si>
    <t xml:space="preserve">CRV SHT</t>
  </si>
  <si>
    <t xml:space="preserve">DAILY SETTLE</t>
  </si>
  <si>
    <t xml:space="preserve">D/A</t>
  </si>
  <si>
    <t xml:space="preserve">R/T</t>
  </si>
  <si>
    <t xml:space="preserve">DIFF</t>
  </si>
  <si>
    <t xml:space="preserve">HE</t>
  </si>
  <si>
    <t xml:space="preserve">DA-RT</t>
  </si>
  <si>
    <t xml:space="preserve">As of</t>
  </si>
  <si>
    <t xml:space="preserve">Avg</t>
  </si>
  <si>
    <t xml:space="preserve">Net</t>
  </si>
  <si>
    <t xml:space="preserve">Average</t>
  </si>
  <si>
    <t xml:space="preserve">Prior</t>
  </si>
  <si>
    <t xml:space="preserve">Price</t>
  </si>
  <si>
    <t xml:space="preserve">Today's </t>
  </si>
  <si>
    <t xml:space="preserve">Date</t>
  </si>
  <si>
    <t xml:space="preserve">Volume</t>
  </si>
  <si>
    <t xml:space="preserve">mon</t>
  </si>
  <si>
    <t xml:space="preserve">Positions</t>
  </si>
  <si>
    <t xml:space="preserve">tues</t>
  </si>
  <si>
    <t xml:space="preserve">wed</t>
  </si>
  <si>
    <t xml:space="preserve">thurs</t>
  </si>
  <si>
    <t xml:space="preserve">fri</t>
  </si>
  <si>
    <t xml:space="preserve">OFF-PK</t>
  </si>
  <si>
    <t xml:space="preserve">ON PEAK</t>
  </si>
  <si>
    <t xml:space="preserve">SAT</t>
  </si>
  <si>
    <t xml:space="preserve">SUN</t>
  </si>
  <si>
    <t xml:space="preserve">MON</t>
  </si>
  <si>
    <t xml:space="preserve">RTC CAL</t>
  </si>
  <si>
    <t xml:space="preserve">Bid</t>
  </si>
  <si>
    <t xml:space="preserve">1X8</t>
  </si>
  <si>
    <t xml:space="preserve">1X16</t>
  </si>
  <si>
    <t xml:space="preserve">TOTAL</t>
  </si>
  <si>
    <t xml:space="preserve">CURVE</t>
  </si>
  <si>
    <t xml:space="preserve">SHIFT</t>
  </si>
  <si>
    <t xml:space="preserve">Avg Price</t>
  </si>
  <si>
    <t xml:space="preserve">Today's</t>
  </si>
  <si>
    <t xml:space="preserve">As of </t>
  </si>
  <si>
    <t xml:space="preserve">OFF PK</t>
  </si>
  <si>
    <t xml:space="preserve">DAYS</t>
  </si>
  <si>
    <t xml:space="preserve">Monthly Price</t>
  </si>
  <si>
    <t xml:space="preserve">Off-peak Hours</t>
  </si>
  <si>
    <t xml:space="preserve">On-Peak Hours</t>
  </si>
  <si>
    <t xml:space="preserve">Sum</t>
  </si>
  <si>
    <t xml:space="preserve">Tot HR'S</t>
  </si>
  <si>
    <t xml:space="preserve">Off-Peak Price</t>
  </si>
  <si>
    <t xml:space="preserve">On-Peak Price</t>
  </si>
  <si>
    <t xml:space="preserve">Off-Peak</t>
  </si>
  <si>
    <t xml:space="preserve">On-Peak</t>
  </si>
  <si>
    <t xml:space="preserve">24 Hour Price</t>
  </si>
  <si>
    <t xml:space="preserve">8 HR</t>
  </si>
  <si>
    <t xml:space="preserve">16 HR</t>
  </si>
  <si>
    <t xml:space="preserve">HR'S</t>
  </si>
  <si>
    <t xml:space="preserve">ZONE A POSITIONS</t>
  </si>
  <si>
    <t xml:space="preserve">Prior Positions</t>
  </si>
  <si>
    <t xml:space="preserve"> Zone A DAY- AHEAD SPREAD SHEET</t>
  </si>
  <si>
    <t xml:space="preserve">Day Ahead Prices</t>
  </si>
  <si>
    <t xml:space="preserve">HE 1</t>
  </si>
  <si>
    <t xml:space="preserve">HE 2</t>
  </si>
  <si>
    <t xml:space="preserve">HE 3</t>
  </si>
  <si>
    <t xml:space="preserve">HE 4</t>
  </si>
  <si>
    <t xml:space="preserve">HE 5</t>
  </si>
  <si>
    <t xml:space="preserve">HE 6</t>
  </si>
  <si>
    <t xml:space="preserve">HE 7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</si>
  <si>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</si>
  <si>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</si>
  <si>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</si>
  <si>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</si>
  <si>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</si>
  <si>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</si>
  <si>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</si>
  <si>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</si>
  <si>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</si>
  <si>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</si>
  <si>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</si>
  <si>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</si>
  <si>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</si>
  <si>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</si>
  <si>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</si>
  <si>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23</t>
  </si>
  <si>
    <t xml:space="preserve">HE 24</t>
  </si>
  <si>
    <t xml:space="preserve">Real Time Prices</t>
  </si>
  <si>
    <t xml:space="preserve">HOUR</t>
  </si>
  <si>
    <t xml:space="preserve">BUY(MW)</t>
  </si>
  <si>
    <t xml:space="preserve">SELL(MW)</t>
  </si>
  <si>
    <t xml:space="preserve">PRICE</t>
  </si>
  <si>
    <t xml:space="preserve">FILLED</t>
  </si>
  <si>
    <t xml:space="preserve">AVERAGES</t>
  </si>
  <si>
    <t xml:space="preserve">OFF PEAK</t>
  </si>
  <si>
    <t xml:space="preserve">RTC</t>
  </si>
  <si>
    <t xml:space="preserve">PRICE TO BEAT</t>
  </si>
  <si>
    <t xml:space="preserve">ON PK</t>
  </si>
  <si>
    <t xml:space="preserve">Last Trade</t>
  </si>
  <si>
    <t xml:space="preserve">TimeStamp</t>
  </si>
  <si>
    <t xml:space="preserve">Enter number of products in H1</t>
  </si>
  <si>
    <t xml:space="preserve">NYISO Zone A Daily</t>
  </si>
  <si>
    <t xml:space="preserve">a</t>
  </si>
  <si>
    <t xml:space="preserve">NYISO Zone A Next Day Daily</t>
  </si>
  <si>
    <t xml:space="preserve">NYISO Zone A Bal Week</t>
  </si>
  <si>
    <t xml:space="preserve">NYISO Zone A Next Week</t>
  </si>
  <si>
    <t xml:space="preserve">NYISO Zone A Bal Month</t>
  </si>
  <si>
    <t xml:space="preserve">NYISO Zone J Jul-Aug 2001</t>
  </si>
  <si>
    <t xml:space="preserve">NYISO Zone J Jul-Aug 2002</t>
  </si>
  <si>
    <t xml:space="preserve">NYISO Zone J Jul-Aug 2003</t>
  </si>
  <si>
    <t xml:space="preserve">NYISO Zone J Jun-02</t>
  </si>
  <si>
    <t xml:space="preserve">NYISO Zone J Mar-02</t>
  </si>
  <si>
    <t xml:space="preserve">NYISO Zone J Mar-Apr 2002</t>
  </si>
  <si>
    <t xml:space="preserve">NYISO Zone J May-02</t>
  </si>
  <si>
    <t xml:space="preserve">NYISO Zone J Nov-01</t>
  </si>
  <si>
    <t xml:space="preserve">NYISO Zone J Oct-01</t>
  </si>
  <si>
    <t xml:space="preserve">NYISO Zone J Oct-Dec 2001</t>
  </si>
  <si>
    <t xml:space="preserve">NYISO Zone J Oct-Dec 2002</t>
  </si>
  <si>
    <t xml:space="preserve">NYISO Zone J Sep-01</t>
  </si>
  <si>
    <t xml:space="preserve">NYISO Zone J Sep-02</t>
  </si>
  <si>
    <t xml:space="preserve"> </t>
  </si>
  <si>
    <t xml:space="preserve">NYISO Zone G Daily</t>
  </si>
  <si>
    <t xml:space="preserve">NYISO Zone G Next Day Daily</t>
  </si>
  <si>
    <t xml:space="preserve">NYISO Zone G Bal Week</t>
  </si>
  <si>
    <t xml:space="preserve">NYISO Zone G Next Week</t>
  </si>
  <si>
    <t xml:space="preserve">NYISO Zone G Bal Month</t>
  </si>
  <si>
    <t xml:space="preserve">NYISO Zone G Jul-Aug 2002</t>
  </si>
  <si>
    <t xml:space="preserve">NYISO Zone G Jul-Aug 2003</t>
  </si>
  <si>
    <t xml:space="preserve">NYISO Zone G Jun-02</t>
  </si>
  <si>
    <t xml:space="preserve">NYISO Zone G Mar-02</t>
  </si>
  <si>
    <t xml:space="preserve">NYISO Zone G Mar-Apr 2002</t>
  </si>
  <si>
    <t xml:space="preserve">NYISO Zone G May-02</t>
  </si>
  <si>
    <t xml:space="preserve">NYISO Zone G Nov-02</t>
  </si>
  <si>
    <t xml:space="preserve">NYISO Zone G Oct-02</t>
  </si>
  <si>
    <t xml:space="preserve">NYISO Zone G Oct-Dec 2001</t>
  </si>
  <si>
    <t xml:space="preserve">NYISO Zone G Oct-Dec 2002</t>
  </si>
  <si>
    <t xml:space="preserve">NYISO Zone G Sep-01</t>
  </si>
  <si>
    <t xml:space="preserve">NYISO Zone G Sep-02</t>
  </si>
  <si>
    <t xml:space="preserve">NYISO Zone J Daily</t>
  </si>
  <si>
    <t xml:space="preserve">NYISO Zone J Next Day Daily</t>
  </si>
  <si>
    <t xml:space="preserve">NYISO Zone J Bal Week</t>
  </si>
  <si>
    <t xml:space="preserve">NYISO Zone J Next Week</t>
  </si>
  <si>
    <t xml:space="preserve">NYISO Zone J Bal Month</t>
  </si>
  <si>
    <t xml:space="preserve">NYISO Zone A Jul-Aug 2001</t>
  </si>
  <si>
    <t xml:space="preserve">NYISO Zone A Jul-Aug 2002</t>
  </si>
  <si>
    <t xml:space="preserve">NYISO Zone A Jun-02</t>
  </si>
  <si>
    <t xml:space="preserve">NYISO Zone A Mar-02</t>
  </si>
  <si>
    <t xml:space="preserve">NYISO Zone A Mar-Apr 2002</t>
  </si>
  <si>
    <t xml:space="preserve">NYISO Zone A May-02</t>
  </si>
  <si>
    <t xml:space="preserve">NYISO Zone A Nov-01</t>
  </si>
  <si>
    <t xml:space="preserve">NYISO Zone A Oct-01</t>
  </si>
  <si>
    <t xml:space="preserve">NYISO Zone A Oct-Dec 2001</t>
  </si>
  <si>
    <t xml:space="preserve">NYISO Zone A Oct-Dec 2002</t>
  </si>
  <si>
    <t xml:space="preserve">NYISO Zone A Sep-01</t>
  </si>
  <si>
    <t xml:space="preserve">NYISO Zone A Sep02</t>
  </si>
  <si>
    <t xml:space="preserve">PJM Apr-02</t>
  </si>
  <si>
    <t xml:space="preserve">PJM Dec-01</t>
  </si>
  <si>
    <t xml:space="preserve">PJM Jan-Dec 2002</t>
  </si>
  <si>
    <t xml:space="preserve">PJM Jan-Dec 2003</t>
  </si>
  <si>
    <t xml:space="preserve">PJM Jan-Feb 2002</t>
  </si>
  <si>
    <t xml:space="preserve">PJM Jul-Aug 2002</t>
  </si>
  <si>
    <t xml:space="preserve">PJM Jul-Aug 2003</t>
  </si>
  <si>
    <t xml:space="preserve">PJM Jun-02</t>
  </si>
  <si>
    <t xml:space="preserve">PJM Mar-02</t>
  </si>
  <si>
    <t xml:space="preserve">PJM Mar-Apr 2002</t>
  </si>
  <si>
    <t xml:space="preserve">PJM May-02</t>
  </si>
  <si>
    <t xml:space="preserve">PJM Nov-01</t>
  </si>
  <si>
    <t xml:space="preserve">PJM Oct-01</t>
  </si>
  <si>
    <t xml:space="preserve">PJM Oct-Dec 2001</t>
  </si>
  <si>
    <t xml:space="preserve">PJM Oct-Dec 2002</t>
  </si>
  <si>
    <t xml:space="preserve">PJM Sep-01</t>
  </si>
  <si>
    <t xml:space="preserve">PJM Sep-02</t>
  </si>
  <si>
    <t xml:space="preserve">PJM Jan-02</t>
  </si>
  <si>
    <t xml:space="preserve">PJM Jun-03</t>
  </si>
  <si>
    <t xml:space="preserve">PJM Mar-Apr 2003</t>
  </si>
  <si>
    <t xml:space="preserve">PJM May-03</t>
  </si>
  <si>
    <t xml:space="preserve">PJM Sep-03</t>
  </si>
  <si>
    <t xml:space="preserve">NEPOOL Apr-02</t>
  </si>
  <si>
    <t xml:space="preserve">NEPOOL Dec-01</t>
  </si>
  <si>
    <t xml:space="preserve">NEPOOL Jan-Dec 2002</t>
  </si>
  <si>
    <t xml:space="preserve">NEPOOL Jan-Dec 2003</t>
  </si>
  <si>
    <t xml:space="preserve">NEPOOL Jan-Feb 2002</t>
  </si>
  <si>
    <t xml:space="preserve">NEPOOL Jul-Aug 2002</t>
  </si>
  <si>
    <t xml:space="preserve">NEPOOL Jun-02</t>
  </si>
  <si>
    <t xml:space="preserve">NEPOOL Mar-02</t>
  </si>
  <si>
    <t xml:space="preserve">NEPOOL Mar-Apr 2002</t>
  </si>
  <si>
    <t xml:space="preserve">NEPOOL May-02</t>
  </si>
  <si>
    <t xml:space="preserve">NEPOOL Nov-01</t>
  </si>
  <si>
    <t xml:space="preserve">NEPOOL Oct-01</t>
  </si>
  <si>
    <t xml:space="preserve">NEPOOL Oct-Dec 2001</t>
  </si>
  <si>
    <t xml:space="preserve">NEPOOL Oct-Dec 2002</t>
  </si>
  <si>
    <t xml:space="preserve">NEPOOL Sep-01</t>
  </si>
  <si>
    <t xml:space="preserve">NEPOOL Sep02</t>
  </si>
  <si>
    <t xml:space="preserve">Nymex Apr-Oct 02</t>
  </si>
  <si>
    <t xml:space="preserve">Nymex Jan-Dec 02</t>
  </si>
  <si>
    <t xml:space="preserve">Nymex Jan-Dec 03</t>
  </si>
  <si>
    <t xml:space="preserve">Nymex Nov 01</t>
  </si>
  <si>
    <t xml:space="preserve">Nymex Nov 01 - Mar 02</t>
  </si>
  <si>
    <t xml:space="preserve">Nymex Oct 01</t>
  </si>
  <si>
    <t xml:space="preserve">Nymex Sep 01</t>
  </si>
  <si>
    <t xml:space="preserve">Nymex Bid </t>
  </si>
  <si>
    <t xml:space="preserve">Nymex Offer</t>
  </si>
  <si>
    <t xml:space="preserve">Nymex Delta</t>
  </si>
  <si>
    <t xml:space="preserve">PJM Bid</t>
  </si>
  <si>
    <t xml:space="preserve">PJM Offer</t>
  </si>
  <si>
    <t xml:space="preserve">PJM Delta</t>
  </si>
  <si>
    <t xml:space="preserve">HR Bid</t>
  </si>
  <si>
    <t xml:space="preserve">HR Offer</t>
  </si>
  <si>
    <t xml:space="preserve">HR Delta</t>
  </si>
  <si>
    <t xml:space="preserve">NEPOOL Bid</t>
  </si>
  <si>
    <t xml:space="preserve">NEPOOL Offer</t>
  </si>
  <si>
    <t xml:space="preserve">NEPOOL Delta</t>
  </si>
  <si>
    <t xml:space="preserve">PJM Close</t>
  </si>
  <si>
    <t xml:space="preserve">NY Zone A Close</t>
  </si>
  <si>
    <t xml:space="preserve">NY Zone G Close</t>
  </si>
  <si>
    <t xml:space="preserve">NY Zone J Close</t>
  </si>
  <si>
    <t xml:space="preserve">NEPOOL Close</t>
  </si>
  <si>
    <t xml:space="preserve">Nymex Close</t>
  </si>
  <si>
    <t xml:space="preserve">Sep-01</t>
  </si>
  <si>
    <t xml:space="preserve">Oct-01</t>
  </si>
  <si>
    <t xml:space="preserve">Q4-01</t>
  </si>
  <si>
    <t xml:space="preserve">Jan-Feb 02</t>
  </si>
  <si>
    <t xml:space="preserve">Mar-Apr 02</t>
  </si>
  <si>
    <t xml:space="preserve">May-02</t>
  </si>
  <si>
    <t xml:space="preserve">Jun-02</t>
  </si>
  <si>
    <t xml:space="preserve">Jul-Aug 02</t>
  </si>
  <si>
    <t xml:space="preserve">Sep-02</t>
  </si>
  <si>
    <t xml:space="preserve">Q4-02</t>
  </si>
  <si>
    <t xml:space="preserve">Jan-Dec 02</t>
  </si>
  <si>
    <t xml:space="preserve">Nov-Mar</t>
  </si>
  <si>
    <t xml:space="preserve">NY Zone A Bid</t>
  </si>
  <si>
    <t xml:space="preserve">NY Zone A Offer</t>
  </si>
  <si>
    <t xml:space="preserve">NY Zone A Delta</t>
  </si>
  <si>
    <t xml:space="preserve">NY Zone G Bid</t>
  </si>
  <si>
    <t xml:space="preserve">NY Zone G Offer</t>
  </si>
  <si>
    <t xml:space="preserve">NY Zone G Delta</t>
  </si>
  <si>
    <t xml:space="preserve">NY Zone J Bid</t>
  </si>
  <si>
    <t xml:space="preserve">NY Zone J Offer</t>
  </si>
  <si>
    <t xml:space="preserve">NY Zone J Delta</t>
  </si>
  <si>
    <t xml:space="preserve">Next Day</t>
  </si>
  <si>
    <t xml:space="preserve">Next Next Day</t>
  </si>
  <si>
    <t xml:space="preserve">Next Week</t>
  </si>
  <si>
    <t xml:space="preserve">Bal Mo</t>
  </si>
  <si>
    <t xml:space="preserve">Zone A - PJM Bid</t>
  </si>
  <si>
    <t xml:space="preserve">Zone A - PJM Offer</t>
  </si>
  <si>
    <t xml:space="preserve">Zone A - PJM Delta</t>
  </si>
  <si>
    <t xml:space="preserve">Zone G - Zone A Bid</t>
  </si>
  <si>
    <t xml:space="preserve">Zone G - Zone A Offer</t>
  </si>
  <si>
    <t xml:space="preserve">Zone G - Zone A Delta</t>
  </si>
  <si>
    <t xml:space="preserve">Zone J - Zone G Bid</t>
  </si>
  <si>
    <t xml:space="preserve">Zone J - Zone G Offer</t>
  </si>
  <si>
    <t xml:space="preserve">Zone J - Zone G Delta</t>
  </si>
  <si>
    <t xml:space="preserve">Zone G - NEPOOL Bid</t>
  </si>
  <si>
    <t xml:space="preserve">Zone G - NEPOOL Offer</t>
  </si>
  <si>
    <t xml:space="preserve">Zone G - NEPOOL Delta</t>
  </si>
  <si>
    <t xml:space="preserve">Nepool</t>
  </si>
  <si>
    <t xml:space="preserve">PJM W</t>
  </si>
  <si>
    <t xml:space="preserve">PJM E</t>
  </si>
  <si>
    <t xml:space="preserve">NYISO A</t>
  </si>
  <si>
    <t xml:space="preserve">NYISO G</t>
  </si>
  <si>
    <t xml:space="preserve">NYISO J</t>
  </si>
  <si>
    <t xml:space="preserve">HH</t>
  </si>
  <si>
    <t xml:space="preserve">Z6</t>
  </si>
  <si>
    <t xml:space="preserve">Z6 Basis</t>
  </si>
  <si>
    <t xml:space="preserve">Q4 2001</t>
  </si>
  <si>
    <t xml:space="preserve">Winter 2002</t>
  </si>
  <si>
    <t xml:space="preserve">Spring 2002</t>
  </si>
  <si>
    <t xml:space="preserve">Summer 2002</t>
  </si>
  <si>
    <t xml:space="preserve">Cal 2002</t>
  </si>
  <si>
    <t xml:space="preserve">Q4 2002</t>
  </si>
  <si>
    <t xml:space="preserve">Winter 2003</t>
  </si>
  <si>
    <t xml:space="preserve">Spring 2003</t>
  </si>
  <si>
    <t xml:space="preserve">Summer 2003</t>
  </si>
  <si>
    <t xml:space="preserve">Cal 2003</t>
  </si>
  <si>
    <t xml:space="preserve">Q4 2003</t>
  </si>
  <si>
    <t xml:space="preserve">Winter 2004</t>
  </si>
  <si>
    <t xml:space="preserve">Spring 2004</t>
  </si>
  <si>
    <t xml:space="preserve">Summer 2004</t>
  </si>
  <si>
    <t xml:space="preserve">Cal 2004</t>
  </si>
  <si>
    <t xml:space="preserve">Q4 2004</t>
  </si>
  <si>
    <t xml:space="preserve">Winter 2005</t>
  </si>
  <si>
    <t xml:space="preserve">Spring 2005</t>
  </si>
  <si>
    <t xml:space="preserve">Summer 2005</t>
  </si>
  <si>
    <t xml:space="preserve">Nov-Mar 2002</t>
  </si>
  <si>
    <t xml:space="preserve">Nov-Mar 2003</t>
  </si>
  <si>
    <t xml:space="preserve">Nov-Mar 2004</t>
  </si>
  <si>
    <t xml:space="preserve">Cash</t>
  </si>
  <si>
    <t xml:space="preserve">Zone A</t>
  </si>
  <si>
    <t xml:space="preserve">Zone G</t>
  </si>
  <si>
    <t xml:space="preserve">Zone J</t>
  </si>
  <si>
    <t xml:space="preserve">PJM</t>
  </si>
  <si>
    <t xml:space="preserve">Total</t>
  </si>
  <si>
    <t xml:space="preserve">Price Summary</t>
  </si>
  <si>
    <t xml:space="preserve">Position</t>
  </si>
  <si>
    <t xml:space="preserve">NY</t>
  </si>
  <si>
    <t xml:space="preserve">Prior Day</t>
  </si>
  <si>
    <t xml:space="preserve">Current Day</t>
  </si>
  <si>
    <t xml:space="preserve">Mw's</t>
  </si>
  <si>
    <t xml:space="preserve">Term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</si>
</sst>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\(#,##0\)"/>
    <numFmt numFmtId="166" formatCode="#,##0"/>
    <numFmt numFmtId="167" formatCode="_(* #,##0.00_);_(* \(#,##0.00\);_(* \-??_);_(@_)"/>
    <numFmt numFmtId="168" formatCode="0"/>
    <numFmt numFmtId="169" formatCode="m/d/yy"/>
    <numFmt numFmtId="170" formatCode="_(\$* #,##0.00_);_(\$* \(#,##0.00\);_(\$* \-??_);_(@_)"/>
    <numFmt numFmtId="171" formatCode="m/d/yy\ h:mm\ AM/PM"/>
    <numFmt numFmtId="172" formatCode="_(* #,##0_);_(* \(#,##0\);_(* \-??_);_(@_)"/>
    <numFmt numFmtId="173" formatCode="[$-409]d\-mmm"/>
    <numFmt numFmtId="174" formatCode="0.00"/>
    <numFmt numFmtId="175" formatCode="0.00_);[RED]\(0.00\)"/>
    <numFmt numFmtId="176" formatCode="0_);[RED]\(0\)"/>
    <numFmt numFmtId="177" formatCode="\$#,##0;[RED]\$#,##0"/>
    <numFmt numFmtId="178" formatCode="[$-409]#,##0.00_);[RED]\(#,##0.00\)"/>
    <numFmt numFmtId="179" formatCode="[$-409]m/d/yyyy"/>
    <numFmt numFmtId="180" formatCode="d\-mmm\,ddd"/>
    <numFmt numFmtId="181" formatCode="_(* #,##0_);_(* \(#,##0\);_(* \-_);_(@_)"/>
    <numFmt numFmtId="182" formatCode="\$#,##0.00_);[RED]&quot;($&quot;#,##0.00\)"/>
    <numFmt numFmtId="183" formatCode="[$-409]#,##0.00_);\(#,##0.00\)"/>
    <numFmt numFmtId="184" formatCode="0.0_);[RED]\(0.0\)"/>
    <numFmt numFmtId="185" formatCode="\$#,##0_);[RED]&quot;($&quot;#,##0\)"/>
    <numFmt numFmtId="186" formatCode="[$-409]m/d/yyyy\ h:mm"/>
    <numFmt numFmtId="187" formatCode="0.000"/>
    <numFmt numFmtId="188" formatCode="[$-409]mmm\-yy"/>
    <numFmt numFmtId="189" formatCode="[$-409]#,##0_);[RED]\(#,##0\)"/>
    <numFmt numFmtId="190" formatCode="#,##0.0_);[RED]\(#,##0.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b val="true"/>
      <sz val="12"/>
      <color rgb="FF0000FF"/>
      <name val="Times New Roman"/>
      <family val="1"/>
    </font>
    <font>
      <sz val="7.5"/>
      <name val="Arial"/>
      <family val="0"/>
    </font>
    <font>
      <sz val="8"/>
      <color rgb="FF000000"/>
      <name val="Arial Narrow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6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9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1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1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11" fillId="7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1" fontId="11" fillId="7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11" fillId="0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1" fontId="11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7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1" fontId="11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8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9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7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7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6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6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1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1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1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7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3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3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1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1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11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1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7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8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1" fillId="6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11" fillId="6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0" fontId="11" fillId="1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6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11" fillId="7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6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5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1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7" borderId="5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7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1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7" borderId="6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10" borderId="5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7" borderId="3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10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6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45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8" fillId="7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7" borderId="6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10" borderId="7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6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1" fillId="7" borderId="6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8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1" fillId="6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1" fillId="0" borderId="6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9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9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7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1" fillId="7" borderId="7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7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1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7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6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3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11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8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6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6" borderId="13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3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45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8" fillId="8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3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18" fillId="0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8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7" borderId="6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11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1" fillId="0" borderId="7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11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11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9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7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7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7" fillId="7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7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7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4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3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8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7" borderId="6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8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9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6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7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7" borderId="6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7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7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3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7" borderId="6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7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8" fillId="9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7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7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3" fillId="7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3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Unprot" xfId="28"/>
    <cellStyle name="Unprot$" xfId="29"/>
    <cellStyle name="Unprotect" xfId="30"/>
  </cellStyles>
  <dxfs count="1">
    <dxf>
      <font>
        <name val="Arial"/>
        <family val="0"/>
        <color rgb="00FFFF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81360</xdr:colOff>
      <xdr:row>15</xdr:row>
      <xdr:rowOff>76320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476440"/>
          <a:ext cx="8136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4" name="Picture 2" descr=""/>
        <xdr:cNvPicPr/>
      </xdr:nvPicPr>
      <xdr:blipFill>
        <a:blip r:embed="rId2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5" name="Picture 3" descr=""/>
        <xdr:cNvPicPr/>
      </xdr:nvPicPr>
      <xdr:blipFill>
        <a:blip r:embed="rId3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7" name="Picture 2" descr=""/>
        <xdr:cNvPicPr/>
      </xdr:nvPicPr>
      <xdr:blipFill>
        <a:blip r:embed="rId2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81000</xdr:colOff>
      <xdr:row>15</xdr:row>
      <xdr:rowOff>76320</xdr:rowOff>
    </xdr:to>
    <xdr:pic>
      <xdr:nvPicPr>
        <xdr:cNvPr id="8" name="Picture 3" descr=""/>
        <xdr:cNvPicPr/>
      </xdr:nvPicPr>
      <xdr:blipFill>
        <a:blip r:embed="rId3"/>
        <a:stretch/>
      </xdr:blipFill>
      <xdr:spPr>
        <a:xfrm>
          <a:off x="0" y="2476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CASH/pjm/PJMCASH/1999/PosMg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ower2/Analyst/GKim/Presto%20P&amp;L/Daily%20Price%20Sheet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CASH/NYISO/NYPosMg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kV"/>
      <sheetName val="Sheet1"/>
      <sheetName val="West"/>
      <sheetName val="Sheet3"/>
      <sheetName val="Sheet2"/>
      <sheetName val="NEPOOL"/>
      <sheetName val="Spreads"/>
      <sheetName val="DayCalc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SE_Px"/>
      <sheetName val="Cals_peak"/>
      <sheetName val="Cals_offpeak"/>
      <sheetName val="Cals_24hr"/>
      <sheetName val="Rates"/>
    </sheetNames>
    <sheetDataSet>
      <sheetData sheetId="0"/>
      <sheetData sheetId="1"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</row>
        <row r="8">
          <cell r="A8">
            <v>37165</v>
          </cell>
          <cell r="B8">
            <v>38.9782600402832</v>
          </cell>
          <cell r="C8">
            <v>38.9782600402832</v>
          </cell>
          <cell r="D8">
            <v>38.9782600402832</v>
          </cell>
          <cell r="E8">
            <v>38.9782600402832</v>
          </cell>
          <cell r="F8">
            <v>29.5999965667725</v>
          </cell>
          <cell r="G8">
            <v>34.0999946594238</v>
          </cell>
          <cell r="H8">
            <v>29.5999965667725</v>
          </cell>
          <cell r="I8">
            <v>30.5999965667725</v>
          </cell>
          <cell r="J8">
            <v>35</v>
          </cell>
          <cell r="K8">
            <v>41.5</v>
          </cell>
          <cell r="L8">
            <v>46.5</v>
          </cell>
        </row>
        <row r="9">
          <cell r="A9">
            <v>37196</v>
          </cell>
          <cell r="B9">
            <v>40.25</v>
          </cell>
          <cell r="C9">
            <v>40.25</v>
          </cell>
          <cell r="D9">
            <v>40.25</v>
          </cell>
          <cell r="E9">
            <v>40.25</v>
          </cell>
          <cell r="F9">
            <v>29</v>
          </cell>
          <cell r="G9">
            <v>33.5</v>
          </cell>
          <cell r="H9">
            <v>29</v>
          </cell>
          <cell r="I9">
            <v>30</v>
          </cell>
          <cell r="J9">
            <v>35</v>
          </cell>
          <cell r="K9">
            <v>41.5</v>
          </cell>
          <cell r="L9">
            <v>46.5</v>
          </cell>
        </row>
        <row r="10">
          <cell r="A10">
            <v>37226</v>
          </cell>
          <cell r="B10">
            <v>42.75</v>
          </cell>
          <cell r="C10">
            <v>42.75</v>
          </cell>
          <cell r="D10">
            <v>42.75</v>
          </cell>
          <cell r="E10">
            <v>42.75</v>
          </cell>
          <cell r="F10">
            <v>32.25</v>
          </cell>
          <cell r="G10">
            <v>36.75</v>
          </cell>
          <cell r="H10">
            <v>32.25</v>
          </cell>
          <cell r="I10">
            <v>33.25</v>
          </cell>
          <cell r="J10">
            <v>35</v>
          </cell>
          <cell r="K10">
            <v>41.5</v>
          </cell>
          <cell r="L10">
            <v>46.5</v>
          </cell>
        </row>
        <row r="11">
          <cell r="A11">
            <v>37257</v>
          </cell>
          <cell r="B11">
            <v>47</v>
          </cell>
          <cell r="C11">
            <v>47</v>
          </cell>
          <cell r="D11">
            <v>47</v>
          </cell>
          <cell r="E11">
            <v>47</v>
          </cell>
          <cell r="F11">
            <v>36</v>
          </cell>
          <cell r="G11">
            <v>41.5</v>
          </cell>
          <cell r="H11">
            <v>36</v>
          </cell>
          <cell r="I11">
            <v>37</v>
          </cell>
          <cell r="J11">
            <v>39.25</v>
          </cell>
          <cell r="K11">
            <v>47</v>
          </cell>
          <cell r="L11">
            <v>56.5</v>
          </cell>
        </row>
        <row r="12">
          <cell r="A12">
            <v>37288</v>
          </cell>
          <cell r="B12">
            <v>47</v>
          </cell>
          <cell r="C12">
            <v>47</v>
          </cell>
          <cell r="D12">
            <v>47</v>
          </cell>
          <cell r="E12">
            <v>47</v>
          </cell>
          <cell r="F12">
            <v>36</v>
          </cell>
          <cell r="G12">
            <v>41.5</v>
          </cell>
          <cell r="H12">
            <v>36</v>
          </cell>
          <cell r="I12">
            <v>37</v>
          </cell>
          <cell r="J12">
            <v>39.25</v>
          </cell>
          <cell r="K12">
            <v>47</v>
          </cell>
          <cell r="L12">
            <v>56.5</v>
          </cell>
        </row>
        <row r="13">
          <cell r="A13">
            <v>37316</v>
          </cell>
          <cell r="B13">
            <v>37.25</v>
          </cell>
          <cell r="C13">
            <v>37.25</v>
          </cell>
          <cell r="D13">
            <v>37.25</v>
          </cell>
          <cell r="E13">
            <v>37.25</v>
          </cell>
          <cell r="F13">
            <v>32.5</v>
          </cell>
          <cell r="G13">
            <v>37</v>
          </cell>
          <cell r="H13">
            <v>32.5</v>
          </cell>
          <cell r="I13">
            <v>33.5</v>
          </cell>
          <cell r="J13">
            <v>34.75</v>
          </cell>
          <cell r="K13">
            <v>42</v>
          </cell>
          <cell r="L13">
            <v>44</v>
          </cell>
        </row>
        <row r="14">
          <cell r="A14">
            <v>37347</v>
          </cell>
          <cell r="B14">
            <v>37.25</v>
          </cell>
          <cell r="C14">
            <v>37.25</v>
          </cell>
          <cell r="D14">
            <v>37.25</v>
          </cell>
          <cell r="E14">
            <v>37.25</v>
          </cell>
          <cell r="F14">
            <v>31.5</v>
          </cell>
          <cell r="G14">
            <v>36</v>
          </cell>
          <cell r="H14">
            <v>31.5</v>
          </cell>
          <cell r="I14">
            <v>32.5</v>
          </cell>
          <cell r="J14">
            <v>34.75</v>
          </cell>
          <cell r="K14">
            <v>41</v>
          </cell>
          <cell r="L14">
            <v>44</v>
          </cell>
        </row>
        <row r="15">
          <cell r="A15">
            <v>37377</v>
          </cell>
          <cell r="B15">
            <v>38</v>
          </cell>
          <cell r="C15">
            <v>38</v>
          </cell>
          <cell r="D15">
            <v>38</v>
          </cell>
          <cell r="E15">
            <v>38</v>
          </cell>
          <cell r="F15">
            <v>34</v>
          </cell>
          <cell r="G15">
            <v>39.5</v>
          </cell>
          <cell r="H15">
            <v>34</v>
          </cell>
          <cell r="I15">
            <v>35</v>
          </cell>
          <cell r="J15">
            <v>36</v>
          </cell>
          <cell r="K15">
            <v>43</v>
          </cell>
          <cell r="L15">
            <v>49.5</v>
          </cell>
        </row>
        <row r="16">
          <cell r="A16">
            <v>37408</v>
          </cell>
          <cell r="B16">
            <v>45.75</v>
          </cell>
          <cell r="C16">
            <v>45.75</v>
          </cell>
          <cell r="D16">
            <v>45.75</v>
          </cell>
          <cell r="E16">
            <v>45.75</v>
          </cell>
          <cell r="F16">
            <v>44.5</v>
          </cell>
          <cell r="G16">
            <v>55</v>
          </cell>
          <cell r="H16">
            <v>44.5</v>
          </cell>
          <cell r="I16">
            <v>47.5</v>
          </cell>
          <cell r="J16">
            <v>43.5</v>
          </cell>
          <cell r="K16">
            <v>52</v>
          </cell>
          <cell r="L16">
            <v>58.5</v>
          </cell>
        </row>
        <row r="17">
          <cell r="A17">
            <v>37438</v>
          </cell>
          <cell r="B17">
            <v>59</v>
          </cell>
          <cell r="C17">
            <v>59</v>
          </cell>
          <cell r="D17">
            <v>59</v>
          </cell>
          <cell r="E17">
            <v>59</v>
          </cell>
          <cell r="F17">
            <v>60.75</v>
          </cell>
          <cell r="G17">
            <v>78.25</v>
          </cell>
          <cell r="H17">
            <v>60.75</v>
          </cell>
          <cell r="I17">
            <v>63.75</v>
          </cell>
          <cell r="J17">
            <v>57.25</v>
          </cell>
          <cell r="K17">
            <v>74.5</v>
          </cell>
          <cell r="L17">
            <v>85.5</v>
          </cell>
        </row>
        <row r="18">
          <cell r="A18">
            <v>37469</v>
          </cell>
          <cell r="B18">
            <v>59</v>
          </cell>
          <cell r="C18">
            <v>59</v>
          </cell>
          <cell r="D18">
            <v>59</v>
          </cell>
          <cell r="E18">
            <v>59</v>
          </cell>
          <cell r="F18">
            <v>60.75</v>
          </cell>
          <cell r="G18">
            <v>77.25</v>
          </cell>
          <cell r="H18">
            <v>60.75</v>
          </cell>
          <cell r="I18">
            <v>63.75</v>
          </cell>
          <cell r="J18">
            <v>57.25</v>
          </cell>
          <cell r="K18">
            <v>74.5</v>
          </cell>
          <cell r="L18">
            <v>85.5</v>
          </cell>
        </row>
        <row r="19">
          <cell r="A19">
            <v>37500</v>
          </cell>
          <cell r="B19">
            <v>37.75</v>
          </cell>
          <cell r="C19">
            <v>37.75</v>
          </cell>
          <cell r="D19">
            <v>37.75</v>
          </cell>
          <cell r="E19">
            <v>37.75</v>
          </cell>
          <cell r="F19">
            <v>32</v>
          </cell>
          <cell r="G19">
            <v>36.5</v>
          </cell>
          <cell r="H19">
            <v>32</v>
          </cell>
          <cell r="I19">
            <v>33</v>
          </cell>
          <cell r="J19">
            <v>35</v>
          </cell>
          <cell r="K19">
            <v>41</v>
          </cell>
          <cell r="L19">
            <v>48.5</v>
          </cell>
        </row>
        <row r="20">
          <cell r="A20">
            <v>37530</v>
          </cell>
          <cell r="B20">
            <v>36</v>
          </cell>
          <cell r="C20">
            <v>36</v>
          </cell>
          <cell r="D20">
            <v>36</v>
          </cell>
          <cell r="E20">
            <v>36</v>
          </cell>
          <cell r="F20">
            <v>31.75</v>
          </cell>
          <cell r="G20">
            <v>36.25</v>
          </cell>
          <cell r="H20">
            <v>31.75</v>
          </cell>
          <cell r="I20">
            <v>32.75</v>
          </cell>
          <cell r="J20">
            <v>34.9999977111816</v>
          </cell>
          <cell r="K20">
            <v>41.5</v>
          </cell>
          <cell r="L20">
            <v>48</v>
          </cell>
        </row>
        <row r="21">
          <cell r="A21">
            <v>37561</v>
          </cell>
          <cell r="B21">
            <v>36</v>
          </cell>
          <cell r="C21">
            <v>36</v>
          </cell>
          <cell r="D21">
            <v>36</v>
          </cell>
          <cell r="E21">
            <v>36</v>
          </cell>
          <cell r="F21">
            <v>31.75</v>
          </cell>
          <cell r="G21">
            <v>36.25</v>
          </cell>
          <cell r="H21">
            <v>31.75</v>
          </cell>
          <cell r="I21">
            <v>32.75</v>
          </cell>
          <cell r="J21">
            <v>34.9999977111816</v>
          </cell>
          <cell r="K21">
            <v>41.5</v>
          </cell>
          <cell r="L21">
            <v>48</v>
          </cell>
        </row>
        <row r="22">
          <cell r="A22">
            <v>37591</v>
          </cell>
          <cell r="B22">
            <v>37.25</v>
          </cell>
          <cell r="C22">
            <v>37.25</v>
          </cell>
          <cell r="D22">
            <v>37.25</v>
          </cell>
          <cell r="E22">
            <v>37.25</v>
          </cell>
          <cell r="F22">
            <v>31.75</v>
          </cell>
          <cell r="G22">
            <v>36.25</v>
          </cell>
          <cell r="H22">
            <v>31.75</v>
          </cell>
          <cell r="I22">
            <v>32.75</v>
          </cell>
          <cell r="J22">
            <v>34.9999977111816</v>
          </cell>
          <cell r="K22">
            <v>41.5</v>
          </cell>
          <cell r="L22">
            <v>48</v>
          </cell>
        </row>
        <row r="23">
          <cell r="A23">
            <v>37622</v>
          </cell>
          <cell r="B23">
            <v>45.25</v>
          </cell>
          <cell r="C23">
            <v>45.25</v>
          </cell>
          <cell r="D23">
            <v>45.25</v>
          </cell>
          <cell r="E23">
            <v>45.25</v>
          </cell>
          <cell r="F23">
            <v>36.5</v>
          </cell>
          <cell r="G23">
            <v>42</v>
          </cell>
          <cell r="H23">
            <v>36.5</v>
          </cell>
          <cell r="I23">
            <v>37.5</v>
          </cell>
          <cell r="J23">
            <v>40.75</v>
          </cell>
          <cell r="K23">
            <v>46.5</v>
          </cell>
          <cell r="L23">
            <v>56.5</v>
          </cell>
        </row>
        <row r="24">
          <cell r="A24">
            <v>37653</v>
          </cell>
          <cell r="B24">
            <v>45.25</v>
          </cell>
          <cell r="C24">
            <v>45.25</v>
          </cell>
          <cell r="D24">
            <v>45.25</v>
          </cell>
          <cell r="E24">
            <v>45.25</v>
          </cell>
          <cell r="F24">
            <v>36.5</v>
          </cell>
          <cell r="G24">
            <v>42</v>
          </cell>
          <cell r="H24">
            <v>36.5</v>
          </cell>
          <cell r="I24">
            <v>37.5</v>
          </cell>
          <cell r="J24">
            <v>40.75</v>
          </cell>
          <cell r="K24">
            <v>46.5</v>
          </cell>
          <cell r="L24">
            <v>56.5</v>
          </cell>
        </row>
        <row r="25">
          <cell r="A25">
            <v>37681</v>
          </cell>
          <cell r="B25">
            <v>36</v>
          </cell>
          <cell r="C25">
            <v>36</v>
          </cell>
          <cell r="D25">
            <v>36</v>
          </cell>
          <cell r="E25">
            <v>36</v>
          </cell>
          <cell r="F25">
            <v>33.25</v>
          </cell>
          <cell r="G25">
            <v>37.75</v>
          </cell>
          <cell r="H25">
            <v>33.25</v>
          </cell>
          <cell r="I25">
            <v>34.25</v>
          </cell>
          <cell r="J25">
            <v>34.4499984741211</v>
          </cell>
          <cell r="K25">
            <v>42</v>
          </cell>
          <cell r="L25">
            <v>46.5</v>
          </cell>
        </row>
        <row r="26">
          <cell r="A26">
            <v>37712</v>
          </cell>
          <cell r="B26">
            <v>36</v>
          </cell>
          <cell r="C26">
            <v>36</v>
          </cell>
          <cell r="D26">
            <v>36</v>
          </cell>
          <cell r="E26">
            <v>36</v>
          </cell>
          <cell r="F26">
            <v>32.25</v>
          </cell>
          <cell r="G26">
            <v>36.75</v>
          </cell>
          <cell r="H26">
            <v>32.25</v>
          </cell>
          <cell r="I26">
            <v>33.25</v>
          </cell>
          <cell r="J26">
            <v>34.4499984741211</v>
          </cell>
          <cell r="K26">
            <v>41</v>
          </cell>
          <cell r="L26">
            <v>46.5</v>
          </cell>
        </row>
        <row r="27">
          <cell r="A27">
            <v>37742</v>
          </cell>
          <cell r="B27">
            <v>36.75</v>
          </cell>
          <cell r="C27">
            <v>36.75</v>
          </cell>
          <cell r="D27">
            <v>36.75</v>
          </cell>
          <cell r="E27">
            <v>36.75</v>
          </cell>
          <cell r="F27">
            <v>33.75</v>
          </cell>
          <cell r="G27">
            <v>39.25</v>
          </cell>
          <cell r="H27">
            <v>33.75</v>
          </cell>
          <cell r="I27">
            <v>34.75</v>
          </cell>
          <cell r="J27">
            <v>35.35</v>
          </cell>
          <cell r="K27">
            <v>42</v>
          </cell>
          <cell r="L27">
            <v>47.5</v>
          </cell>
        </row>
        <row r="28">
          <cell r="A28">
            <v>37773</v>
          </cell>
          <cell r="B28">
            <v>43.5</v>
          </cell>
          <cell r="C28">
            <v>43.5</v>
          </cell>
          <cell r="D28">
            <v>43.5</v>
          </cell>
          <cell r="E28">
            <v>43.5</v>
          </cell>
          <cell r="F28">
            <v>44.25</v>
          </cell>
          <cell r="G28">
            <v>53.75</v>
          </cell>
          <cell r="H28">
            <v>44.25</v>
          </cell>
          <cell r="I28">
            <v>47.25</v>
          </cell>
          <cell r="J28">
            <v>42.75</v>
          </cell>
          <cell r="K28">
            <v>52</v>
          </cell>
          <cell r="L28">
            <v>56.5</v>
          </cell>
        </row>
        <row r="29">
          <cell r="A29">
            <v>37803</v>
          </cell>
          <cell r="B29">
            <v>52.5</v>
          </cell>
          <cell r="C29">
            <v>52.5</v>
          </cell>
          <cell r="D29">
            <v>52.5</v>
          </cell>
          <cell r="E29">
            <v>52.5</v>
          </cell>
          <cell r="F29">
            <v>55.5</v>
          </cell>
          <cell r="G29">
            <v>70</v>
          </cell>
          <cell r="H29">
            <v>55.5</v>
          </cell>
          <cell r="I29">
            <v>58.5</v>
          </cell>
          <cell r="J29">
            <v>56.5</v>
          </cell>
          <cell r="K29">
            <v>73</v>
          </cell>
          <cell r="L29">
            <v>83.5</v>
          </cell>
        </row>
        <row r="30">
          <cell r="A30">
            <v>37834</v>
          </cell>
          <cell r="B30">
            <v>52.5</v>
          </cell>
          <cell r="C30">
            <v>52.5</v>
          </cell>
          <cell r="D30">
            <v>52.5</v>
          </cell>
          <cell r="E30">
            <v>52.5</v>
          </cell>
          <cell r="F30">
            <v>55.5</v>
          </cell>
          <cell r="G30">
            <v>68</v>
          </cell>
          <cell r="H30">
            <v>55.5</v>
          </cell>
          <cell r="I30">
            <v>58.5</v>
          </cell>
          <cell r="J30">
            <v>56.5</v>
          </cell>
          <cell r="K30">
            <v>73</v>
          </cell>
          <cell r="L30">
            <v>83.5</v>
          </cell>
        </row>
        <row r="31">
          <cell r="A31">
            <v>37865</v>
          </cell>
          <cell r="B31">
            <v>35.25</v>
          </cell>
          <cell r="C31">
            <v>35.25</v>
          </cell>
          <cell r="D31">
            <v>35.25</v>
          </cell>
          <cell r="E31">
            <v>35.25</v>
          </cell>
          <cell r="F31">
            <v>32.25</v>
          </cell>
          <cell r="G31">
            <v>35.75</v>
          </cell>
          <cell r="H31">
            <v>32.25</v>
          </cell>
          <cell r="I31">
            <v>33.25</v>
          </cell>
          <cell r="J31">
            <v>34.25</v>
          </cell>
          <cell r="K31">
            <v>41.25</v>
          </cell>
          <cell r="L31">
            <v>48.5</v>
          </cell>
        </row>
        <row r="32">
          <cell r="A32">
            <v>37895</v>
          </cell>
          <cell r="B32">
            <v>34</v>
          </cell>
          <cell r="C32">
            <v>34</v>
          </cell>
          <cell r="D32">
            <v>34</v>
          </cell>
          <cell r="E32">
            <v>34</v>
          </cell>
          <cell r="F32">
            <v>32</v>
          </cell>
          <cell r="G32">
            <v>35.5</v>
          </cell>
          <cell r="H32">
            <v>32</v>
          </cell>
          <cell r="I32">
            <v>33</v>
          </cell>
          <cell r="J32">
            <v>34.75</v>
          </cell>
          <cell r="K32">
            <v>41.5</v>
          </cell>
          <cell r="L32">
            <v>45.5</v>
          </cell>
        </row>
        <row r="33">
          <cell r="A33">
            <v>37926</v>
          </cell>
          <cell r="B33">
            <v>34</v>
          </cell>
          <cell r="C33">
            <v>34</v>
          </cell>
          <cell r="D33">
            <v>34</v>
          </cell>
          <cell r="E33">
            <v>34</v>
          </cell>
          <cell r="F33">
            <v>32</v>
          </cell>
          <cell r="G33">
            <v>35.5</v>
          </cell>
          <cell r="H33">
            <v>32</v>
          </cell>
          <cell r="I33">
            <v>33</v>
          </cell>
          <cell r="J33">
            <v>34.75</v>
          </cell>
          <cell r="K33">
            <v>41.5</v>
          </cell>
          <cell r="L33">
            <v>45.5</v>
          </cell>
        </row>
        <row r="34">
          <cell r="A34">
            <v>37956</v>
          </cell>
          <cell r="B34">
            <v>35.25</v>
          </cell>
          <cell r="C34">
            <v>35.25</v>
          </cell>
          <cell r="D34">
            <v>35.25</v>
          </cell>
          <cell r="E34">
            <v>35.25</v>
          </cell>
          <cell r="F34">
            <v>32</v>
          </cell>
          <cell r="G34">
            <v>35.5</v>
          </cell>
          <cell r="H34">
            <v>32</v>
          </cell>
          <cell r="I34">
            <v>33</v>
          </cell>
          <cell r="J34">
            <v>34.75</v>
          </cell>
          <cell r="K34">
            <v>41.5</v>
          </cell>
          <cell r="L34">
            <v>45.5</v>
          </cell>
        </row>
        <row r="35">
          <cell r="A35">
            <v>37987</v>
          </cell>
          <cell r="B35">
            <v>44.75</v>
          </cell>
          <cell r="C35">
            <v>44.75</v>
          </cell>
          <cell r="D35">
            <v>44.75</v>
          </cell>
          <cell r="E35">
            <v>44.75</v>
          </cell>
          <cell r="F35">
            <v>36.5</v>
          </cell>
          <cell r="G35">
            <v>41</v>
          </cell>
          <cell r="H35">
            <v>36.5</v>
          </cell>
          <cell r="I35">
            <v>37.5</v>
          </cell>
          <cell r="J35">
            <v>41.75</v>
          </cell>
          <cell r="K35">
            <v>46.5</v>
          </cell>
          <cell r="L35">
            <v>56.5</v>
          </cell>
        </row>
        <row r="36">
          <cell r="A36">
            <v>38018</v>
          </cell>
          <cell r="B36">
            <v>44.75</v>
          </cell>
          <cell r="C36">
            <v>44.75</v>
          </cell>
          <cell r="D36">
            <v>44.75</v>
          </cell>
          <cell r="E36">
            <v>44.75</v>
          </cell>
          <cell r="F36">
            <v>36.5</v>
          </cell>
          <cell r="G36">
            <v>41</v>
          </cell>
          <cell r="H36">
            <v>36.5</v>
          </cell>
          <cell r="I36">
            <v>37.5</v>
          </cell>
          <cell r="J36">
            <v>41.75</v>
          </cell>
          <cell r="K36">
            <v>46.5</v>
          </cell>
          <cell r="L36">
            <v>56.5</v>
          </cell>
        </row>
        <row r="37">
          <cell r="A37">
            <v>38047</v>
          </cell>
          <cell r="B37">
            <v>35.5</v>
          </cell>
          <cell r="C37">
            <v>35.5</v>
          </cell>
          <cell r="D37">
            <v>35.5</v>
          </cell>
          <cell r="E37">
            <v>35.5</v>
          </cell>
          <cell r="F37">
            <v>32.5</v>
          </cell>
          <cell r="G37">
            <v>36</v>
          </cell>
          <cell r="H37">
            <v>32.5</v>
          </cell>
          <cell r="I37">
            <v>33.5</v>
          </cell>
          <cell r="J37">
            <v>34.4499984741211</v>
          </cell>
          <cell r="K37">
            <v>42</v>
          </cell>
          <cell r="L37">
            <v>45.5</v>
          </cell>
        </row>
        <row r="38">
          <cell r="A38">
            <v>38078</v>
          </cell>
          <cell r="B38">
            <v>35.5</v>
          </cell>
          <cell r="C38">
            <v>35.5</v>
          </cell>
          <cell r="D38">
            <v>35.5</v>
          </cell>
          <cell r="E38">
            <v>35.5</v>
          </cell>
          <cell r="F38">
            <v>32</v>
          </cell>
          <cell r="G38">
            <v>35.5</v>
          </cell>
          <cell r="H38">
            <v>32</v>
          </cell>
          <cell r="I38">
            <v>33</v>
          </cell>
          <cell r="J38">
            <v>34.4499984741211</v>
          </cell>
          <cell r="K38">
            <v>41</v>
          </cell>
          <cell r="L38">
            <v>45.5</v>
          </cell>
        </row>
        <row r="39">
          <cell r="A39">
            <v>38108</v>
          </cell>
          <cell r="B39">
            <v>36.25</v>
          </cell>
          <cell r="C39">
            <v>36.25</v>
          </cell>
          <cell r="D39">
            <v>36.25</v>
          </cell>
          <cell r="E39">
            <v>36.25</v>
          </cell>
          <cell r="F39">
            <v>34.5</v>
          </cell>
          <cell r="G39">
            <v>39</v>
          </cell>
          <cell r="H39">
            <v>34.5</v>
          </cell>
          <cell r="I39">
            <v>35.5</v>
          </cell>
          <cell r="J39">
            <v>35.85</v>
          </cell>
          <cell r="K39">
            <v>42</v>
          </cell>
          <cell r="L39">
            <v>47.5</v>
          </cell>
        </row>
        <row r="40">
          <cell r="A40">
            <v>38139</v>
          </cell>
          <cell r="B40">
            <v>43</v>
          </cell>
          <cell r="C40">
            <v>43</v>
          </cell>
          <cell r="D40">
            <v>43</v>
          </cell>
          <cell r="E40">
            <v>43</v>
          </cell>
          <cell r="F40">
            <v>44.25</v>
          </cell>
          <cell r="G40">
            <v>53.75</v>
          </cell>
          <cell r="H40">
            <v>44.25</v>
          </cell>
          <cell r="I40">
            <v>47.25</v>
          </cell>
          <cell r="J40">
            <v>42.25</v>
          </cell>
          <cell r="K40">
            <v>52</v>
          </cell>
          <cell r="L40">
            <v>55.5</v>
          </cell>
        </row>
        <row r="41">
          <cell r="A41">
            <v>38169</v>
          </cell>
          <cell r="B41">
            <v>52</v>
          </cell>
          <cell r="C41">
            <v>52</v>
          </cell>
          <cell r="D41">
            <v>52</v>
          </cell>
          <cell r="E41">
            <v>52</v>
          </cell>
          <cell r="F41">
            <v>54.75</v>
          </cell>
          <cell r="G41">
            <v>73.25</v>
          </cell>
          <cell r="H41">
            <v>54.75</v>
          </cell>
          <cell r="I41">
            <v>57.75</v>
          </cell>
          <cell r="J41">
            <v>56.75</v>
          </cell>
          <cell r="K41">
            <v>72</v>
          </cell>
          <cell r="L41">
            <v>83.5</v>
          </cell>
        </row>
        <row r="42">
          <cell r="A42">
            <v>38200</v>
          </cell>
          <cell r="B42">
            <v>52</v>
          </cell>
          <cell r="C42">
            <v>52</v>
          </cell>
          <cell r="D42">
            <v>52</v>
          </cell>
          <cell r="E42">
            <v>52</v>
          </cell>
          <cell r="F42">
            <v>54.75</v>
          </cell>
          <cell r="G42">
            <v>72.25</v>
          </cell>
          <cell r="H42">
            <v>54.75</v>
          </cell>
          <cell r="I42">
            <v>57.75</v>
          </cell>
          <cell r="J42">
            <v>56.75</v>
          </cell>
          <cell r="K42">
            <v>72</v>
          </cell>
          <cell r="L42">
            <v>83.5</v>
          </cell>
        </row>
        <row r="43">
          <cell r="A43">
            <v>38231</v>
          </cell>
          <cell r="B43">
            <v>34.75</v>
          </cell>
          <cell r="C43">
            <v>34.75</v>
          </cell>
          <cell r="D43">
            <v>34.75</v>
          </cell>
          <cell r="E43">
            <v>34.75</v>
          </cell>
          <cell r="F43">
            <v>32</v>
          </cell>
          <cell r="G43">
            <v>37.5</v>
          </cell>
          <cell r="H43">
            <v>32</v>
          </cell>
          <cell r="I43">
            <v>33</v>
          </cell>
          <cell r="J43">
            <v>34.25</v>
          </cell>
          <cell r="K43">
            <v>41.5</v>
          </cell>
          <cell r="L43">
            <v>50.5</v>
          </cell>
        </row>
        <row r="44">
          <cell r="A44">
            <v>38261</v>
          </cell>
          <cell r="B44">
            <v>33.5</v>
          </cell>
          <cell r="C44">
            <v>33.5</v>
          </cell>
          <cell r="D44">
            <v>33.5</v>
          </cell>
          <cell r="E44">
            <v>33.5</v>
          </cell>
          <cell r="F44">
            <v>31.5</v>
          </cell>
          <cell r="G44">
            <v>35</v>
          </cell>
          <cell r="H44">
            <v>31.5</v>
          </cell>
          <cell r="I44">
            <v>32.5</v>
          </cell>
          <cell r="J44">
            <v>35.25</v>
          </cell>
          <cell r="K44">
            <v>41.5</v>
          </cell>
          <cell r="L44">
            <v>45.5</v>
          </cell>
        </row>
        <row r="45">
          <cell r="A45">
            <v>38292</v>
          </cell>
          <cell r="B45">
            <v>33.5</v>
          </cell>
          <cell r="C45">
            <v>33.5</v>
          </cell>
          <cell r="D45">
            <v>33.5</v>
          </cell>
          <cell r="E45">
            <v>33.5</v>
          </cell>
          <cell r="F45">
            <v>31.5</v>
          </cell>
          <cell r="G45">
            <v>35</v>
          </cell>
          <cell r="H45">
            <v>31.5</v>
          </cell>
          <cell r="I45">
            <v>32.5</v>
          </cell>
          <cell r="J45">
            <v>35.25</v>
          </cell>
          <cell r="K45">
            <v>41.5</v>
          </cell>
          <cell r="L45">
            <v>45.5</v>
          </cell>
        </row>
        <row r="46">
          <cell r="A46">
            <v>38322</v>
          </cell>
          <cell r="B46">
            <v>34.75</v>
          </cell>
          <cell r="C46">
            <v>34.75</v>
          </cell>
          <cell r="D46">
            <v>34.75</v>
          </cell>
          <cell r="E46">
            <v>34.75</v>
          </cell>
          <cell r="F46">
            <v>31.5</v>
          </cell>
          <cell r="G46">
            <v>35</v>
          </cell>
          <cell r="H46">
            <v>31.5</v>
          </cell>
          <cell r="I46">
            <v>32.5</v>
          </cell>
          <cell r="J46">
            <v>35.25</v>
          </cell>
          <cell r="K46">
            <v>41.5</v>
          </cell>
          <cell r="L46">
            <v>45.5</v>
          </cell>
        </row>
        <row r="47">
          <cell r="A47">
            <v>38353</v>
          </cell>
          <cell r="B47">
            <v>44.25</v>
          </cell>
          <cell r="C47">
            <v>44.25</v>
          </cell>
          <cell r="D47">
            <v>44.25</v>
          </cell>
          <cell r="E47">
            <v>44.25</v>
          </cell>
          <cell r="F47">
            <v>36.75</v>
          </cell>
          <cell r="G47">
            <v>41.25</v>
          </cell>
          <cell r="H47">
            <v>36.75</v>
          </cell>
          <cell r="I47">
            <v>37.75</v>
          </cell>
          <cell r="J47">
            <v>41.75</v>
          </cell>
          <cell r="K47">
            <v>46.5</v>
          </cell>
          <cell r="L47">
            <v>54.5</v>
          </cell>
        </row>
        <row r="48">
          <cell r="A48">
            <v>38384</v>
          </cell>
          <cell r="B48">
            <v>44.25</v>
          </cell>
          <cell r="C48">
            <v>44.25</v>
          </cell>
          <cell r="D48">
            <v>44.25</v>
          </cell>
          <cell r="E48">
            <v>44.25</v>
          </cell>
          <cell r="F48">
            <v>36.75</v>
          </cell>
          <cell r="G48">
            <v>41.25</v>
          </cell>
          <cell r="H48">
            <v>36.75</v>
          </cell>
          <cell r="I48">
            <v>37.75</v>
          </cell>
          <cell r="J48">
            <v>41.75</v>
          </cell>
          <cell r="K48">
            <v>46.5</v>
          </cell>
          <cell r="L48">
            <v>54.5</v>
          </cell>
        </row>
        <row r="49">
          <cell r="A49">
            <v>38412</v>
          </cell>
          <cell r="B49">
            <v>35</v>
          </cell>
          <cell r="C49">
            <v>35</v>
          </cell>
          <cell r="D49">
            <v>35</v>
          </cell>
          <cell r="E49">
            <v>35</v>
          </cell>
          <cell r="F49">
            <v>33.25</v>
          </cell>
          <cell r="G49">
            <v>36.75</v>
          </cell>
          <cell r="H49">
            <v>33.25</v>
          </cell>
          <cell r="I49">
            <v>34.25</v>
          </cell>
          <cell r="J49">
            <v>34.4499984741211</v>
          </cell>
          <cell r="K49">
            <v>41.9999961853027</v>
          </cell>
          <cell r="L49">
            <v>46.5</v>
          </cell>
        </row>
        <row r="50">
          <cell r="A50">
            <v>38443</v>
          </cell>
          <cell r="B50">
            <v>35</v>
          </cell>
          <cell r="C50">
            <v>35</v>
          </cell>
          <cell r="D50">
            <v>35</v>
          </cell>
          <cell r="E50">
            <v>35</v>
          </cell>
          <cell r="F50">
            <v>32.25</v>
          </cell>
          <cell r="G50">
            <v>35.75</v>
          </cell>
          <cell r="H50">
            <v>32.25</v>
          </cell>
          <cell r="I50">
            <v>33.25</v>
          </cell>
          <cell r="J50">
            <v>34.4499984741211</v>
          </cell>
          <cell r="K50">
            <v>41</v>
          </cell>
          <cell r="L50">
            <v>46.5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34.5</v>
          </cell>
          <cell r="G51">
            <v>39</v>
          </cell>
          <cell r="H51">
            <v>34.5</v>
          </cell>
          <cell r="I51">
            <v>35.5</v>
          </cell>
          <cell r="J51">
            <v>35.85</v>
          </cell>
          <cell r="K51">
            <v>42</v>
          </cell>
          <cell r="L51">
            <v>47.5</v>
          </cell>
        </row>
        <row r="52">
          <cell r="A52">
            <v>38504</v>
          </cell>
          <cell r="B52">
            <v>42.5</v>
          </cell>
          <cell r="C52">
            <v>42.5</v>
          </cell>
          <cell r="D52">
            <v>42.5</v>
          </cell>
          <cell r="E52">
            <v>42.5</v>
          </cell>
          <cell r="F52">
            <v>44.5</v>
          </cell>
          <cell r="G52">
            <v>53</v>
          </cell>
          <cell r="H52">
            <v>44.5</v>
          </cell>
          <cell r="I52">
            <v>47.5</v>
          </cell>
          <cell r="J52">
            <v>42.25</v>
          </cell>
          <cell r="K52">
            <v>52</v>
          </cell>
          <cell r="L52">
            <v>55.5</v>
          </cell>
        </row>
        <row r="53">
          <cell r="A53">
            <v>38534</v>
          </cell>
          <cell r="B53">
            <v>51.5</v>
          </cell>
          <cell r="C53">
            <v>51.5</v>
          </cell>
          <cell r="D53">
            <v>51.5</v>
          </cell>
          <cell r="E53">
            <v>51.5</v>
          </cell>
          <cell r="F53">
            <v>55</v>
          </cell>
          <cell r="G53">
            <v>70.5</v>
          </cell>
          <cell r="H53">
            <v>55</v>
          </cell>
          <cell r="I53">
            <v>58</v>
          </cell>
          <cell r="J53">
            <v>56.75</v>
          </cell>
          <cell r="K53">
            <v>73</v>
          </cell>
          <cell r="L53">
            <v>83.4499969482422</v>
          </cell>
        </row>
        <row r="54">
          <cell r="A54">
            <v>38565</v>
          </cell>
          <cell r="B54">
            <v>51.5</v>
          </cell>
          <cell r="C54">
            <v>51.5</v>
          </cell>
          <cell r="D54">
            <v>51.5</v>
          </cell>
          <cell r="E54">
            <v>51.5</v>
          </cell>
          <cell r="F54">
            <v>55</v>
          </cell>
          <cell r="G54">
            <v>68.5</v>
          </cell>
          <cell r="H54">
            <v>55</v>
          </cell>
          <cell r="I54">
            <v>58</v>
          </cell>
          <cell r="J54">
            <v>56.75</v>
          </cell>
          <cell r="K54">
            <v>73</v>
          </cell>
          <cell r="L54">
            <v>83.4499969482422</v>
          </cell>
        </row>
        <row r="55">
          <cell r="A55">
            <v>38596</v>
          </cell>
          <cell r="B55">
            <v>34.25</v>
          </cell>
          <cell r="C55">
            <v>34.25</v>
          </cell>
          <cell r="D55">
            <v>34.25</v>
          </cell>
          <cell r="E55">
            <v>34.25</v>
          </cell>
          <cell r="F55">
            <v>31.75</v>
          </cell>
          <cell r="G55">
            <v>37.25</v>
          </cell>
          <cell r="H55">
            <v>31.75</v>
          </cell>
          <cell r="I55">
            <v>32.75</v>
          </cell>
          <cell r="J55">
            <v>34.25</v>
          </cell>
          <cell r="K55">
            <v>41.25</v>
          </cell>
          <cell r="L55">
            <v>50.5</v>
          </cell>
        </row>
        <row r="56">
          <cell r="A56">
            <v>38626</v>
          </cell>
          <cell r="B56">
            <v>33</v>
          </cell>
          <cell r="C56">
            <v>33</v>
          </cell>
          <cell r="D56">
            <v>33</v>
          </cell>
          <cell r="E56">
            <v>33</v>
          </cell>
          <cell r="F56">
            <v>31.25</v>
          </cell>
          <cell r="G56">
            <v>34.75</v>
          </cell>
          <cell r="H56">
            <v>31.25</v>
          </cell>
          <cell r="I56">
            <v>32.25</v>
          </cell>
          <cell r="J56">
            <v>35.25</v>
          </cell>
          <cell r="K56">
            <v>41.25</v>
          </cell>
          <cell r="L56">
            <v>44</v>
          </cell>
        </row>
        <row r="57">
          <cell r="A57">
            <v>38657</v>
          </cell>
          <cell r="B57">
            <v>33</v>
          </cell>
          <cell r="C57">
            <v>33</v>
          </cell>
          <cell r="D57">
            <v>33</v>
          </cell>
          <cell r="E57">
            <v>33</v>
          </cell>
          <cell r="F57">
            <v>31.25</v>
          </cell>
          <cell r="G57">
            <v>34.75</v>
          </cell>
          <cell r="H57">
            <v>31.25</v>
          </cell>
          <cell r="I57">
            <v>32.2499980926514</v>
          </cell>
          <cell r="J57">
            <v>35.25</v>
          </cell>
          <cell r="K57">
            <v>41.25</v>
          </cell>
          <cell r="L57">
            <v>44</v>
          </cell>
        </row>
        <row r="58">
          <cell r="A58">
            <v>38687</v>
          </cell>
          <cell r="B58">
            <v>34.25</v>
          </cell>
          <cell r="C58">
            <v>34.25</v>
          </cell>
          <cell r="D58">
            <v>34.25</v>
          </cell>
          <cell r="E58">
            <v>34.25</v>
          </cell>
          <cell r="F58">
            <v>31.25</v>
          </cell>
          <cell r="G58">
            <v>34.75</v>
          </cell>
          <cell r="H58">
            <v>31.25</v>
          </cell>
          <cell r="I58">
            <v>32.25</v>
          </cell>
          <cell r="J58">
            <v>35.25</v>
          </cell>
          <cell r="K58">
            <v>41.25</v>
          </cell>
          <cell r="L58">
            <v>44</v>
          </cell>
        </row>
        <row r="59">
          <cell r="A59">
            <v>38718</v>
          </cell>
          <cell r="B59">
            <v>44.25</v>
          </cell>
          <cell r="C59">
            <v>44.25</v>
          </cell>
          <cell r="D59">
            <v>44.25</v>
          </cell>
          <cell r="E59">
            <v>44.25</v>
          </cell>
          <cell r="F59">
            <v>36.5</v>
          </cell>
          <cell r="G59">
            <v>41</v>
          </cell>
          <cell r="H59">
            <v>36.5</v>
          </cell>
          <cell r="I59">
            <v>37.5</v>
          </cell>
          <cell r="J59">
            <v>41.75</v>
          </cell>
          <cell r="K59">
            <v>46.5</v>
          </cell>
          <cell r="L59">
            <v>55</v>
          </cell>
        </row>
        <row r="60">
          <cell r="A60">
            <v>38749</v>
          </cell>
          <cell r="B60">
            <v>44.25</v>
          </cell>
          <cell r="C60">
            <v>44.25</v>
          </cell>
          <cell r="D60">
            <v>44.25</v>
          </cell>
          <cell r="E60">
            <v>44.25</v>
          </cell>
          <cell r="F60">
            <v>36.5</v>
          </cell>
          <cell r="G60">
            <v>41</v>
          </cell>
          <cell r="H60">
            <v>36.5</v>
          </cell>
          <cell r="I60">
            <v>37.5</v>
          </cell>
          <cell r="J60">
            <v>41.75</v>
          </cell>
          <cell r="K60">
            <v>46.5</v>
          </cell>
          <cell r="L60">
            <v>55</v>
          </cell>
        </row>
        <row r="61">
          <cell r="A61">
            <v>38777</v>
          </cell>
          <cell r="B61">
            <v>35</v>
          </cell>
          <cell r="C61">
            <v>35</v>
          </cell>
          <cell r="D61">
            <v>35</v>
          </cell>
          <cell r="E61">
            <v>35</v>
          </cell>
          <cell r="F61">
            <v>34</v>
          </cell>
          <cell r="G61">
            <v>37.5</v>
          </cell>
          <cell r="H61">
            <v>34</v>
          </cell>
          <cell r="I61">
            <v>35</v>
          </cell>
          <cell r="J61">
            <v>34.4499984741211</v>
          </cell>
          <cell r="K61">
            <v>41.9999961853027</v>
          </cell>
          <cell r="L61">
            <v>47</v>
          </cell>
        </row>
        <row r="62">
          <cell r="A62">
            <v>38808</v>
          </cell>
          <cell r="B62">
            <v>35</v>
          </cell>
          <cell r="C62">
            <v>35</v>
          </cell>
          <cell r="D62">
            <v>35</v>
          </cell>
          <cell r="E62">
            <v>35</v>
          </cell>
          <cell r="F62">
            <v>33</v>
          </cell>
          <cell r="G62">
            <v>36.5</v>
          </cell>
          <cell r="H62">
            <v>33</v>
          </cell>
          <cell r="I62">
            <v>34</v>
          </cell>
          <cell r="J62">
            <v>34.4499984741211</v>
          </cell>
          <cell r="K62">
            <v>41</v>
          </cell>
          <cell r="L62">
            <v>47</v>
          </cell>
        </row>
        <row r="63">
          <cell r="A63">
            <v>38838</v>
          </cell>
          <cell r="B63">
            <v>35.75</v>
          </cell>
          <cell r="C63">
            <v>35.75</v>
          </cell>
          <cell r="D63">
            <v>35.75</v>
          </cell>
          <cell r="E63">
            <v>35.75</v>
          </cell>
          <cell r="F63">
            <v>34</v>
          </cell>
          <cell r="G63">
            <v>38.5</v>
          </cell>
          <cell r="H63">
            <v>34</v>
          </cell>
          <cell r="I63">
            <v>35</v>
          </cell>
          <cell r="J63">
            <v>35.85</v>
          </cell>
          <cell r="K63">
            <v>43</v>
          </cell>
          <cell r="L63">
            <v>48</v>
          </cell>
        </row>
        <row r="64">
          <cell r="A64">
            <v>38869</v>
          </cell>
          <cell r="B64">
            <v>42.5</v>
          </cell>
          <cell r="C64">
            <v>42.5</v>
          </cell>
          <cell r="D64">
            <v>42.5</v>
          </cell>
          <cell r="E64">
            <v>42.5</v>
          </cell>
          <cell r="F64">
            <v>44.5</v>
          </cell>
          <cell r="G64">
            <v>55</v>
          </cell>
          <cell r="H64">
            <v>44.5</v>
          </cell>
          <cell r="I64">
            <v>47.5</v>
          </cell>
          <cell r="J64">
            <v>42.25</v>
          </cell>
          <cell r="K64">
            <v>52</v>
          </cell>
          <cell r="L64">
            <v>56</v>
          </cell>
        </row>
        <row r="65">
          <cell r="A65">
            <v>38899</v>
          </cell>
          <cell r="B65">
            <v>51.5</v>
          </cell>
          <cell r="C65">
            <v>51.5</v>
          </cell>
          <cell r="D65">
            <v>51.5</v>
          </cell>
          <cell r="E65">
            <v>51.5</v>
          </cell>
          <cell r="F65">
            <v>55.25</v>
          </cell>
          <cell r="G65">
            <v>67.75</v>
          </cell>
          <cell r="H65">
            <v>55.25</v>
          </cell>
          <cell r="I65">
            <v>58.25</v>
          </cell>
          <cell r="J65">
            <v>56.75</v>
          </cell>
          <cell r="K65">
            <v>73</v>
          </cell>
          <cell r="L65">
            <v>83.5</v>
          </cell>
        </row>
        <row r="66">
          <cell r="A66">
            <v>38930</v>
          </cell>
          <cell r="B66">
            <v>51.5</v>
          </cell>
          <cell r="C66">
            <v>51.5</v>
          </cell>
          <cell r="D66">
            <v>51.5</v>
          </cell>
          <cell r="E66">
            <v>51.5</v>
          </cell>
          <cell r="F66">
            <v>55.25</v>
          </cell>
          <cell r="G66">
            <v>65.75</v>
          </cell>
          <cell r="H66">
            <v>55.25</v>
          </cell>
          <cell r="I66">
            <v>58.25</v>
          </cell>
          <cell r="J66">
            <v>56.75</v>
          </cell>
          <cell r="K66">
            <v>73</v>
          </cell>
          <cell r="L66">
            <v>83.5</v>
          </cell>
        </row>
        <row r="67">
          <cell r="A67">
            <v>38961</v>
          </cell>
          <cell r="B67">
            <v>34.25</v>
          </cell>
          <cell r="C67">
            <v>34.25</v>
          </cell>
          <cell r="D67">
            <v>34.25</v>
          </cell>
          <cell r="E67">
            <v>34.25</v>
          </cell>
          <cell r="F67">
            <v>31.5</v>
          </cell>
          <cell r="G67">
            <v>35</v>
          </cell>
          <cell r="H67">
            <v>31.5</v>
          </cell>
          <cell r="I67">
            <v>32.5</v>
          </cell>
          <cell r="J67">
            <v>34.25</v>
          </cell>
          <cell r="K67">
            <v>41</v>
          </cell>
          <cell r="L67">
            <v>51</v>
          </cell>
        </row>
        <row r="68">
          <cell r="A68">
            <v>38991</v>
          </cell>
          <cell r="B68">
            <v>33</v>
          </cell>
          <cell r="C68">
            <v>33</v>
          </cell>
          <cell r="D68">
            <v>33</v>
          </cell>
          <cell r="E68">
            <v>33</v>
          </cell>
          <cell r="F68">
            <v>31.25</v>
          </cell>
          <cell r="G68">
            <v>34.75</v>
          </cell>
          <cell r="H68">
            <v>31.25</v>
          </cell>
          <cell r="I68">
            <v>32.25</v>
          </cell>
          <cell r="J68">
            <v>35.25</v>
          </cell>
          <cell r="K68">
            <v>41</v>
          </cell>
          <cell r="L68">
            <v>44.5</v>
          </cell>
        </row>
        <row r="69">
          <cell r="A69">
            <v>39022</v>
          </cell>
          <cell r="B69">
            <v>33</v>
          </cell>
          <cell r="C69">
            <v>33</v>
          </cell>
          <cell r="D69">
            <v>33</v>
          </cell>
          <cell r="E69">
            <v>33</v>
          </cell>
          <cell r="F69">
            <v>31.25</v>
          </cell>
          <cell r="G69">
            <v>34.75</v>
          </cell>
          <cell r="H69">
            <v>31.25</v>
          </cell>
          <cell r="I69">
            <v>32.25</v>
          </cell>
          <cell r="J69">
            <v>35.25</v>
          </cell>
          <cell r="K69">
            <v>41</v>
          </cell>
          <cell r="L69">
            <v>44.5</v>
          </cell>
        </row>
        <row r="70">
          <cell r="A70">
            <v>39052</v>
          </cell>
          <cell r="B70">
            <v>34.25</v>
          </cell>
          <cell r="C70">
            <v>34.25</v>
          </cell>
          <cell r="D70">
            <v>34.25</v>
          </cell>
          <cell r="E70">
            <v>34.25</v>
          </cell>
          <cell r="F70">
            <v>31.25</v>
          </cell>
          <cell r="G70">
            <v>34.75</v>
          </cell>
          <cell r="H70">
            <v>31.25</v>
          </cell>
          <cell r="I70">
            <v>32.25</v>
          </cell>
          <cell r="J70">
            <v>35.25</v>
          </cell>
          <cell r="K70">
            <v>41</v>
          </cell>
          <cell r="L70">
            <v>44.5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I7">
            <v>37135</v>
          </cell>
          <cell r="J7">
            <v>2.295</v>
          </cell>
          <cell r="K7">
            <v>2.615</v>
          </cell>
          <cell r="L7">
            <v>2.335</v>
          </cell>
          <cell r="M7">
            <v>2.565</v>
          </cell>
          <cell r="N7">
            <v>2.58</v>
          </cell>
        </row>
        <row r="8">
          <cell r="I8">
            <v>37165</v>
          </cell>
          <cell r="J8">
            <v>2.38</v>
          </cell>
          <cell r="K8">
            <v>2.7025</v>
          </cell>
          <cell r="L8">
            <v>2.38</v>
          </cell>
          <cell r="M8">
            <v>2.6525</v>
          </cell>
          <cell r="N8">
            <v>2.675</v>
          </cell>
        </row>
        <row r="9">
          <cell r="I9">
            <v>37196</v>
          </cell>
          <cell r="J9">
            <v>2.71</v>
          </cell>
          <cell r="K9">
            <v>3.2</v>
          </cell>
          <cell r="L9">
            <v>2.76</v>
          </cell>
          <cell r="M9">
            <v>3.1</v>
          </cell>
          <cell r="N9">
            <v>3.18</v>
          </cell>
        </row>
        <row r="10">
          <cell r="I10">
            <v>37226</v>
          </cell>
          <cell r="J10">
            <v>3.04</v>
          </cell>
          <cell r="K10">
            <v>3.82</v>
          </cell>
          <cell r="L10">
            <v>3.115</v>
          </cell>
          <cell r="M10">
            <v>3.72</v>
          </cell>
          <cell r="N10">
            <v>3.89</v>
          </cell>
        </row>
        <row r="11">
          <cell r="I11">
            <v>37257</v>
          </cell>
          <cell r="J11">
            <v>3.19</v>
          </cell>
          <cell r="K11">
            <v>4.36</v>
          </cell>
          <cell r="L11">
            <v>3.325</v>
          </cell>
          <cell r="M11">
            <v>4.26</v>
          </cell>
          <cell r="N11">
            <v>5.05</v>
          </cell>
        </row>
        <row r="12">
          <cell r="I12">
            <v>37288</v>
          </cell>
          <cell r="J12">
            <v>3.162</v>
          </cell>
          <cell r="K12">
            <v>4.332</v>
          </cell>
          <cell r="L12">
            <v>3.302</v>
          </cell>
          <cell r="M12">
            <v>4.232</v>
          </cell>
          <cell r="N12">
            <v>5.022</v>
          </cell>
        </row>
        <row r="13">
          <cell r="I13">
            <v>37316</v>
          </cell>
          <cell r="J13">
            <v>3.095</v>
          </cell>
          <cell r="K13">
            <v>3.735</v>
          </cell>
          <cell r="L13">
            <v>3.22</v>
          </cell>
          <cell r="M13">
            <v>3.635</v>
          </cell>
          <cell r="N13">
            <v>3.755</v>
          </cell>
        </row>
        <row r="14">
          <cell r="I14">
            <v>37347</v>
          </cell>
          <cell r="J14">
            <v>3.005</v>
          </cell>
          <cell r="K14">
            <v>3.405</v>
          </cell>
          <cell r="L14">
            <v>3.03</v>
          </cell>
          <cell r="M14">
            <v>3.355</v>
          </cell>
          <cell r="N14">
            <v>3.405</v>
          </cell>
        </row>
        <row r="15">
          <cell r="I15">
            <v>37377</v>
          </cell>
          <cell r="J15">
            <v>3.025</v>
          </cell>
          <cell r="K15">
            <v>3.375</v>
          </cell>
          <cell r="L15">
            <v>3.05</v>
          </cell>
          <cell r="M15">
            <v>3.325</v>
          </cell>
          <cell r="N15">
            <v>3.375</v>
          </cell>
        </row>
        <row r="16">
          <cell r="I16">
            <v>37408</v>
          </cell>
          <cell r="J16">
            <v>3.065</v>
          </cell>
          <cell r="K16">
            <v>3.425</v>
          </cell>
          <cell r="L16">
            <v>3.09</v>
          </cell>
          <cell r="M16">
            <v>3.375</v>
          </cell>
          <cell r="N16">
            <v>3.415</v>
          </cell>
        </row>
        <row r="17">
          <cell r="I17">
            <v>37438</v>
          </cell>
          <cell r="J17">
            <v>3.113</v>
          </cell>
          <cell r="K17">
            <v>3.483</v>
          </cell>
          <cell r="L17">
            <v>3.138</v>
          </cell>
          <cell r="M17">
            <v>3.433</v>
          </cell>
          <cell r="N17">
            <v>3.523</v>
          </cell>
        </row>
        <row r="18">
          <cell r="I18">
            <v>37469</v>
          </cell>
          <cell r="J18">
            <v>3.158</v>
          </cell>
          <cell r="K18">
            <v>3.528</v>
          </cell>
          <cell r="L18">
            <v>3.183</v>
          </cell>
          <cell r="M18">
            <v>3.478</v>
          </cell>
          <cell r="N18">
            <v>3.568</v>
          </cell>
        </row>
        <row r="19">
          <cell r="I19">
            <v>37500</v>
          </cell>
          <cell r="J19">
            <v>3.159</v>
          </cell>
          <cell r="K19">
            <v>3.519</v>
          </cell>
          <cell r="L19">
            <v>3.184</v>
          </cell>
          <cell r="M19">
            <v>3.469</v>
          </cell>
          <cell r="N19">
            <v>3.529</v>
          </cell>
        </row>
        <row r="20">
          <cell r="I20">
            <v>37530</v>
          </cell>
          <cell r="J20">
            <v>3.174</v>
          </cell>
          <cell r="K20">
            <v>3.564</v>
          </cell>
          <cell r="L20">
            <v>3.199</v>
          </cell>
          <cell r="M20">
            <v>3.514</v>
          </cell>
          <cell r="N20">
            <v>3.554</v>
          </cell>
        </row>
        <row r="21">
          <cell r="I21">
            <v>37561</v>
          </cell>
          <cell r="J21">
            <v>3.329</v>
          </cell>
          <cell r="K21">
            <v>3.869</v>
          </cell>
          <cell r="L21">
            <v>3.434</v>
          </cell>
          <cell r="M21">
            <v>3.769</v>
          </cell>
          <cell r="N21">
            <v>3.909</v>
          </cell>
        </row>
        <row r="22">
          <cell r="I22">
            <v>37591</v>
          </cell>
          <cell r="J22">
            <v>3.501</v>
          </cell>
          <cell r="K22">
            <v>4.371</v>
          </cell>
          <cell r="L22">
            <v>3.626</v>
          </cell>
          <cell r="M22">
            <v>4.271</v>
          </cell>
          <cell r="N22">
            <v>4.381</v>
          </cell>
        </row>
        <row r="23">
          <cell r="I23">
            <v>37622</v>
          </cell>
          <cell r="J23">
            <v>3.581</v>
          </cell>
          <cell r="K23">
            <v>4.721</v>
          </cell>
          <cell r="L23">
            <v>3.716</v>
          </cell>
          <cell r="M23">
            <v>4.621</v>
          </cell>
          <cell r="N23">
            <v>5.181</v>
          </cell>
        </row>
        <row r="24">
          <cell r="I24">
            <v>37653</v>
          </cell>
          <cell r="J24">
            <v>3.466</v>
          </cell>
          <cell r="K24">
            <v>4.606</v>
          </cell>
          <cell r="L24">
            <v>3.601</v>
          </cell>
          <cell r="M24">
            <v>4.506</v>
          </cell>
          <cell r="N24">
            <v>5.066</v>
          </cell>
        </row>
        <row r="25">
          <cell r="I25">
            <v>37681</v>
          </cell>
          <cell r="J25">
            <v>3.347</v>
          </cell>
          <cell r="K25">
            <v>3.987</v>
          </cell>
          <cell r="L25">
            <v>3.472</v>
          </cell>
          <cell r="M25">
            <v>3.887</v>
          </cell>
          <cell r="N25">
            <v>4.017</v>
          </cell>
        </row>
        <row r="26">
          <cell r="I26">
            <v>37712</v>
          </cell>
          <cell r="J26">
            <v>3.167</v>
          </cell>
          <cell r="K26">
            <v>3.597</v>
          </cell>
          <cell r="L26">
            <v>3.202</v>
          </cell>
          <cell r="M26">
            <v>3.547</v>
          </cell>
          <cell r="N26">
            <v>3.567</v>
          </cell>
        </row>
        <row r="27">
          <cell r="I27">
            <v>37742</v>
          </cell>
          <cell r="J27">
            <v>3.172</v>
          </cell>
          <cell r="K27">
            <v>3.567</v>
          </cell>
          <cell r="L27">
            <v>3.207</v>
          </cell>
          <cell r="M27">
            <v>3.517</v>
          </cell>
          <cell r="N27">
            <v>3.522</v>
          </cell>
        </row>
        <row r="28">
          <cell r="I28">
            <v>37773</v>
          </cell>
          <cell r="J28">
            <v>3.2</v>
          </cell>
          <cell r="K28">
            <v>3.605</v>
          </cell>
          <cell r="L28">
            <v>3.235</v>
          </cell>
          <cell r="M28">
            <v>3.555</v>
          </cell>
          <cell r="N28">
            <v>3.59</v>
          </cell>
        </row>
        <row r="29">
          <cell r="I29">
            <v>37803</v>
          </cell>
          <cell r="J29">
            <v>3.242</v>
          </cell>
          <cell r="K29">
            <v>3.662</v>
          </cell>
          <cell r="L29">
            <v>3.277</v>
          </cell>
          <cell r="M29">
            <v>3.612</v>
          </cell>
          <cell r="N29">
            <v>3.672</v>
          </cell>
        </row>
        <row r="30">
          <cell r="I30">
            <v>37834</v>
          </cell>
          <cell r="J30">
            <v>3.27</v>
          </cell>
          <cell r="K30">
            <v>3.69</v>
          </cell>
          <cell r="L30">
            <v>3.305</v>
          </cell>
          <cell r="M30">
            <v>3.64</v>
          </cell>
          <cell r="N30">
            <v>3.7</v>
          </cell>
        </row>
        <row r="31">
          <cell r="I31">
            <v>37865</v>
          </cell>
          <cell r="J31">
            <v>3.273</v>
          </cell>
          <cell r="K31">
            <v>3.658</v>
          </cell>
          <cell r="L31">
            <v>3.308</v>
          </cell>
          <cell r="M31">
            <v>3.608</v>
          </cell>
          <cell r="N31">
            <v>3.653</v>
          </cell>
        </row>
        <row r="32">
          <cell r="I32">
            <v>37895</v>
          </cell>
          <cell r="J32">
            <v>3.28</v>
          </cell>
          <cell r="K32">
            <v>3.71</v>
          </cell>
          <cell r="L32">
            <v>3.315</v>
          </cell>
          <cell r="M32">
            <v>3.66</v>
          </cell>
          <cell r="N32">
            <v>3.7</v>
          </cell>
        </row>
        <row r="33">
          <cell r="I33">
            <v>37926</v>
          </cell>
          <cell r="J33">
            <v>3.435</v>
          </cell>
          <cell r="K33">
            <v>4.005</v>
          </cell>
          <cell r="L33">
            <v>3.565</v>
          </cell>
          <cell r="M33">
            <v>3.905</v>
          </cell>
          <cell r="N33">
            <v>4.155</v>
          </cell>
        </row>
        <row r="34">
          <cell r="I34">
            <v>37956</v>
          </cell>
          <cell r="J34">
            <v>3.6</v>
          </cell>
          <cell r="K34">
            <v>4.48</v>
          </cell>
          <cell r="L34">
            <v>3.73</v>
          </cell>
          <cell r="M34">
            <v>4.38</v>
          </cell>
          <cell r="N34">
            <v>4.6</v>
          </cell>
        </row>
        <row r="35">
          <cell r="I35">
            <v>37987</v>
          </cell>
          <cell r="J35">
            <v>3.655</v>
          </cell>
          <cell r="K35">
            <v>4.805</v>
          </cell>
          <cell r="L35">
            <v>3.785</v>
          </cell>
          <cell r="M35">
            <v>4.705</v>
          </cell>
          <cell r="N35">
            <v>5.255</v>
          </cell>
        </row>
        <row r="36">
          <cell r="I36">
            <v>38018</v>
          </cell>
          <cell r="J36">
            <v>3.541</v>
          </cell>
          <cell r="K36">
            <v>4.691</v>
          </cell>
          <cell r="L36">
            <v>3.671</v>
          </cell>
          <cell r="M36">
            <v>4.591</v>
          </cell>
          <cell r="N36">
            <v>5.141</v>
          </cell>
        </row>
        <row r="37">
          <cell r="I37">
            <v>38047</v>
          </cell>
          <cell r="J37">
            <v>3.409</v>
          </cell>
          <cell r="K37">
            <v>4.059</v>
          </cell>
          <cell r="L37">
            <v>3.539</v>
          </cell>
          <cell r="M37">
            <v>3.959</v>
          </cell>
          <cell r="N37">
            <v>4.119</v>
          </cell>
        </row>
        <row r="38">
          <cell r="I38">
            <v>38078</v>
          </cell>
          <cell r="J38">
            <v>3.211</v>
          </cell>
          <cell r="K38">
            <v>3.641</v>
          </cell>
          <cell r="L38">
            <v>3.256</v>
          </cell>
          <cell r="M38">
            <v>3.591</v>
          </cell>
          <cell r="N38">
            <v>3.611</v>
          </cell>
        </row>
        <row r="39">
          <cell r="I39">
            <v>38108</v>
          </cell>
          <cell r="J39">
            <v>3.207</v>
          </cell>
          <cell r="K39">
            <v>3.602</v>
          </cell>
          <cell r="L39">
            <v>3.252</v>
          </cell>
          <cell r="M39">
            <v>3.552</v>
          </cell>
          <cell r="N39">
            <v>3.557</v>
          </cell>
        </row>
        <row r="40">
          <cell r="I40">
            <v>38139</v>
          </cell>
          <cell r="J40">
            <v>3.239</v>
          </cell>
          <cell r="K40">
            <v>3.644</v>
          </cell>
          <cell r="L40">
            <v>3.284</v>
          </cell>
          <cell r="M40">
            <v>3.594</v>
          </cell>
          <cell r="N40">
            <v>3.629</v>
          </cell>
        </row>
        <row r="41">
          <cell r="I41">
            <v>38169</v>
          </cell>
          <cell r="J41">
            <v>3.289</v>
          </cell>
          <cell r="K41">
            <v>3.709</v>
          </cell>
          <cell r="L41">
            <v>3.334</v>
          </cell>
          <cell r="M41">
            <v>3.659</v>
          </cell>
          <cell r="N41">
            <v>3.719</v>
          </cell>
        </row>
        <row r="42">
          <cell r="I42">
            <v>38200</v>
          </cell>
          <cell r="J42">
            <v>3.323</v>
          </cell>
          <cell r="K42">
            <v>3.743</v>
          </cell>
          <cell r="L42">
            <v>3.368</v>
          </cell>
          <cell r="M42">
            <v>3.693</v>
          </cell>
          <cell r="N42">
            <v>3.753</v>
          </cell>
        </row>
        <row r="43">
          <cell r="I43">
            <v>38231</v>
          </cell>
          <cell r="J43">
            <v>3.336</v>
          </cell>
          <cell r="K43">
            <v>3.721</v>
          </cell>
          <cell r="L43">
            <v>3.381</v>
          </cell>
          <cell r="M43">
            <v>3.671</v>
          </cell>
          <cell r="N43">
            <v>3.716</v>
          </cell>
        </row>
        <row r="44">
          <cell r="I44">
            <v>38261</v>
          </cell>
          <cell r="J44">
            <v>3.335</v>
          </cell>
          <cell r="K44">
            <v>3.765</v>
          </cell>
          <cell r="L44">
            <v>3.38</v>
          </cell>
          <cell r="M44">
            <v>3.715</v>
          </cell>
          <cell r="N44">
            <v>3.755</v>
          </cell>
        </row>
        <row r="45">
          <cell r="I45">
            <v>38292</v>
          </cell>
          <cell r="J45">
            <v>3.485</v>
          </cell>
          <cell r="K45">
            <v>4.055</v>
          </cell>
          <cell r="L45">
            <v>3.615</v>
          </cell>
          <cell r="M45">
            <v>3.955</v>
          </cell>
          <cell r="N45">
            <v>4.21</v>
          </cell>
        </row>
        <row r="46">
          <cell r="I46">
            <v>38322</v>
          </cell>
          <cell r="J46">
            <v>3.645</v>
          </cell>
          <cell r="K46">
            <v>4.525</v>
          </cell>
          <cell r="L46">
            <v>3.775</v>
          </cell>
          <cell r="M46">
            <v>4.425</v>
          </cell>
          <cell r="N46">
            <v>4.655</v>
          </cell>
        </row>
        <row r="47">
          <cell r="I47">
            <v>38353</v>
          </cell>
          <cell r="J47">
            <v>3.715</v>
          </cell>
          <cell r="K47">
            <v>4.865</v>
          </cell>
          <cell r="L47">
            <v>3.845</v>
          </cell>
          <cell r="M47">
            <v>4.765</v>
          </cell>
          <cell r="N47">
            <v>5.33</v>
          </cell>
        </row>
        <row r="48">
          <cell r="I48">
            <v>38384</v>
          </cell>
          <cell r="J48">
            <v>3.601</v>
          </cell>
          <cell r="K48">
            <v>4.751</v>
          </cell>
          <cell r="L48">
            <v>3.731</v>
          </cell>
          <cell r="M48">
            <v>4.651</v>
          </cell>
          <cell r="N48">
            <v>5.216</v>
          </cell>
        </row>
        <row r="49">
          <cell r="I49">
            <v>38412</v>
          </cell>
          <cell r="J49">
            <v>3.469</v>
          </cell>
          <cell r="K49">
            <v>4.119</v>
          </cell>
          <cell r="L49">
            <v>3.599</v>
          </cell>
          <cell r="M49">
            <v>4.019</v>
          </cell>
          <cell r="N49">
            <v>4.184</v>
          </cell>
        </row>
        <row r="50">
          <cell r="I50">
            <v>38443</v>
          </cell>
          <cell r="J50">
            <v>3.271</v>
          </cell>
          <cell r="K50">
            <v>3.701</v>
          </cell>
          <cell r="L50">
            <v>3.316</v>
          </cell>
          <cell r="M50">
            <v>3.651</v>
          </cell>
          <cell r="N50">
            <v>3.671</v>
          </cell>
        </row>
        <row r="51">
          <cell r="I51">
            <v>38473</v>
          </cell>
          <cell r="J51">
            <v>3.267</v>
          </cell>
          <cell r="K51">
            <v>3.662</v>
          </cell>
          <cell r="L51">
            <v>3.312</v>
          </cell>
          <cell r="M51">
            <v>3.612</v>
          </cell>
          <cell r="N51">
            <v>3.617</v>
          </cell>
        </row>
        <row r="52">
          <cell r="I52">
            <v>38504</v>
          </cell>
          <cell r="J52">
            <v>3.299</v>
          </cell>
          <cell r="K52">
            <v>3.704</v>
          </cell>
          <cell r="L52">
            <v>3.344</v>
          </cell>
          <cell r="M52">
            <v>3.654</v>
          </cell>
          <cell r="N52">
            <v>3.689</v>
          </cell>
        </row>
        <row r="53">
          <cell r="I53">
            <v>38534</v>
          </cell>
          <cell r="J53">
            <v>3.349</v>
          </cell>
          <cell r="K53">
            <v>3.769</v>
          </cell>
          <cell r="L53">
            <v>3.394</v>
          </cell>
          <cell r="M53">
            <v>3.719</v>
          </cell>
          <cell r="N53">
            <v>3.779</v>
          </cell>
        </row>
        <row r="54">
          <cell r="I54">
            <v>38565</v>
          </cell>
          <cell r="J54">
            <v>3.383</v>
          </cell>
          <cell r="K54">
            <v>3.803</v>
          </cell>
          <cell r="L54">
            <v>3.428</v>
          </cell>
          <cell r="M54">
            <v>3.753</v>
          </cell>
          <cell r="N54">
            <v>3.813</v>
          </cell>
        </row>
        <row r="55">
          <cell r="I55">
            <v>38596</v>
          </cell>
          <cell r="J55">
            <v>3.396</v>
          </cell>
          <cell r="K55">
            <v>3.781</v>
          </cell>
          <cell r="L55">
            <v>3.441</v>
          </cell>
          <cell r="M55">
            <v>3.731</v>
          </cell>
          <cell r="N55">
            <v>3.776</v>
          </cell>
        </row>
        <row r="56">
          <cell r="I56">
            <v>38626</v>
          </cell>
          <cell r="J56">
            <v>3.395</v>
          </cell>
          <cell r="K56">
            <v>3.825</v>
          </cell>
          <cell r="L56">
            <v>3.44</v>
          </cell>
          <cell r="M56">
            <v>3.775</v>
          </cell>
          <cell r="N56">
            <v>3.815</v>
          </cell>
        </row>
        <row r="57">
          <cell r="I57">
            <v>38657</v>
          </cell>
          <cell r="J57">
            <v>3.545</v>
          </cell>
          <cell r="K57">
            <v>4.12</v>
          </cell>
          <cell r="L57">
            <v>3.675</v>
          </cell>
          <cell r="M57">
            <v>4.02</v>
          </cell>
          <cell r="N57">
            <v>4.275</v>
          </cell>
        </row>
        <row r="58">
          <cell r="I58">
            <v>38687</v>
          </cell>
          <cell r="J58">
            <v>3.705</v>
          </cell>
          <cell r="K58">
            <v>4.595</v>
          </cell>
          <cell r="L58">
            <v>3.835</v>
          </cell>
          <cell r="M58">
            <v>4.495</v>
          </cell>
          <cell r="N58">
            <v>4.685</v>
          </cell>
        </row>
        <row r="59">
          <cell r="I59">
            <v>38718</v>
          </cell>
          <cell r="J59">
            <v>3.78</v>
          </cell>
          <cell r="K59">
            <v>4.945</v>
          </cell>
          <cell r="L59">
            <v>3.91</v>
          </cell>
          <cell r="M59">
            <v>4.845</v>
          </cell>
          <cell r="N59">
            <v>5.38</v>
          </cell>
        </row>
        <row r="60">
          <cell r="I60">
            <v>38749</v>
          </cell>
          <cell r="J60">
            <v>3.666</v>
          </cell>
          <cell r="K60">
            <v>4.831</v>
          </cell>
          <cell r="L60">
            <v>3.796</v>
          </cell>
          <cell r="M60">
            <v>4.731</v>
          </cell>
          <cell r="N60">
            <v>5.266</v>
          </cell>
        </row>
        <row r="61">
          <cell r="I61">
            <v>38777</v>
          </cell>
          <cell r="J61">
            <v>3.534</v>
          </cell>
          <cell r="K61">
            <v>4.189</v>
          </cell>
          <cell r="L61">
            <v>3.664</v>
          </cell>
          <cell r="M61">
            <v>4.089</v>
          </cell>
          <cell r="N61">
            <v>4.254</v>
          </cell>
        </row>
        <row r="62">
          <cell r="I62">
            <v>38808</v>
          </cell>
          <cell r="J62">
            <v>3.336</v>
          </cell>
          <cell r="K62">
            <v>3.766</v>
          </cell>
          <cell r="L62">
            <v>3.381</v>
          </cell>
          <cell r="M62">
            <v>3.716</v>
          </cell>
          <cell r="N62">
            <v>3.736</v>
          </cell>
        </row>
        <row r="63">
          <cell r="I63">
            <v>38838</v>
          </cell>
          <cell r="J63">
            <v>3.332</v>
          </cell>
          <cell r="K63">
            <v>3.727</v>
          </cell>
          <cell r="L63">
            <v>3.377</v>
          </cell>
          <cell r="M63">
            <v>3.677</v>
          </cell>
          <cell r="N63">
            <v>3.682</v>
          </cell>
        </row>
        <row r="64">
          <cell r="I64">
            <v>38869</v>
          </cell>
          <cell r="J64">
            <v>3.364</v>
          </cell>
          <cell r="K64">
            <v>3.769</v>
          </cell>
          <cell r="L64">
            <v>3.409</v>
          </cell>
          <cell r="M64">
            <v>3.719</v>
          </cell>
          <cell r="N64">
            <v>3.754</v>
          </cell>
        </row>
        <row r="65">
          <cell r="I65">
            <v>38899</v>
          </cell>
          <cell r="J65">
            <v>3.414</v>
          </cell>
          <cell r="K65">
            <v>3.834</v>
          </cell>
          <cell r="L65">
            <v>3.459</v>
          </cell>
          <cell r="M65">
            <v>3.784</v>
          </cell>
          <cell r="N65">
            <v>3.844</v>
          </cell>
        </row>
        <row r="66">
          <cell r="I66">
            <v>38930</v>
          </cell>
          <cell r="J66">
            <v>3.448</v>
          </cell>
          <cell r="K66">
            <v>3.868</v>
          </cell>
          <cell r="L66">
            <v>3.493</v>
          </cell>
          <cell r="M66">
            <v>3.818</v>
          </cell>
          <cell r="N66">
            <v>3.878</v>
          </cell>
        </row>
        <row r="67">
          <cell r="I67">
            <v>38961</v>
          </cell>
          <cell r="J67">
            <v>3.461</v>
          </cell>
          <cell r="K67">
            <v>3.846</v>
          </cell>
          <cell r="L67">
            <v>3.506</v>
          </cell>
          <cell r="M67">
            <v>3.796</v>
          </cell>
          <cell r="N67">
            <v>3.841</v>
          </cell>
        </row>
        <row r="68">
          <cell r="I68">
            <v>38991</v>
          </cell>
          <cell r="J68">
            <v>3.46</v>
          </cell>
          <cell r="K68">
            <v>3.89</v>
          </cell>
          <cell r="L68">
            <v>3.505</v>
          </cell>
          <cell r="M68">
            <v>3.84</v>
          </cell>
          <cell r="N68">
            <v>3.88</v>
          </cell>
        </row>
        <row r="69">
          <cell r="I69">
            <v>39022</v>
          </cell>
          <cell r="J69">
            <v>3.61</v>
          </cell>
          <cell r="K69">
            <v>4.185</v>
          </cell>
          <cell r="L69">
            <v>3.74</v>
          </cell>
          <cell r="M69">
            <v>4.085</v>
          </cell>
          <cell r="N69">
            <v>4.34</v>
          </cell>
        </row>
        <row r="70">
          <cell r="I70">
            <v>39052</v>
          </cell>
          <cell r="J70">
            <v>3.77</v>
          </cell>
          <cell r="K70">
            <v>4.66</v>
          </cell>
          <cell r="L70">
            <v>3.9</v>
          </cell>
          <cell r="M70">
            <v>4.56</v>
          </cell>
          <cell r="N70">
            <v>4.75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OL LINKS"/>
      <sheetName val="NYISO A"/>
      <sheetName val="NYISO G"/>
      <sheetName val="NYISO J"/>
      <sheetName val="NEPOOL"/>
      <sheetName val="PJM"/>
      <sheetName val="Positions"/>
      <sheetName val="Summary"/>
      <sheetName val="Prices"/>
      <sheetName val="NET P&amp;L"/>
    </sheetNames>
    <sheetDataSet>
      <sheetData sheetId="0"/>
      <sheetData sheetId="1">
        <row r="12">
          <cell r="H12">
            <v>30.28</v>
          </cell>
        </row>
        <row r="13">
          <cell r="H13">
            <v>34</v>
          </cell>
        </row>
        <row r="14">
          <cell r="H14">
            <v>34</v>
          </cell>
        </row>
        <row r="15">
          <cell r="H15">
            <v>38.5</v>
          </cell>
        </row>
        <row r="16">
          <cell r="H16">
            <v>41</v>
          </cell>
        </row>
        <row r="17">
          <cell r="H17">
            <v>41</v>
          </cell>
        </row>
        <row r="18">
          <cell r="H18">
            <v>41</v>
          </cell>
        </row>
        <row r="21">
          <cell r="H21">
            <v>34.5</v>
          </cell>
        </row>
        <row r="22">
          <cell r="H22">
            <v>34.5</v>
          </cell>
        </row>
        <row r="23">
          <cell r="H23">
            <v>34.5</v>
          </cell>
        </row>
        <row r="24">
          <cell r="H24">
            <v>34.5</v>
          </cell>
        </row>
        <row r="25">
          <cell r="H25">
            <v>34.5</v>
          </cell>
        </row>
        <row r="28">
          <cell r="H28">
            <v>34.5</v>
          </cell>
        </row>
        <row r="29">
          <cell r="H29">
            <v>34.5</v>
          </cell>
        </row>
        <row r="30">
          <cell r="H30">
            <v>34.5</v>
          </cell>
        </row>
        <row r="31">
          <cell r="H31">
            <v>34.5</v>
          </cell>
        </row>
        <row r="32">
          <cell r="H32">
            <v>34.5</v>
          </cell>
        </row>
        <row r="35">
          <cell r="H35">
            <v>34.5</v>
          </cell>
        </row>
        <row r="36">
          <cell r="H36">
            <v>34.5</v>
          </cell>
        </row>
        <row r="37">
          <cell r="H37">
            <v>34.5</v>
          </cell>
        </row>
        <row r="38">
          <cell r="H38">
            <v>34.5</v>
          </cell>
        </row>
        <row r="39">
          <cell r="H39">
            <v>34.5</v>
          </cell>
        </row>
        <row r="40">
          <cell r="H40">
            <v>33</v>
          </cell>
        </row>
        <row r="41">
          <cell r="H41">
            <v>33</v>
          </cell>
        </row>
        <row r="44">
          <cell r="H44">
            <v>35</v>
          </cell>
        </row>
        <row r="45">
          <cell r="H45">
            <v>35</v>
          </cell>
        </row>
        <row r="46">
          <cell r="H46">
            <v>38.5</v>
          </cell>
        </row>
        <row r="47">
          <cell r="H47">
            <v>38.5</v>
          </cell>
        </row>
        <row r="48">
          <cell r="H48">
            <v>34.75</v>
          </cell>
        </row>
        <row r="49">
          <cell r="H49">
            <v>34.75</v>
          </cell>
        </row>
        <row r="50">
          <cell r="H50">
            <v>36</v>
          </cell>
        </row>
        <row r="51">
          <cell r="H51">
            <v>43.5</v>
          </cell>
        </row>
        <row r="52">
          <cell r="H52">
            <v>57.25</v>
          </cell>
        </row>
        <row r="53">
          <cell r="H53">
            <v>57.25</v>
          </cell>
        </row>
        <row r="54">
          <cell r="H54">
            <v>35</v>
          </cell>
        </row>
        <row r="55">
          <cell r="H55">
            <v>35</v>
          </cell>
        </row>
        <row r="56">
          <cell r="H56">
            <v>35</v>
          </cell>
        </row>
        <row r="57">
          <cell r="H57">
            <v>35</v>
          </cell>
        </row>
        <row r="58">
          <cell r="H58">
            <v>39.5</v>
          </cell>
        </row>
      </sheetData>
      <sheetData sheetId="2">
        <row r="12">
          <cell r="H12">
            <v>35.71</v>
          </cell>
        </row>
        <row r="13">
          <cell r="H13">
            <v>38</v>
          </cell>
        </row>
        <row r="14">
          <cell r="H14">
            <v>44</v>
          </cell>
        </row>
        <row r="15">
          <cell r="H15">
            <v>49.5</v>
          </cell>
        </row>
        <row r="16">
          <cell r="H16">
            <v>49.5</v>
          </cell>
        </row>
        <row r="17">
          <cell r="H17">
            <v>49.5</v>
          </cell>
        </row>
        <row r="18">
          <cell r="H18">
            <v>38</v>
          </cell>
        </row>
        <row r="21">
          <cell r="H21">
            <v>40.5</v>
          </cell>
        </row>
        <row r="22">
          <cell r="H22">
            <v>40.5</v>
          </cell>
        </row>
        <row r="23">
          <cell r="H23">
            <v>40.5</v>
          </cell>
        </row>
        <row r="24">
          <cell r="H24">
            <v>40.5</v>
          </cell>
        </row>
        <row r="25">
          <cell r="H25">
            <v>40.5</v>
          </cell>
        </row>
        <row r="28">
          <cell r="H28">
            <v>40.5</v>
          </cell>
        </row>
        <row r="29">
          <cell r="H29">
            <v>40.5</v>
          </cell>
        </row>
        <row r="30">
          <cell r="H30">
            <v>40.5</v>
          </cell>
        </row>
        <row r="31">
          <cell r="H31">
            <v>40.5</v>
          </cell>
        </row>
        <row r="32">
          <cell r="H32">
            <v>40.5</v>
          </cell>
        </row>
        <row r="35">
          <cell r="H35">
            <v>40.5</v>
          </cell>
        </row>
        <row r="36">
          <cell r="H36">
            <v>40.5</v>
          </cell>
        </row>
        <row r="37">
          <cell r="H37">
            <v>40.5</v>
          </cell>
        </row>
        <row r="38">
          <cell r="H38">
            <v>40.5</v>
          </cell>
        </row>
        <row r="39">
          <cell r="H39">
            <v>40.5</v>
          </cell>
        </row>
        <row r="40">
          <cell r="H40">
            <v>38</v>
          </cell>
        </row>
        <row r="41">
          <cell r="H41">
            <v>38</v>
          </cell>
        </row>
        <row r="44">
          <cell r="H44">
            <v>41.5</v>
          </cell>
        </row>
        <row r="45">
          <cell r="H45">
            <v>41.5</v>
          </cell>
        </row>
        <row r="46">
          <cell r="H46">
            <v>42.5</v>
          </cell>
        </row>
        <row r="47">
          <cell r="H47">
            <v>47.25</v>
          </cell>
        </row>
        <row r="48">
          <cell r="H48">
            <v>47.25</v>
          </cell>
        </row>
        <row r="49">
          <cell r="H49">
            <v>111</v>
          </cell>
        </row>
        <row r="50">
          <cell r="H50">
            <v>43</v>
          </cell>
        </row>
        <row r="51">
          <cell r="H51">
            <v>51.5</v>
          </cell>
        </row>
        <row r="52">
          <cell r="H52">
            <v>74</v>
          </cell>
        </row>
        <row r="53">
          <cell r="H53">
            <v>74</v>
          </cell>
        </row>
        <row r="54">
          <cell r="H54">
            <v>71</v>
          </cell>
        </row>
        <row r="55">
          <cell r="H55">
            <v>42.25</v>
          </cell>
        </row>
        <row r="56">
          <cell r="H56">
            <v>42.25</v>
          </cell>
        </row>
        <row r="57">
          <cell r="H57">
            <v>42.25</v>
          </cell>
        </row>
        <row r="58">
          <cell r="F58">
            <v>0</v>
          </cell>
        </row>
        <row r="58">
          <cell r="H58">
            <v>55.5</v>
          </cell>
        </row>
      </sheetData>
      <sheetData sheetId="3">
        <row r="12">
          <cell r="H12">
            <v>36.98</v>
          </cell>
        </row>
        <row r="13">
          <cell r="H13">
            <v>42</v>
          </cell>
        </row>
        <row r="14">
          <cell r="H14">
            <v>45</v>
          </cell>
        </row>
        <row r="15">
          <cell r="H15">
            <v>53</v>
          </cell>
        </row>
        <row r="16">
          <cell r="H16">
            <v>53</v>
          </cell>
        </row>
        <row r="17">
          <cell r="H17">
            <v>53</v>
          </cell>
        </row>
        <row r="18">
          <cell r="H18">
            <v>48.25</v>
          </cell>
        </row>
        <row r="21">
          <cell r="H21">
            <v>45.75</v>
          </cell>
        </row>
        <row r="22">
          <cell r="H22">
            <v>45.75</v>
          </cell>
        </row>
        <row r="23">
          <cell r="H23">
            <v>45.75</v>
          </cell>
        </row>
        <row r="24">
          <cell r="H24">
            <v>45.75</v>
          </cell>
        </row>
        <row r="25">
          <cell r="H25">
            <v>45.75</v>
          </cell>
        </row>
        <row r="28">
          <cell r="H28">
            <v>45.75</v>
          </cell>
        </row>
        <row r="29">
          <cell r="H29">
            <v>45.75</v>
          </cell>
        </row>
        <row r="30">
          <cell r="H30">
            <v>45.75</v>
          </cell>
        </row>
        <row r="31">
          <cell r="H31">
            <v>45.75</v>
          </cell>
        </row>
        <row r="32">
          <cell r="H32">
            <v>45.75</v>
          </cell>
        </row>
        <row r="35">
          <cell r="H35">
            <v>45.75</v>
          </cell>
        </row>
        <row r="36">
          <cell r="H36">
            <v>45.75</v>
          </cell>
        </row>
        <row r="37">
          <cell r="H37">
            <v>45.75</v>
          </cell>
        </row>
        <row r="38">
          <cell r="H38">
            <v>45.75</v>
          </cell>
        </row>
        <row r="39">
          <cell r="H39">
            <v>45.75</v>
          </cell>
        </row>
        <row r="40">
          <cell r="H40">
            <v>47</v>
          </cell>
        </row>
        <row r="41">
          <cell r="H41">
            <v>47</v>
          </cell>
        </row>
        <row r="44">
          <cell r="H44">
            <v>46.5</v>
          </cell>
        </row>
        <row r="45">
          <cell r="H45">
            <v>46.5</v>
          </cell>
        </row>
        <row r="46">
          <cell r="H46">
            <v>45.75</v>
          </cell>
        </row>
        <row r="47">
          <cell r="H47">
            <v>70</v>
          </cell>
        </row>
        <row r="48">
          <cell r="H48">
            <v>87.5</v>
          </cell>
        </row>
        <row r="49">
          <cell r="H49">
            <v>133.5</v>
          </cell>
        </row>
        <row r="50">
          <cell r="H50">
            <v>133</v>
          </cell>
        </row>
        <row r="51">
          <cell r="H51">
            <v>58.5</v>
          </cell>
        </row>
        <row r="52">
          <cell r="H52">
            <v>60.5</v>
          </cell>
        </row>
        <row r="53">
          <cell r="H53">
            <v>61.5</v>
          </cell>
        </row>
        <row r="54">
          <cell r="H54">
            <v>61.5</v>
          </cell>
        </row>
        <row r="55">
          <cell r="H55">
            <v>85</v>
          </cell>
        </row>
        <row r="56">
          <cell r="H56">
            <v>85</v>
          </cell>
        </row>
      </sheetData>
      <sheetData sheetId="4"/>
      <sheetData sheetId="5"/>
      <sheetData sheetId="6"/>
      <sheetData sheetId="7">
        <row r="47">
          <cell r="U47">
            <v>37377</v>
          </cell>
        </row>
        <row r="48">
          <cell r="U48">
            <v>37408</v>
          </cell>
        </row>
        <row r="49">
          <cell r="U49">
            <v>37438</v>
          </cell>
        </row>
        <row r="50">
          <cell r="U50">
            <v>37469</v>
          </cell>
        </row>
        <row r="51">
          <cell r="U51">
            <v>37500</v>
          </cell>
        </row>
        <row r="52">
          <cell r="U52">
            <v>37530</v>
          </cell>
        </row>
        <row r="53">
          <cell r="U53">
            <v>37561</v>
          </cell>
        </row>
        <row r="54">
          <cell r="U54">
            <v>37591</v>
          </cell>
        </row>
        <row r="55">
          <cell r="U55">
            <v>37622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7"/>
    <col collapsed="false" customWidth="true" hidden="false" outlineLevel="0" max="3" min="3" style="0" width="9.7"/>
    <col collapsed="false" customWidth="true" hidden="true" outlineLevel="0" max="4" min="4" style="1" width="2.84"/>
    <col collapsed="false" customWidth="true" hidden="false" outlineLevel="0" max="5" min="5" style="2" width="17.99"/>
    <col collapsed="false" customWidth="true" hidden="false" outlineLevel="0" max="6" min="6" style="0" width="33.7"/>
    <col collapsed="false" customWidth="true" hidden="false" outlineLevel="0" max="7" min="7" style="0" width="3.99"/>
    <col collapsed="false" customWidth="true" hidden="false" outlineLevel="0" max="8" min="8" style="0" width="22.28"/>
    <col collapsed="false" customWidth="true" hidden="false" outlineLevel="0" max="9" min="9" style="0" width="9.99"/>
    <col collapsed="false" customWidth="true" hidden="false" outlineLevel="0" max="12" min="12" style="0" width="11.42"/>
    <col collapsed="false" customWidth="true" hidden="false" outlineLevel="0" max="13" min="13" style="0" width="8.99"/>
  </cols>
  <sheetData>
    <row r="1" customFormat="false" ht="13.5" hidden="false" customHeight="false" outlineLevel="0" collapsed="false">
      <c r="A1" s="3" t="s">
        <v>0</v>
      </c>
      <c r="B1" s="3" t="s">
        <v>1</v>
      </c>
      <c r="C1" s="3" t="s">
        <v>2</v>
      </c>
      <c r="D1" s="4"/>
      <c r="E1" s="5" t="s">
        <v>3</v>
      </c>
      <c r="F1" s="6" t="s">
        <v>4</v>
      </c>
      <c r="G1" s="7" t="n">
        <v>18</v>
      </c>
      <c r="H1" s="8" t="s">
        <v>5</v>
      </c>
      <c r="J1" s="9" t="s">
        <v>6</v>
      </c>
      <c r="K1" s="9" t="s">
        <v>7</v>
      </c>
      <c r="L1" s="9" t="s">
        <v>8</v>
      </c>
      <c r="M1" s="9" t="s">
        <v>9</v>
      </c>
    </row>
    <row r="2" customFormat="false" ht="13.5" hidden="false" customHeight="false" outlineLevel="0" collapsed="false">
      <c r="A2" s="10" t="n">
        <v>30594</v>
      </c>
      <c r="B2" s="11" t="n">
        <v>28.65</v>
      </c>
      <c r="C2" s="11" t="n">
        <v>28.75</v>
      </c>
      <c r="D2" s="1" t="n">
        <v>988116575035</v>
      </c>
      <c r="E2" s="12" t="n">
        <v>37183.5855902778</v>
      </c>
      <c r="F2" s="13" t="s">
        <v>10</v>
      </c>
      <c r="H2" s="14" t="s">
        <v>11</v>
      </c>
      <c r="I2" s="15" t="n">
        <f aca="false">+(C3+B3)/(C7+B7)*1000</f>
        <v>823.008849557522</v>
      </c>
      <c r="J2" s="0" t="n">
        <v>9731</v>
      </c>
      <c r="K2" s="0" t="n">
        <v>9731</v>
      </c>
      <c r="L2" s="0" t="n">
        <v>5</v>
      </c>
      <c r="M2" s="0" t="n">
        <v>6</v>
      </c>
    </row>
    <row r="3" customFormat="false" ht="13.5" hidden="false" customHeight="false" outlineLevel="0" collapsed="false">
      <c r="A3" s="10" t="n">
        <v>30595</v>
      </c>
      <c r="B3" s="11" t="n">
        <v>27.85</v>
      </c>
      <c r="C3" s="11" t="n">
        <v>27.95</v>
      </c>
      <c r="D3" s="1" t="n">
        <v>988040938678</v>
      </c>
      <c r="E3" s="12" t="n">
        <v>37181.635775463</v>
      </c>
      <c r="F3" s="16" t="s">
        <v>12</v>
      </c>
      <c r="H3" s="14" t="s">
        <v>13</v>
      </c>
      <c r="I3" s="15" t="n">
        <f aca="false">+(C14+B14)/(C6+B6)*1000</f>
        <v>668.647845468054</v>
      </c>
      <c r="J3" s="0" t="n">
        <v>8739</v>
      </c>
      <c r="K3" s="0" t="n">
        <v>8739</v>
      </c>
      <c r="L3" s="0" t="n">
        <v>3</v>
      </c>
      <c r="M3" s="0" t="n">
        <v>6</v>
      </c>
    </row>
    <row r="4" customFormat="false" ht="13.5" hidden="false" customHeight="false" outlineLevel="0" collapsed="false">
      <c r="A4" s="10" t="n">
        <v>30598</v>
      </c>
      <c r="B4" s="17" t="n">
        <v>28.7</v>
      </c>
      <c r="C4" s="17" t="n">
        <v>29</v>
      </c>
      <c r="D4" s="1" t="n">
        <v>988117645653</v>
      </c>
      <c r="E4" s="12" t="n">
        <v>37183.5904282407</v>
      </c>
      <c r="F4" s="13" t="s">
        <v>14</v>
      </c>
      <c r="H4" s="14" t="s">
        <v>15</v>
      </c>
      <c r="I4" s="15" t="n">
        <f aca="false">+(C5+B5)/(C4+B4)*1000</f>
        <v>1178.50953206239</v>
      </c>
      <c r="J4" s="0" t="n">
        <v>9134</v>
      </c>
      <c r="K4" s="0" t="n">
        <v>9354</v>
      </c>
      <c r="L4" s="0" t="n">
        <v>2</v>
      </c>
      <c r="M4" s="0" t="n">
        <v>4</v>
      </c>
    </row>
    <row r="5" customFormat="false" ht="13.5" hidden="false" customHeight="false" outlineLevel="0" collapsed="false">
      <c r="A5" s="10" t="n">
        <v>32198</v>
      </c>
      <c r="B5" s="11" t="n">
        <v>33.7</v>
      </c>
      <c r="C5" s="11" t="n">
        <v>34.3</v>
      </c>
      <c r="E5" s="12" t="n">
        <v>37183.6170833333</v>
      </c>
      <c r="F5" s="13" t="s">
        <v>16</v>
      </c>
      <c r="H5" s="18" t="s">
        <v>17</v>
      </c>
      <c r="I5" s="15" t="n">
        <f aca="false">+(C12+B12)/(C4+B4)*1000</f>
        <v>1207.97227036395</v>
      </c>
      <c r="J5" s="0" t="n">
        <v>8739</v>
      </c>
      <c r="K5" s="0" t="n">
        <v>8739</v>
      </c>
    </row>
    <row r="6" customFormat="false" ht="13.5" hidden="false" customHeight="false" outlineLevel="0" collapsed="false">
      <c r="A6" s="10" t="n">
        <v>32199</v>
      </c>
      <c r="B6" s="19" t="n">
        <v>33.5</v>
      </c>
      <c r="C6" s="19" t="n">
        <v>33.8</v>
      </c>
      <c r="D6" s="1" t="n">
        <v>988054237081</v>
      </c>
      <c r="E6" s="12" t="n">
        <v>37181.427962963</v>
      </c>
      <c r="F6" s="13" t="s">
        <v>18</v>
      </c>
      <c r="H6" s="20" t="s">
        <v>19</v>
      </c>
      <c r="I6" s="15" t="n">
        <f aca="false">+(C2+B2)/(C6+B6)*1000</f>
        <v>852.897473997028</v>
      </c>
      <c r="J6" s="0" t="n">
        <v>8739</v>
      </c>
      <c r="K6" s="0" t="n">
        <v>8739</v>
      </c>
    </row>
    <row r="7" customFormat="false" ht="13.5" hidden="false" customHeight="false" outlineLevel="0" collapsed="false">
      <c r="A7" s="10" t="n">
        <v>32201</v>
      </c>
      <c r="B7" s="11" t="n">
        <v>33.6</v>
      </c>
      <c r="C7" s="11" t="n">
        <v>34.2</v>
      </c>
      <c r="D7" s="1" t="n">
        <v>988117673560</v>
      </c>
      <c r="E7" s="12" t="n">
        <v>37182.6021064815</v>
      </c>
      <c r="F7" s="13" t="s">
        <v>20</v>
      </c>
      <c r="H7" s="21" t="n">
        <v>37043</v>
      </c>
      <c r="I7" s="15" t="n">
        <f aca="false">+(C2+B2)/(C4+B4)*1000</f>
        <v>994.800693240901</v>
      </c>
    </row>
    <row r="8" customFormat="false" ht="12.75" hidden="false" customHeight="false" outlineLevel="0" collapsed="false">
      <c r="A8" s="10" t="n">
        <v>32227</v>
      </c>
      <c r="B8" s="11" t="n">
        <v>34.7</v>
      </c>
      <c r="C8" s="11" t="n">
        <v>35.2</v>
      </c>
      <c r="D8" s="1" t="n">
        <v>988117189925</v>
      </c>
      <c r="E8" s="12" t="n">
        <v>37183.5563078704</v>
      </c>
      <c r="F8" s="13" t="s">
        <v>21</v>
      </c>
    </row>
    <row r="9" customFormat="false" ht="12.75" hidden="false" customHeight="false" outlineLevel="0" collapsed="false">
      <c r="A9" s="10" t="n">
        <v>32228</v>
      </c>
      <c r="B9" s="11" t="n">
        <v>33.9</v>
      </c>
      <c r="C9" s="11" t="n">
        <v>34.4</v>
      </c>
      <c r="D9" s="1" t="n">
        <v>988116717414</v>
      </c>
      <c r="E9" s="12" t="n">
        <v>37181.6158912037</v>
      </c>
      <c r="F9" s="13" t="s">
        <v>22</v>
      </c>
    </row>
    <row r="10" customFormat="false" ht="12.75" hidden="false" customHeight="false" outlineLevel="0" collapsed="false">
      <c r="A10" s="10" t="n">
        <v>32230</v>
      </c>
      <c r="B10" s="11" t="n">
        <v>34.45</v>
      </c>
      <c r="C10" s="11" t="n">
        <v>35.45</v>
      </c>
      <c r="D10" s="1" t="n">
        <v>988117635766</v>
      </c>
      <c r="E10" s="12" t="n">
        <v>37182.602974537</v>
      </c>
      <c r="F10" s="13" t="s">
        <v>23</v>
      </c>
    </row>
    <row r="11" customFormat="false" ht="12.75" hidden="false" customHeight="false" outlineLevel="0" collapsed="false">
      <c r="A11" s="10" t="n">
        <v>61609</v>
      </c>
      <c r="B11" s="11" t="n">
        <v>29.5</v>
      </c>
      <c r="C11" s="11" t="n">
        <v>30</v>
      </c>
      <c r="D11" s="1" t="n">
        <v>988117122150</v>
      </c>
      <c r="E11" s="12" t="n">
        <v>37183.6169097222</v>
      </c>
      <c r="F11" s="13" t="s">
        <v>24</v>
      </c>
    </row>
    <row r="12" customFormat="false" ht="12.75" hidden="false" customHeight="false" outlineLevel="0" collapsed="false">
      <c r="A12" s="10" t="n">
        <v>61611</v>
      </c>
      <c r="B12" s="11" t="n">
        <v>34.65</v>
      </c>
      <c r="C12" s="11" t="n">
        <v>35.05</v>
      </c>
      <c r="E12" s="12" t="n">
        <v>37183.5474537037</v>
      </c>
      <c r="F12" s="13" t="s">
        <v>25</v>
      </c>
    </row>
    <row r="13" customFormat="false" ht="12.75" hidden="false" customHeight="false" outlineLevel="0" collapsed="false">
      <c r="A13" s="10" t="n">
        <v>61613</v>
      </c>
      <c r="B13" s="11" t="n">
        <v>35.75</v>
      </c>
      <c r="C13" s="11" t="n">
        <v>36.75</v>
      </c>
      <c r="E13" s="12" t="n">
        <v>37183.5475578704</v>
      </c>
      <c r="F13" s="13" t="s">
        <v>26</v>
      </c>
    </row>
    <row r="14" customFormat="false" ht="12.75" hidden="false" customHeight="false" outlineLevel="0" collapsed="false">
      <c r="A14" s="10" t="n">
        <v>61077</v>
      </c>
      <c r="B14" s="11" t="n">
        <v>22.25</v>
      </c>
      <c r="C14" s="11" t="n">
        <v>22.75</v>
      </c>
      <c r="E14" s="12" t="n">
        <v>37165.2587615741</v>
      </c>
      <c r="F14" s="13" t="s">
        <v>27</v>
      </c>
    </row>
    <row r="15" customFormat="false" ht="12.75" hidden="false" customHeight="false" outlineLevel="0" collapsed="false">
      <c r="A15" s="10" t="n">
        <v>61079</v>
      </c>
      <c r="B15" s="11" t="n">
        <v>23.5</v>
      </c>
      <c r="C15" s="11" t="n">
        <v>24.5</v>
      </c>
      <c r="E15" s="2" t="n">
        <v>37165.2588541667</v>
      </c>
      <c r="F15" s="13" t="s">
        <v>28</v>
      </c>
    </row>
    <row r="16" customFormat="false" ht="12.75" hidden="false" customHeight="false" outlineLevel="0" collapsed="false">
      <c r="A16" s="10" t="n">
        <v>61081</v>
      </c>
      <c r="B16" s="11" t="n">
        <v>25.25</v>
      </c>
      <c r="C16" s="11" t="n">
        <v>26.25</v>
      </c>
      <c r="E16" s="2" t="n">
        <v>37165.2588888889</v>
      </c>
      <c r="F16" s="13" t="s">
        <v>29</v>
      </c>
    </row>
    <row r="17" customFormat="false" ht="12.75" hidden="false" customHeight="false" outlineLevel="0" collapsed="false">
      <c r="A17" s="10" t="n">
        <v>40515</v>
      </c>
      <c r="B17" s="11" t="n">
        <v>30.55</v>
      </c>
      <c r="C17" s="11" t="n">
        <v>30.85</v>
      </c>
      <c r="E17" s="2" t="n">
        <v>37183.5738425926</v>
      </c>
      <c r="F17" s="13" t="s">
        <v>30</v>
      </c>
    </row>
    <row r="18" customFormat="false" ht="12.75" hidden="false" customHeight="false" outlineLevel="0" collapsed="false">
      <c r="A18" s="10" t="n">
        <v>40517</v>
      </c>
      <c r="B18" s="11" t="n">
        <v>36.5</v>
      </c>
      <c r="C18" s="11" t="n">
        <v>37</v>
      </c>
      <c r="E18" s="2" t="n">
        <v>37183.5736574074</v>
      </c>
      <c r="F18" s="13" t="s">
        <v>31</v>
      </c>
    </row>
    <row r="19" customFormat="false" ht="12.75" hidden="false" customHeight="false" outlineLevel="0" collapsed="false">
      <c r="A19" s="10" t="n">
        <v>40519</v>
      </c>
      <c r="B19" s="11" t="n">
        <v>37.75</v>
      </c>
      <c r="C19" s="11" t="n">
        <v>38.75</v>
      </c>
      <c r="E19" s="2" t="n">
        <v>37183.5736226852</v>
      </c>
      <c r="F19" s="13" t="s">
        <v>32</v>
      </c>
    </row>
    <row r="20" customFormat="false" ht="12.75" hidden="false" customHeight="false" outlineLevel="0" collapsed="false">
      <c r="A20" s="10"/>
    </row>
  </sheetData>
  <conditionalFormatting sqref="B2:C11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9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AD13" activeCellId="0" sqref="A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9" min="9" style="0" width="10.13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3.42"/>
    <col collapsed="false" customWidth="true" hidden="false" outlineLevel="0" max="18" min="18" style="0" width="11.42"/>
    <col collapsed="false" customWidth="true" hidden="true" outlineLevel="0" max="19" min="19" style="0" width="1.85"/>
    <col collapsed="false" customWidth="true" hidden="false" outlineLevel="0" max="20" min="20" style="0" width="1.85"/>
    <col collapsed="false" customWidth="true" hidden="false" outlineLevel="0" max="21" min="21" style="0" width="10.13"/>
    <col collapsed="false" customWidth="true" hidden="false" outlineLevel="0" max="22" min="22" style="0" width="2.56"/>
    <col collapsed="false" customWidth="true" hidden="false" outlineLevel="0" max="23" min="23" style="0" width="13.28"/>
    <col collapsed="false" customWidth="true" hidden="false" outlineLevel="0" max="24" min="24" style="0" width="11.28"/>
    <col collapsed="false" customWidth="true" hidden="false" outlineLevel="0" max="26" min="26" style="0" width="11.13"/>
    <col collapsed="false" customWidth="true" hidden="false" outlineLevel="0" max="28" min="28" style="0" width="11.13"/>
    <col collapsed="false" customWidth="true" hidden="false" outlineLevel="0" max="30" min="30" style="0" width="11.28"/>
    <col collapsed="false" customWidth="true" hidden="false" outlineLevel="0" max="32" min="32" style="0" width="11.28"/>
    <col collapsed="false" customWidth="true" hidden="false" outlineLevel="0" max="34" min="34" style="0" width="11.28"/>
    <col collapsed="false" customWidth="true" hidden="false" outlineLevel="0" max="41" min="41" style="0" width="9.56"/>
    <col collapsed="false" customWidth="true" hidden="false" outlineLevel="0" max="106" min="106" style="0" width="11.99"/>
  </cols>
  <sheetData>
    <row r="1" customFormat="false" ht="34.5" hidden="false" customHeight="tru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  <c r="T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  <c r="T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A DAY AHEAD'!I25</f>
        <v>31.79</v>
      </c>
      <c r="O3" s="61" t="n">
        <f aca="false">'ZONE A DAY AHEAD'!H13</f>
        <v>73.8</v>
      </c>
      <c r="P3" s="62" t="n">
        <f aca="false">O3-N3</f>
        <v>42.01</v>
      </c>
      <c r="Q3" s="63"/>
      <c r="S3" s="64"/>
      <c r="T3" s="64"/>
    </row>
    <row r="4" customFormat="false" ht="13.5" hidden="false" customHeight="false" outlineLevel="0" collapsed="false">
      <c r="A4" s="65"/>
      <c r="B4" s="66" t="n">
        <v>37194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A DAY AHEAD'!I26</f>
        <v>35.37</v>
      </c>
      <c r="O4" s="61" t="n">
        <f aca="false">'ZONE A DAY AHEAD'!I13</f>
        <v>60.59</v>
      </c>
      <c r="P4" s="62" t="n">
        <f aca="false">O4-N4</f>
        <v>25.22</v>
      </c>
      <c r="Q4" s="63"/>
      <c r="R4" s="75" t="s">
        <v>50</v>
      </c>
      <c r="S4" s="76" t="n">
        <f aca="false">DATE(2001,9,25)</f>
        <v>37159</v>
      </c>
      <c r="T4" s="77"/>
      <c r="U4" s="78"/>
    </row>
    <row r="5" customFormat="false" ht="13.5" hidden="false" customHeight="false" outlineLevel="0" collapsed="false">
      <c r="A5" s="66"/>
      <c r="B5" s="66" t="n">
        <f aca="false">B4+1</f>
        <v>37195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A DAY AHEAD'!I27</f>
        <v>34.21</v>
      </c>
      <c r="O5" s="61" t="n">
        <f aca="false">'ZONE A DAY AHEAD'!J13</f>
        <v>97.19</v>
      </c>
      <c r="P5" s="62" t="n">
        <f aca="false">O5-N5</f>
        <v>62.98</v>
      </c>
      <c r="Q5" s="63"/>
      <c r="R5" s="86" t="n">
        <f aca="false">'ZONE A POSITIONS'!R5</f>
        <v>37182</v>
      </c>
      <c r="S5" s="87" t="s">
        <v>51</v>
      </c>
      <c r="T5" s="64"/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/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  <c r="DB5" s="89"/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100"/>
      <c r="K6" s="101"/>
      <c r="L6" s="32"/>
      <c r="M6" s="74" t="n">
        <v>11</v>
      </c>
      <c r="N6" s="102" t="n">
        <f aca="false">'ZONE A DAY AHEAD'!I28</f>
        <v>34.26</v>
      </c>
      <c r="O6" s="102" t="n">
        <f aca="false">'ZONE A DAY AHEAD'!K13</f>
        <v>81.73</v>
      </c>
      <c r="P6" s="62" t="n">
        <f aca="false">O6-N6</f>
        <v>47.47</v>
      </c>
      <c r="Q6" s="63"/>
      <c r="R6" s="103" t="s">
        <v>54</v>
      </c>
      <c r="S6" s="104" t="s">
        <v>55</v>
      </c>
      <c r="T6" s="64"/>
      <c r="U6" s="105" t="s">
        <v>56</v>
      </c>
      <c r="V6" s="31"/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/>
      <c r="AG6" s="108"/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3" t="s">
        <v>59</v>
      </c>
      <c r="B7" s="114" t="n">
        <f aca="false">B5+1</f>
        <v>37196</v>
      </c>
      <c r="C7" s="115" t="n">
        <f aca="false">'EOL LINKS'!B19</f>
        <v>37.75</v>
      </c>
      <c r="D7" s="115" t="n">
        <f aca="false">'EOL LINKS'!C19</f>
        <v>38.75</v>
      </c>
      <c r="E7" s="116" t="n">
        <f aca="false">(C7+D7)/2</f>
        <v>38.25</v>
      </c>
      <c r="F7" s="117" t="n">
        <v>37.5</v>
      </c>
      <c r="G7" s="118" t="n">
        <f aca="false">E7-F7</f>
        <v>0.75</v>
      </c>
      <c r="H7" s="119" t="n">
        <f aca="false">'EOL LINKS'!I7</f>
        <v>994.800693240901</v>
      </c>
      <c r="I7" s="57" t="n">
        <f aca="false">R9</f>
        <v>-150</v>
      </c>
      <c r="J7" s="120" t="n">
        <f aca="false">DA9</f>
        <v>15.1</v>
      </c>
      <c r="K7" s="121" t="n">
        <f aca="false">(I7*16)*G7</f>
        <v>-1800</v>
      </c>
      <c r="L7" s="32"/>
      <c r="M7" s="74" t="n">
        <v>12</v>
      </c>
      <c r="N7" s="102" t="n">
        <f aca="false">'ZONE A DAY AHEAD'!I29</f>
        <v>34.83</v>
      </c>
      <c r="O7" s="102" t="n">
        <f aca="false">'ZONE A DAY AHEAD'!L13</f>
        <v>55.04</v>
      </c>
      <c r="P7" s="62" t="n">
        <f aca="false">O7-N7</f>
        <v>20.21</v>
      </c>
      <c r="Q7" s="63"/>
      <c r="R7" s="122" t="s">
        <v>60</v>
      </c>
      <c r="S7" s="104"/>
      <c r="T7" s="64"/>
      <c r="U7" s="123" t="s">
        <v>60</v>
      </c>
      <c r="V7" s="31"/>
      <c r="W7" s="124"/>
      <c r="X7" s="125"/>
      <c r="Y7" s="126"/>
      <c r="Z7" s="125"/>
      <c r="AA7" s="127"/>
      <c r="AB7" s="128"/>
      <c r="AC7" s="129"/>
      <c r="AD7" s="125"/>
      <c r="AE7" s="127"/>
      <c r="AF7" s="125"/>
      <c r="AG7" s="127"/>
      <c r="AH7" s="125"/>
      <c r="AI7" s="127"/>
      <c r="AJ7" s="125"/>
      <c r="AK7" s="130"/>
      <c r="AL7" s="125"/>
      <c r="AM7" s="127"/>
      <c r="AN7" s="125"/>
      <c r="AO7" s="127"/>
      <c r="AP7" s="125"/>
      <c r="AQ7" s="127"/>
      <c r="AR7" s="125"/>
      <c r="AS7" s="127"/>
      <c r="AT7" s="125"/>
      <c r="AU7" s="127"/>
      <c r="AV7" s="125"/>
      <c r="AW7" s="127"/>
      <c r="AX7" s="125"/>
      <c r="AY7" s="127"/>
      <c r="AZ7" s="125"/>
      <c r="BA7" s="127"/>
      <c r="BB7" s="125"/>
      <c r="BC7" s="127"/>
      <c r="BD7" s="125"/>
      <c r="BE7" s="127"/>
      <c r="BF7" s="125"/>
      <c r="BG7" s="127"/>
      <c r="BH7" s="125"/>
      <c r="BI7" s="127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134" t="s">
        <v>61</v>
      </c>
      <c r="B8" s="135" t="n">
        <f aca="false">B7+1</f>
        <v>37197</v>
      </c>
      <c r="C8" s="308" t="n">
        <f aca="false">C7</f>
        <v>37.75</v>
      </c>
      <c r="D8" s="308" t="n">
        <f aca="false">D7</f>
        <v>38.75</v>
      </c>
      <c r="E8" s="137" t="n">
        <f aca="false">(C8+D8)/2</f>
        <v>38.25</v>
      </c>
      <c r="F8" s="117" t="n">
        <v>37.5</v>
      </c>
      <c r="G8" s="138" t="n">
        <f aca="false">E8-F8</f>
        <v>0.75</v>
      </c>
      <c r="H8" s="56" t="n">
        <f aca="false">'EOL LINKS'!I5</f>
        <v>1207.97227036395</v>
      </c>
      <c r="I8" s="139" t="n">
        <f aca="false">R10</f>
        <v>-150</v>
      </c>
      <c r="J8" s="120" t="n">
        <f aca="false">DA10</f>
        <v>15.1</v>
      </c>
      <c r="K8" s="140" t="n">
        <f aca="false">(I8*16)*G8</f>
        <v>-1800</v>
      </c>
      <c r="L8" s="32"/>
      <c r="M8" s="74" t="n">
        <v>13</v>
      </c>
      <c r="N8" s="141" t="n">
        <f aca="false">'ZONE A DAY AHEAD'!I30</f>
        <v>34.83</v>
      </c>
      <c r="O8" s="141" t="n">
        <f aca="false">'ZONE A DAY AHEAD'!M13</f>
        <v>62.99</v>
      </c>
      <c r="P8" s="62" t="n">
        <f aca="false">O8-N8</f>
        <v>28.16</v>
      </c>
      <c r="Q8" s="63"/>
      <c r="R8" s="142"/>
      <c r="S8" s="143" t="e">
        <f aca="false">'Zone A'!CF5</f>
        <v>#DIV/0!</v>
      </c>
      <c r="T8" s="144"/>
      <c r="U8" s="145"/>
      <c r="W8" s="124"/>
      <c r="X8" s="302" t="n">
        <v>37180</v>
      </c>
      <c r="Y8" s="126"/>
      <c r="Z8" s="302" t="n">
        <f aca="false">X8+1</f>
        <v>37181</v>
      </c>
      <c r="AA8" s="126"/>
      <c r="AB8" s="302" t="n">
        <f aca="false">Z8+1</f>
        <v>37182</v>
      </c>
      <c r="AC8" s="146"/>
      <c r="AD8" s="302" t="n">
        <f aca="false">AB8+1</f>
        <v>37183</v>
      </c>
      <c r="AE8" s="127"/>
      <c r="AF8" s="302" t="n">
        <f aca="false">AD8+3</f>
        <v>37186</v>
      </c>
      <c r="AG8" s="127"/>
      <c r="AH8" s="302" t="n">
        <f aca="false">AF8+1</f>
        <v>37187</v>
      </c>
      <c r="AI8" s="129"/>
      <c r="AJ8" s="128"/>
      <c r="AK8" s="129"/>
      <c r="AL8" s="128"/>
      <c r="AM8" s="129"/>
      <c r="AN8" s="128"/>
      <c r="AO8" s="127"/>
      <c r="AP8" s="128"/>
      <c r="AQ8" s="129"/>
      <c r="AR8" s="147"/>
      <c r="AS8" s="129"/>
      <c r="AT8" s="147"/>
      <c r="AU8" s="129"/>
      <c r="AV8" s="148"/>
      <c r="AW8" s="149"/>
      <c r="AX8" s="150"/>
      <c r="AY8" s="126"/>
      <c r="AZ8" s="131"/>
      <c r="BA8" s="126"/>
      <c r="BB8" s="131"/>
      <c r="BC8" s="126"/>
      <c r="BD8" s="150"/>
      <c r="BE8" s="126"/>
      <c r="BF8" s="131"/>
      <c r="BG8" s="126"/>
      <c r="BH8" s="150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223099</v>
      </c>
      <c r="DA8" s="133" t="e">
        <f aca="false">IF(AND(CZ8=0,DD8=0),0,(DG8+DH8)/DD8)</f>
        <v>#DIV/0!</v>
      </c>
      <c r="DB8" s="124" t="n">
        <f aca="false">W8</f>
        <v>0</v>
      </c>
    </row>
    <row r="9" customFormat="false" ht="16.5" hidden="false" customHeight="false" outlineLevel="0" collapsed="false">
      <c r="A9" s="134" t="s">
        <v>62</v>
      </c>
      <c r="B9" s="135" t="n">
        <f aca="false">B8+1</f>
        <v>37198</v>
      </c>
      <c r="C9" s="308" t="n">
        <f aca="false">C8</f>
        <v>37.75</v>
      </c>
      <c r="D9" s="308" t="n">
        <f aca="false">D8</f>
        <v>38.75</v>
      </c>
      <c r="E9" s="151" t="n">
        <f aca="false">(C9+D9)/2</f>
        <v>38.25</v>
      </c>
      <c r="F9" s="117" t="n">
        <v>37.5</v>
      </c>
      <c r="G9" s="152" t="n">
        <f aca="false">E9-F9</f>
        <v>0.75</v>
      </c>
      <c r="H9" s="72" t="n">
        <f aca="false">H8</f>
        <v>1207.97227036395</v>
      </c>
      <c r="I9" s="139" t="n">
        <f aca="false">R11</f>
        <v>-150</v>
      </c>
      <c r="J9" s="120" t="n">
        <f aca="false">DA11</f>
        <v>15.1</v>
      </c>
      <c r="K9" s="153" t="n">
        <f aca="false">(I9*16)*G9</f>
        <v>-1800</v>
      </c>
      <c r="L9" s="32"/>
      <c r="M9" s="74" t="n">
        <v>14</v>
      </c>
      <c r="N9" s="141" t="n">
        <f aca="false">'ZONE A DAY AHEAD'!I31</f>
        <v>36.87</v>
      </c>
      <c r="O9" s="141" t="n">
        <f aca="false">'ZONE A DAY AHEAD'!N13</f>
        <v>63.85</v>
      </c>
      <c r="P9" s="62" t="n">
        <f aca="false">O9-N9</f>
        <v>26.98</v>
      </c>
      <c r="Q9" s="63"/>
      <c r="R9" s="154" t="n">
        <v>-150</v>
      </c>
      <c r="S9" s="143" t="n">
        <f aca="false">'Zone A'!CF6</f>
        <v>29.6</v>
      </c>
      <c r="T9" s="144"/>
      <c r="U9" s="155" t="n">
        <f aca="false">CZ9</f>
        <v>-100</v>
      </c>
      <c r="V9" s="60"/>
      <c r="W9" s="124" t="n">
        <f aca="false">B7</f>
        <v>37196</v>
      </c>
      <c r="X9" s="125"/>
      <c r="Y9" s="126"/>
      <c r="Z9" s="125" t="n">
        <v>-50</v>
      </c>
      <c r="AA9" s="127" t="n">
        <v>37.25</v>
      </c>
      <c r="AB9" s="128" t="n">
        <v>-50</v>
      </c>
      <c r="AC9" s="129" t="n">
        <v>38.25</v>
      </c>
      <c r="AD9" s="125"/>
      <c r="AE9" s="127"/>
      <c r="AF9" s="125"/>
      <c r="AG9" s="127"/>
      <c r="AH9" s="128"/>
      <c r="AI9" s="129"/>
      <c r="AJ9" s="125"/>
      <c r="AK9" s="129"/>
      <c r="AL9" s="125"/>
      <c r="AM9" s="129"/>
      <c r="AN9" s="125"/>
      <c r="AO9" s="129"/>
      <c r="AP9" s="128"/>
      <c r="AQ9" s="129"/>
      <c r="AR9" s="147"/>
      <c r="AS9" s="129"/>
      <c r="AT9" s="147"/>
      <c r="AU9" s="129"/>
      <c r="AV9" s="148"/>
      <c r="AW9" s="149"/>
      <c r="AX9" s="150"/>
      <c r="AY9" s="126"/>
      <c r="AZ9" s="131"/>
      <c r="BA9" s="126"/>
      <c r="BB9" s="131"/>
      <c r="BC9" s="126"/>
      <c r="BD9" s="150"/>
      <c r="BE9" s="126"/>
      <c r="BF9" s="131"/>
      <c r="BG9" s="126"/>
      <c r="BH9" s="150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-100</v>
      </c>
      <c r="DA9" s="133" t="n">
        <f aca="false">(Y9+AA9+AC9+AE9+AG9)/5</f>
        <v>15.1</v>
      </c>
      <c r="DB9" s="124" t="n">
        <f aca="false">W9</f>
        <v>37196</v>
      </c>
    </row>
    <row r="10" customFormat="false" ht="16.5" hidden="false" customHeight="false" outlineLevel="0" collapsed="false">
      <c r="A10" s="134" t="s">
        <v>63</v>
      </c>
      <c r="B10" s="135" t="n">
        <f aca="false">B9+1</f>
        <v>37199</v>
      </c>
      <c r="C10" s="308" t="n">
        <f aca="false">C9</f>
        <v>37.75</v>
      </c>
      <c r="D10" s="308" t="n">
        <f aca="false">D9</f>
        <v>38.75</v>
      </c>
      <c r="E10" s="151" t="n">
        <f aca="false">(C10+D10)/2</f>
        <v>38.25</v>
      </c>
      <c r="F10" s="117" t="n">
        <v>37.5</v>
      </c>
      <c r="G10" s="152" t="n">
        <f aca="false">E10-F10</f>
        <v>0.75</v>
      </c>
      <c r="H10" s="72" t="n">
        <f aca="false">H9</f>
        <v>1207.97227036395</v>
      </c>
      <c r="I10" s="139" t="n">
        <f aca="false">R12</f>
        <v>-150</v>
      </c>
      <c r="J10" s="120" t="n">
        <f aca="false">DA12</f>
        <v>15.1</v>
      </c>
      <c r="K10" s="153" t="n">
        <f aca="false">(I10*16)*G10</f>
        <v>-1800</v>
      </c>
      <c r="L10" s="32"/>
      <c r="M10" s="74" t="n">
        <v>15</v>
      </c>
      <c r="N10" s="141" t="n">
        <f aca="false">'ZONE A DAY AHEAD'!I32</f>
        <v>39.98</v>
      </c>
      <c r="O10" s="141" t="n">
        <f aca="false">'ZONE A DAY AHEAD'!O13</f>
        <v>0</v>
      </c>
      <c r="P10" s="62" t="n">
        <f aca="false">O10-N10</f>
        <v>-39.98</v>
      </c>
      <c r="Q10" s="63"/>
      <c r="R10" s="154" t="n">
        <v>-150</v>
      </c>
      <c r="S10" s="143" t="n">
        <f aca="false">'Zone A'!CF7</f>
        <v>29.6</v>
      </c>
      <c r="T10" s="144"/>
      <c r="U10" s="155" t="n">
        <f aca="false">CZ10</f>
        <v>-100</v>
      </c>
      <c r="V10" s="60"/>
      <c r="W10" s="124" t="n">
        <f aca="false">B8</f>
        <v>37197</v>
      </c>
      <c r="X10" s="125"/>
      <c r="Y10" s="126"/>
      <c r="Z10" s="125" t="n">
        <v>-50</v>
      </c>
      <c r="AA10" s="127" t="n">
        <v>37.25</v>
      </c>
      <c r="AB10" s="128" t="n">
        <v>-50</v>
      </c>
      <c r="AC10" s="129" t="n">
        <v>38.25</v>
      </c>
      <c r="AD10" s="128"/>
      <c r="AE10" s="129"/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129"/>
      <c r="AT10" s="128"/>
      <c r="AU10" s="129"/>
      <c r="AV10" s="148"/>
      <c r="AW10" s="149"/>
      <c r="AX10" s="150"/>
      <c r="AY10" s="126"/>
      <c r="AZ10" s="131"/>
      <c r="BA10" s="126"/>
      <c r="BB10" s="131"/>
      <c r="BC10" s="126"/>
      <c r="BD10" s="150"/>
      <c r="BE10" s="126"/>
      <c r="BF10" s="131"/>
      <c r="BG10" s="126"/>
      <c r="BH10" s="150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-100</v>
      </c>
      <c r="DA10" s="133" t="n">
        <f aca="false">(Y10+AA10+AC10+AE10+AG10)/5</f>
        <v>15.1</v>
      </c>
      <c r="DB10" s="124" t="n">
        <f aca="false">W10</f>
        <v>37197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37200</v>
      </c>
      <c r="C11" s="308" t="n">
        <f aca="false">C10</f>
        <v>37.75</v>
      </c>
      <c r="D11" s="308" t="n">
        <f aca="false">D10</f>
        <v>38.75</v>
      </c>
      <c r="E11" s="38" t="n">
        <f aca="false">(C11+D11)/2</f>
        <v>38.25</v>
      </c>
      <c r="F11" s="117" t="n">
        <v>37.5</v>
      </c>
      <c r="G11" s="40" t="n">
        <f aca="false">E11-F11</f>
        <v>0.75</v>
      </c>
      <c r="H11" s="41" t="n">
        <f aca="false">H10</f>
        <v>1207.97227036395</v>
      </c>
      <c r="I11" s="158" t="n">
        <f aca="false">R13</f>
        <v>-150</v>
      </c>
      <c r="J11" s="159" t="n">
        <f aca="false">DA13</f>
        <v>15.1</v>
      </c>
      <c r="K11" s="43" t="n">
        <f aca="false">(I11*16)*G11</f>
        <v>-1800</v>
      </c>
      <c r="L11" s="32"/>
      <c r="M11" s="74" t="n">
        <v>16</v>
      </c>
      <c r="N11" s="141" t="n">
        <f aca="false">'ZONE A DAY AHEAD'!I33</f>
        <v>39.87</v>
      </c>
      <c r="O11" s="141" t="n">
        <f aca="false">'ZONE A DAY AHEAD'!P13</f>
        <v>0</v>
      </c>
      <c r="P11" s="62" t="n">
        <f aca="false">O11-N11</f>
        <v>-39.87</v>
      </c>
      <c r="Q11" s="63"/>
      <c r="R11" s="154" t="n">
        <v>-150</v>
      </c>
      <c r="S11" s="143" t="n">
        <f aca="false">'Zone A'!CF8</f>
        <v>29.6</v>
      </c>
      <c r="T11" s="144"/>
      <c r="U11" s="155" t="n">
        <f aca="false">CZ11</f>
        <v>-100</v>
      </c>
      <c r="V11" s="60"/>
      <c r="W11" s="124" t="n">
        <f aca="false">B9</f>
        <v>37198</v>
      </c>
      <c r="X11" s="125"/>
      <c r="Y11" s="126"/>
      <c r="Z11" s="125" t="n">
        <v>-50</v>
      </c>
      <c r="AA11" s="127" t="n">
        <v>37.25</v>
      </c>
      <c r="AB11" s="128" t="n">
        <v>-50</v>
      </c>
      <c r="AC11" s="129" t="n">
        <v>38.25</v>
      </c>
      <c r="AD11" s="125"/>
      <c r="AE11" s="127"/>
      <c r="AF11" s="125"/>
      <c r="AG11" s="127"/>
      <c r="AH11" s="128"/>
      <c r="AI11" s="129"/>
      <c r="AJ11" s="125"/>
      <c r="AK11" s="129"/>
      <c r="AL11" s="125"/>
      <c r="AM11" s="129"/>
      <c r="AN11" s="125"/>
      <c r="AO11" s="129"/>
      <c r="AP11" s="128"/>
      <c r="AQ11" s="129"/>
      <c r="AR11" s="128"/>
      <c r="AS11" s="129"/>
      <c r="AT11" s="128"/>
      <c r="AU11" s="129"/>
      <c r="AV11" s="148"/>
      <c r="AW11" s="149"/>
      <c r="AX11" s="150"/>
      <c r="AY11" s="126"/>
      <c r="AZ11" s="131"/>
      <c r="BA11" s="126"/>
      <c r="BB11" s="131"/>
      <c r="BC11" s="126"/>
      <c r="BD11" s="150"/>
      <c r="BE11" s="126"/>
      <c r="BF11" s="131"/>
      <c r="BG11" s="126"/>
      <c r="BH11" s="150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-100</v>
      </c>
      <c r="DA11" s="133" t="n">
        <f aca="false">(Y11+AA11+AC11+AE11+AG11)/5</f>
        <v>15.1</v>
      </c>
      <c r="DB11" s="124" t="n">
        <f aca="false">W11</f>
        <v>37198</v>
      </c>
    </row>
    <row r="12" customFormat="false" ht="16.5" hidden="false" customHeight="false" outlineLevel="0" collapsed="false">
      <c r="A12" s="160" t="str">
        <f aca="false">A7</f>
        <v>mon</v>
      </c>
      <c r="B12" s="161" t="n">
        <f aca="false">B11+3</f>
        <v>37203</v>
      </c>
      <c r="C12" s="309" t="n">
        <f aca="false">C11</f>
        <v>37.75</v>
      </c>
      <c r="D12" s="309" t="n">
        <f aca="false">D11</f>
        <v>38.75</v>
      </c>
      <c r="E12" s="162" t="n">
        <f aca="false">(C12+D12)/2</f>
        <v>38.25</v>
      </c>
      <c r="F12" s="117" t="n">
        <v>37.5</v>
      </c>
      <c r="G12" s="163" t="n">
        <f aca="false">E12-F12</f>
        <v>0.75</v>
      </c>
      <c r="H12" s="164" t="n">
        <f aca="false">H11</f>
        <v>1207.97227036395</v>
      </c>
      <c r="I12" s="139" t="n">
        <f aca="false">R14</f>
        <v>-150</v>
      </c>
      <c r="J12" s="165" t="n">
        <f aca="false">DA14</f>
        <v>9.4375</v>
      </c>
      <c r="K12" s="166" t="n">
        <f aca="false">(I12*16)*G12</f>
        <v>-1800</v>
      </c>
      <c r="L12" s="32"/>
      <c r="M12" s="74" t="n">
        <v>17</v>
      </c>
      <c r="N12" s="141" t="n">
        <f aca="false">'ZONE A DAY AHEAD'!I34</f>
        <v>39.84</v>
      </c>
      <c r="O12" s="141" t="n">
        <f aca="false">'ZONE A DAY AHEAD'!Q13</f>
        <v>0</v>
      </c>
      <c r="P12" s="62" t="n">
        <f aca="false">O12-N12</f>
        <v>-39.84</v>
      </c>
      <c r="Q12" s="167"/>
      <c r="R12" s="154" t="n">
        <v>-150</v>
      </c>
      <c r="S12" s="143" t="n">
        <f aca="false">'Zone A'!CF9</f>
        <v>29.6</v>
      </c>
      <c r="T12" s="144"/>
      <c r="U12" s="155" t="n">
        <f aca="false">CZ12</f>
        <v>-100</v>
      </c>
      <c r="V12" s="60"/>
      <c r="W12" s="124" t="n">
        <f aca="false">B10</f>
        <v>37199</v>
      </c>
      <c r="X12" s="125"/>
      <c r="Y12" s="126"/>
      <c r="Z12" s="125" t="n">
        <v>-50</v>
      </c>
      <c r="AA12" s="127" t="n">
        <v>37.25</v>
      </c>
      <c r="AB12" s="128" t="n">
        <v>-50</v>
      </c>
      <c r="AC12" s="129" t="n">
        <v>38.25</v>
      </c>
      <c r="AD12" s="125"/>
      <c r="AE12" s="127"/>
      <c r="AF12" s="128"/>
      <c r="AG12" s="129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28"/>
      <c r="AU12" s="129"/>
      <c r="AV12" s="148"/>
      <c r="AW12" s="149"/>
      <c r="AX12" s="150"/>
      <c r="AY12" s="126"/>
      <c r="AZ12" s="131"/>
      <c r="BA12" s="126"/>
      <c r="BB12" s="131"/>
      <c r="BC12" s="126"/>
      <c r="BD12" s="150"/>
      <c r="BE12" s="126"/>
      <c r="BF12" s="131"/>
      <c r="BG12" s="126"/>
      <c r="BH12" s="150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-100</v>
      </c>
      <c r="DA12" s="133" t="n">
        <f aca="false">(Y12+AA12+AC12+AE12+AG12)/5</f>
        <v>15.1</v>
      </c>
      <c r="DB12" s="124" t="n">
        <f aca="false">W12</f>
        <v>37199</v>
      </c>
    </row>
    <row r="13" customFormat="false" ht="16.5" hidden="false" customHeight="false" outlineLevel="0" collapsed="false">
      <c r="A13" s="168" t="str">
        <f aca="false">A8</f>
        <v>tues</v>
      </c>
      <c r="B13" s="169" t="n">
        <f aca="false">B12+1</f>
        <v>37204</v>
      </c>
      <c r="C13" s="309" t="n">
        <f aca="false">C12</f>
        <v>37.75</v>
      </c>
      <c r="D13" s="309" t="n">
        <f aca="false">D12</f>
        <v>38.75</v>
      </c>
      <c r="E13" s="171" t="n">
        <f aca="false">(C13+D13)/2</f>
        <v>38.25</v>
      </c>
      <c r="F13" s="117" t="n">
        <v>37.5</v>
      </c>
      <c r="G13" s="138" t="n">
        <f aca="false">E13-F13</f>
        <v>0.75</v>
      </c>
      <c r="H13" s="172" t="n">
        <f aca="false">'EOL LINKS'!I4</f>
        <v>1178.50953206239</v>
      </c>
      <c r="I13" s="139" t="n">
        <f aca="false">R15</f>
        <v>-150</v>
      </c>
      <c r="J13" s="120" t="n">
        <f aca="false">S15</f>
        <v>20.025</v>
      </c>
      <c r="K13" s="173" t="n">
        <f aca="false">(I13*16)*G13</f>
        <v>-1800</v>
      </c>
      <c r="L13" s="32"/>
      <c r="M13" s="74" t="n">
        <v>18</v>
      </c>
      <c r="N13" s="141" t="n">
        <f aca="false">'ZONE A DAY AHEAD'!I35</f>
        <v>36.63</v>
      </c>
      <c r="O13" s="141" t="n">
        <f aca="false">'ZONE A DAY AHEAD'!R13</f>
        <v>0</v>
      </c>
      <c r="P13" s="62" t="n">
        <f aca="false">O13-N13</f>
        <v>-36.63</v>
      </c>
      <c r="Q13" s="167"/>
      <c r="R13" s="154" t="n">
        <v>-150</v>
      </c>
      <c r="S13" s="143" t="n">
        <f aca="false">'Zone A'!CF10</f>
        <v>29.6</v>
      </c>
      <c r="T13" s="144"/>
      <c r="U13" s="155" t="n">
        <f aca="false">CZ13</f>
        <v>-100</v>
      </c>
      <c r="V13" s="60"/>
      <c r="W13" s="124" t="n">
        <f aca="false">B11</f>
        <v>37200</v>
      </c>
      <c r="X13" s="125"/>
      <c r="Y13" s="126"/>
      <c r="Z13" s="125" t="n">
        <v>-50</v>
      </c>
      <c r="AA13" s="127" t="n">
        <v>37.25</v>
      </c>
      <c r="AB13" s="128" t="n">
        <v>-50</v>
      </c>
      <c r="AC13" s="129" t="n">
        <v>38.25</v>
      </c>
      <c r="AD13" s="128"/>
      <c r="AE13" s="129"/>
      <c r="AF13" s="125"/>
      <c r="AG13" s="127"/>
      <c r="AH13" s="128"/>
      <c r="AI13" s="129"/>
      <c r="AJ13" s="125"/>
      <c r="AK13" s="129"/>
      <c r="AL13" s="125"/>
      <c r="AM13" s="129"/>
      <c r="AN13" s="125"/>
      <c r="AO13" s="129"/>
      <c r="AP13" s="128"/>
      <c r="AQ13" s="129"/>
      <c r="AR13" s="128"/>
      <c r="AS13" s="129"/>
      <c r="AT13" s="128"/>
      <c r="AU13" s="129"/>
      <c r="AV13" s="148"/>
      <c r="AW13" s="149"/>
      <c r="AX13" s="150"/>
      <c r="AY13" s="126"/>
      <c r="AZ13" s="131"/>
      <c r="BA13" s="126"/>
      <c r="BB13" s="131"/>
      <c r="BC13" s="126"/>
      <c r="BD13" s="150"/>
      <c r="BE13" s="126"/>
      <c r="BF13" s="131"/>
      <c r="BG13" s="126"/>
      <c r="BH13" s="150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-100</v>
      </c>
      <c r="DA13" s="133" t="n">
        <f aca="false">(Y13+AA13+AC13+AE13+AG13)/5</f>
        <v>15.1</v>
      </c>
      <c r="DB13" s="124" t="n">
        <f aca="false">W13</f>
        <v>37200</v>
      </c>
    </row>
    <row r="14" customFormat="false" ht="16.5" hidden="false" customHeight="false" outlineLevel="0" collapsed="false">
      <c r="A14" s="168" t="str">
        <f aca="false">A9</f>
        <v>wed</v>
      </c>
      <c r="B14" s="169" t="n">
        <f aca="false">B13+1</f>
        <v>37205</v>
      </c>
      <c r="C14" s="309" t="n">
        <f aca="false">C13</f>
        <v>37.75</v>
      </c>
      <c r="D14" s="309" t="n">
        <f aca="false">D13</f>
        <v>38.75</v>
      </c>
      <c r="E14" s="174" t="n">
        <f aca="false">(C14+D14)/2</f>
        <v>38.25</v>
      </c>
      <c r="F14" s="117" t="n">
        <v>37.5</v>
      </c>
      <c r="G14" s="152" t="n">
        <f aca="false">E14-F14</f>
        <v>0.75</v>
      </c>
      <c r="H14" s="72" t="n">
        <f aca="false">H13</f>
        <v>1178.50953206239</v>
      </c>
      <c r="I14" s="139" t="n">
        <f aca="false">R16</f>
        <v>-150</v>
      </c>
      <c r="J14" s="120" t="n">
        <f aca="false">S16</f>
        <v>15.861875</v>
      </c>
      <c r="K14" s="175" t="n">
        <f aca="false">(I14*16)*G14</f>
        <v>-1800</v>
      </c>
      <c r="L14" s="32"/>
      <c r="M14" s="74" t="n">
        <v>19</v>
      </c>
      <c r="N14" s="141" t="n">
        <f aca="false">'ZONE A DAY AHEAD'!I36</f>
        <v>34.25</v>
      </c>
      <c r="O14" s="141" t="n">
        <f aca="false">'ZONE A DAY AHEAD'!S13</f>
        <v>0</v>
      </c>
      <c r="P14" s="62" t="n">
        <f aca="false">O14-N14</f>
        <v>-34.25</v>
      </c>
      <c r="Q14" s="167"/>
      <c r="R14" s="154" t="n">
        <v>-150</v>
      </c>
      <c r="S14" s="143" t="n">
        <f aca="false">'Zone A'!CF11</f>
        <v>6</v>
      </c>
      <c r="T14" s="144"/>
      <c r="U14" s="155" t="n">
        <f aca="false">CZ14</f>
        <v>-100</v>
      </c>
      <c r="V14" s="60"/>
      <c r="W14" s="124" t="n">
        <f aca="false">B12</f>
        <v>37203</v>
      </c>
      <c r="X14" s="125"/>
      <c r="Y14" s="126"/>
      <c r="Z14" s="125" t="n">
        <v>-50</v>
      </c>
      <c r="AA14" s="127" t="n">
        <v>37.25</v>
      </c>
      <c r="AB14" s="128" t="n">
        <v>-50</v>
      </c>
      <c r="AC14" s="129" t="n">
        <v>38.25</v>
      </c>
      <c r="AD14" s="128"/>
      <c r="AE14" s="127"/>
      <c r="AF14" s="128"/>
      <c r="AG14" s="129"/>
      <c r="AH14" s="128"/>
      <c r="AI14" s="129"/>
      <c r="AJ14" s="128"/>
      <c r="AK14" s="129"/>
      <c r="AL14" s="128"/>
      <c r="AM14" s="129"/>
      <c r="AN14" s="128"/>
      <c r="AO14" s="129"/>
      <c r="AP14" s="128"/>
      <c r="AQ14" s="129"/>
      <c r="AR14" s="128"/>
      <c r="AS14" s="129"/>
      <c r="AT14" s="128"/>
      <c r="AU14" s="129"/>
      <c r="AV14" s="128"/>
      <c r="AW14" s="129"/>
      <c r="AX14" s="150"/>
      <c r="AY14" s="126"/>
      <c r="AZ14" s="131"/>
      <c r="BA14" s="126"/>
      <c r="BB14" s="131"/>
      <c r="BC14" s="126"/>
      <c r="BD14" s="150"/>
      <c r="BE14" s="126"/>
      <c r="BF14" s="131"/>
      <c r="BG14" s="126"/>
      <c r="BH14" s="150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-100</v>
      </c>
      <c r="DA14" s="133" t="n">
        <f aca="false">(Y14+AA14+AC14+AE14+AG14+AI14+AM14+AQ14)/8</f>
        <v>9.4375</v>
      </c>
      <c r="DB14" s="124" t="n">
        <f aca="false">W14</f>
        <v>37203</v>
      </c>
    </row>
    <row r="15" customFormat="false" ht="16.5" hidden="false" customHeight="false" outlineLevel="0" collapsed="false">
      <c r="A15" s="168" t="str">
        <f aca="false">A10</f>
        <v>thurs</v>
      </c>
      <c r="B15" s="169" t="n">
        <f aca="false">B14+1</f>
        <v>37206</v>
      </c>
      <c r="C15" s="309" t="n">
        <f aca="false">C14</f>
        <v>37.75</v>
      </c>
      <c r="D15" s="309" t="n">
        <f aca="false">D14</f>
        <v>38.75</v>
      </c>
      <c r="E15" s="174" t="n">
        <f aca="false">(C15+D15)/2</f>
        <v>38.25</v>
      </c>
      <c r="F15" s="117" t="n">
        <v>37.5</v>
      </c>
      <c r="G15" s="152" t="n">
        <f aca="false">E15-F15</f>
        <v>0.75</v>
      </c>
      <c r="H15" s="72" t="n">
        <f aca="false">H14</f>
        <v>1178.50953206239</v>
      </c>
      <c r="I15" s="139" t="n">
        <f aca="false">R17</f>
        <v>-150</v>
      </c>
      <c r="J15" s="120" t="n">
        <f aca="false">S17</f>
        <v>14.5895</v>
      </c>
      <c r="K15" s="175" t="n">
        <f aca="false">(I15*16)*G15</f>
        <v>-1800</v>
      </c>
      <c r="L15" s="32"/>
      <c r="M15" s="74" t="n">
        <v>20</v>
      </c>
      <c r="N15" s="141" t="n">
        <f aca="false">'ZONE A DAY AHEAD'!I37</f>
        <v>34.54</v>
      </c>
      <c r="O15" s="141" t="n">
        <f aca="false">'ZONE A DAY AHEAD'!T13</f>
        <v>0</v>
      </c>
      <c r="P15" s="62" t="n">
        <f aca="false">O15-N15</f>
        <v>-34.54</v>
      </c>
      <c r="Q15" s="176"/>
      <c r="R15" s="154" t="n">
        <v>-150</v>
      </c>
      <c r="S15" s="143" t="n">
        <f aca="false">'Zone A'!CF12</f>
        <v>20.025</v>
      </c>
      <c r="T15" s="144"/>
      <c r="U15" s="155" t="n">
        <f aca="false">CZ15</f>
        <v>-100</v>
      </c>
      <c r="V15" s="60"/>
      <c r="W15" s="124" t="n">
        <f aca="false">B13</f>
        <v>37204</v>
      </c>
      <c r="X15" s="125"/>
      <c r="Y15" s="126"/>
      <c r="Z15" s="125" t="n">
        <v>-50</v>
      </c>
      <c r="AA15" s="127" t="n">
        <v>37.25</v>
      </c>
      <c r="AB15" s="128" t="n">
        <v>-50</v>
      </c>
      <c r="AC15" s="129" t="n">
        <v>38.25</v>
      </c>
      <c r="AD15" s="125"/>
      <c r="AE15" s="126"/>
      <c r="AF15" s="125"/>
      <c r="AG15" s="127"/>
      <c r="AH15" s="125"/>
      <c r="AI15" s="127"/>
      <c r="AJ15" s="125"/>
      <c r="AK15" s="129"/>
      <c r="AL15" s="125"/>
      <c r="AM15" s="129"/>
      <c r="AN15" s="125"/>
      <c r="AO15" s="129"/>
      <c r="AP15" s="128"/>
      <c r="AQ15" s="129"/>
      <c r="AR15" s="128"/>
      <c r="AS15" s="129"/>
      <c r="AT15" s="128"/>
      <c r="AU15" s="129"/>
      <c r="AV15" s="128"/>
      <c r="AW15" s="129"/>
      <c r="AX15" s="150"/>
      <c r="AY15" s="126"/>
      <c r="AZ15" s="131"/>
      <c r="BA15" s="126"/>
      <c r="BB15" s="131"/>
      <c r="BC15" s="126"/>
      <c r="BD15" s="150"/>
      <c r="BE15" s="126"/>
      <c r="BF15" s="131"/>
      <c r="BG15" s="126"/>
      <c r="BH15" s="150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-100</v>
      </c>
      <c r="DA15" s="133" t="n">
        <f aca="false">(Y15+AA15+AC15+AE15+AG15+AI15+AM15+AQ15)/8</f>
        <v>9.4375</v>
      </c>
      <c r="DB15" s="124" t="n">
        <f aca="false">W15</f>
        <v>37204</v>
      </c>
    </row>
    <row r="16" customFormat="false" ht="16.5" hidden="false" customHeight="false" outlineLevel="0" collapsed="false">
      <c r="A16" s="177" t="str">
        <f aca="false">A11</f>
        <v>fri</v>
      </c>
      <c r="B16" s="177" t="n">
        <f aca="false">B15+1</f>
        <v>37207</v>
      </c>
      <c r="C16" s="309" t="n">
        <f aca="false">C15</f>
        <v>37.75</v>
      </c>
      <c r="D16" s="309" t="n">
        <f aca="false">D15</f>
        <v>38.75</v>
      </c>
      <c r="E16" s="179" t="n">
        <f aca="false">(C16+D16)/2</f>
        <v>38.25</v>
      </c>
      <c r="F16" s="117" t="n">
        <v>37.5</v>
      </c>
      <c r="G16" s="40" t="n">
        <f aca="false">E16-F16</f>
        <v>0.75</v>
      </c>
      <c r="H16" s="41" t="n">
        <f aca="false">H15</f>
        <v>1178.50953206239</v>
      </c>
      <c r="I16" s="158" t="n">
        <f aca="false">R18</f>
        <v>-150</v>
      </c>
      <c r="J16" s="159" t="n">
        <f aca="false">S18</f>
        <v>8.55714285714286</v>
      </c>
      <c r="K16" s="180" t="n">
        <f aca="false">(I16*16)*G16</f>
        <v>-1800</v>
      </c>
      <c r="L16" s="32"/>
      <c r="M16" s="74" t="n">
        <v>21</v>
      </c>
      <c r="N16" s="141" t="n">
        <f aca="false">'ZONE A DAY AHEAD'!I38</f>
        <v>35.46</v>
      </c>
      <c r="O16" s="141" t="n">
        <f aca="false">'ZONE A DAY AHEAD'!U13</f>
        <v>0</v>
      </c>
      <c r="P16" s="62" t="n">
        <f aca="false">O16-N16</f>
        <v>-35.46</v>
      </c>
      <c r="Q16" s="167"/>
      <c r="R16" s="154" t="n">
        <v>-150</v>
      </c>
      <c r="S16" s="143" t="n">
        <f aca="false">'Zone A'!CF13</f>
        <v>15.861875</v>
      </c>
      <c r="T16" s="144"/>
      <c r="U16" s="155" t="n">
        <f aca="false">CZ16</f>
        <v>-100</v>
      </c>
      <c r="V16" s="60"/>
      <c r="W16" s="124" t="n">
        <f aca="false">B14</f>
        <v>37205</v>
      </c>
      <c r="X16" s="125"/>
      <c r="Y16" s="126"/>
      <c r="Z16" s="125" t="n">
        <v>-50</v>
      </c>
      <c r="AA16" s="127" t="n">
        <v>37.25</v>
      </c>
      <c r="AB16" s="128" t="n">
        <v>-50</v>
      </c>
      <c r="AC16" s="129" t="n">
        <v>38.25</v>
      </c>
      <c r="AD16" s="128"/>
      <c r="AE16" s="127"/>
      <c r="AF16" s="128"/>
      <c r="AG16" s="129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129"/>
      <c r="AT16" s="128"/>
      <c r="AU16" s="129"/>
      <c r="AV16" s="128"/>
      <c r="AW16" s="129"/>
      <c r="AX16" s="150"/>
      <c r="AY16" s="126"/>
      <c r="AZ16" s="131"/>
      <c r="BA16" s="126"/>
      <c r="BB16" s="131"/>
      <c r="BC16" s="126"/>
      <c r="BD16" s="150"/>
      <c r="BE16" s="126"/>
      <c r="BF16" s="131"/>
      <c r="BG16" s="126"/>
      <c r="BH16" s="150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-100</v>
      </c>
      <c r="DA16" s="133" t="n">
        <f aca="false">(Y16+AA16+AC16+AE16+AG16+AI16+AM16+AQ16)/8</f>
        <v>9.4375</v>
      </c>
      <c r="DB16" s="124" t="n">
        <f aca="false">W16</f>
        <v>37205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37210</v>
      </c>
      <c r="C17" s="310" t="n">
        <f aca="false">C16</f>
        <v>37.75</v>
      </c>
      <c r="D17" s="310" t="n">
        <f aca="false">D16</f>
        <v>38.75</v>
      </c>
      <c r="E17" s="116" t="n">
        <f aca="false">(C17+D17)/2</f>
        <v>38.25</v>
      </c>
      <c r="F17" s="117" t="n">
        <v>37.5</v>
      </c>
      <c r="G17" s="163" t="n">
        <f aca="false">E17-F17</f>
        <v>0.75</v>
      </c>
      <c r="H17" s="164" t="n">
        <f aca="false">H16</f>
        <v>1178.50953206239</v>
      </c>
      <c r="I17" s="57" t="n">
        <f aca="false">R19</f>
        <v>-150</v>
      </c>
      <c r="J17" s="165" t="n">
        <f aca="false">S19</f>
        <v>7.5</v>
      </c>
      <c r="K17" s="182" t="n">
        <f aca="false">(I17*16)*G17</f>
        <v>-1800</v>
      </c>
      <c r="L17" s="32"/>
      <c r="M17" s="74" t="n">
        <v>22</v>
      </c>
      <c r="N17" s="141" t="n">
        <f aca="false">'ZONE A DAY AHEAD'!I39</f>
        <v>33.82</v>
      </c>
      <c r="O17" s="141" t="n">
        <f aca="false">'ZONE A DAY AHEAD'!V13</f>
        <v>0</v>
      </c>
      <c r="P17" s="62" t="n">
        <f aca="false">O17-N17</f>
        <v>-33.82</v>
      </c>
      <c r="Q17" s="167"/>
      <c r="R17" s="154" t="n">
        <v>-150</v>
      </c>
      <c r="S17" s="143" t="n">
        <f aca="false">'Zone A'!CF14</f>
        <v>14.5895</v>
      </c>
      <c r="T17" s="144"/>
      <c r="U17" s="155" t="n">
        <f aca="false">CZ17</f>
        <v>-100</v>
      </c>
      <c r="V17" s="60"/>
      <c r="W17" s="124" t="n">
        <f aca="false">B15</f>
        <v>37206</v>
      </c>
      <c r="X17" s="125"/>
      <c r="Y17" s="126"/>
      <c r="Z17" s="125" t="n">
        <v>-50</v>
      </c>
      <c r="AA17" s="127" t="n">
        <v>37.25</v>
      </c>
      <c r="AB17" s="128" t="n">
        <v>-50</v>
      </c>
      <c r="AC17" s="129" t="n">
        <v>38.25</v>
      </c>
      <c r="AD17" s="125"/>
      <c r="AE17" s="126"/>
      <c r="AF17" s="125"/>
      <c r="AG17" s="127"/>
      <c r="AH17" s="125"/>
      <c r="AI17" s="127"/>
      <c r="AJ17" s="125"/>
      <c r="AK17" s="129"/>
      <c r="AL17" s="125"/>
      <c r="AM17" s="129"/>
      <c r="AN17" s="125"/>
      <c r="AO17" s="129"/>
      <c r="AP17" s="128"/>
      <c r="AQ17" s="129"/>
      <c r="AR17" s="128"/>
      <c r="AS17" s="129"/>
      <c r="AT17" s="128"/>
      <c r="AU17" s="129"/>
      <c r="AV17" s="128"/>
      <c r="AW17" s="129"/>
      <c r="AX17" s="150"/>
      <c r="AY17" s="126"/>
      <c r="AZ17" s="131"/>
      <c r="BA17" s="126"/>
      <c r="BB17" s="131"/>
      <c r="BC17" s="126"/>
      <c r="BD17" s="150"/>
      <c r="BE17" s="126"/>
      <c r="BF17" s="131"/>
      <c r="BG17" s="126"/>
      <c r="BH17" s="150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-100</v>
      </c>
      <c r="DA17" s="133" t="n">
        <f aca="false">(Y17+AA17+AC17+AE17+AG17+AI17+AM17+AQ17)/8</f>
        <v>9.4375</v>
      </c>
      <c r="DB17" s="124" t="n">
        <f aca="false">W17</f>
        <v>37206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37211</v>
      </c>
      <c r="C18" s="310" t="n">
        <f aca="false">C17</f>
        <v>37.75</v>
      </c>
      <c r="D18" s="310" t="n">
        <f aca="false">D17</f>
        <v>38.75</v>
      </c>
      <c r="E18" s="137" t="n">
        <f aca="false">(C18+D18)/2</f>
        <v>38.25</v>
      </c>
      <c r="F18" s="117" t="n">
        <v>37.5</v>
      </c>
      <c r="G18" s="138" t="n">
        <f aca="false">E18-F18</f>
        <v>0.75</v>
      </c>
      <c r="H18" s="56" t="n">
        <f aca="false">H17</f>
        <v>1178.50953206239</v>
      </c>
      <c r="I18" s="139" t="n">
        <f aca="false">R20</f>
        <v>-150</v>
      </c>
      <c r="J18" s="120" t="n">
        <f aca="false">S20</f>
        <v>7.5</v>
      </c>
      <c r="K18" s="140" t="n">
        <f aca="false">(I18*16)*G18</f>
        <v>-1800</v>
      </c>
      <c r="L18" s="185"/>
      <c r="M18" s="186" t="n">
        <v>23</v>
      </c>
      <c r="N18" s="141" t="n">
        <f aca="false">'ZONE A DAY AHEAD'!I40</f>
        <v>28.98</v>
      </c>
      <c r="O18" s="141" t="n">
        <f aca="false">'ZONE A DAY AHEAD'!W13</f>
        <v>0</v>
      </c>
      <c r="P18" s="62" t="n">
        <f aca="false">O18-N18</f>
        <v>-28.98</v>
      </c>
      <c r="Q18" s="167"/>
      <c r="R18" s="154" t="n">
        <v>-150</v>
      </c>
      <c r="S18" s="143" t="n">
        <f aca="false">'Zone A'!CF15</f>
        <v>8.55714285714286</v>
      </c>
      <c r="T18" s="144"/>
      <c r="U18" s="155" t="n">
        <f aca="false">CZ18</f>
        <v>-100</v>
      </c>
      <c r="V18" s="60"/>
      <c r="W18" s="124" t="n">
        <f aca="false">B16</f>
        <v>37207</v>
      </c>
      <c r="X18" s="125"/>
      <c r="Y18" s="126"/>
      <c r="Z18" s="125" t="n">
        <v>-50</v>
      </c>
      <c r="AA18" s="127" t="n">
        <v>37.25</v>
      </c>
      <c r="AB18" s="128" t="n">
        <v>-50</v>
      </c>
      <c r="AC18" s="129" t="n">
        <v>38.25</v>
      </c>
      <c r="AD18" s="128"/>
      <c r="AE18" s="127"/>
      <c r="AF18" s="128"/>
      <c r="AG18" s="129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129"/>
      <c r="AT18" s="128"/>
      <c r="AU18" s="129"/>
      <c r="AV18" s="128"/>
      <c r="AW18" s="129"/>
      <c r="AX18" s="150"/>
      <c r="AY18" s="126"/>
      <c r="AZ18" s="131"/>
      <c r="BA18" s="126"/>
      <c r="BB18" s="131"/>
      <c r="BC18" s="126"/>
      <c r="BD18" s="150"/>
      <c r="BE18" s="126"/>
      <c r="BF18" s="131"/>
      <c r="BG18" s="126"/>
      <c r="BH18" s="150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-100</v>
      </c>
      <c r="DA18" s="133" t="n">
        <f aca="false">(Y18+AA18+AC18+AE18+AG18+AI18+AM18+AQ18)/8</f>
        <v>9.4375</v>
      </c>
      <c r="DB18" s="124" t="n">
        <f aca="false">W18</f>
        <v>37207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37212</v>
      </c>
      <c r="C19" s="310" t="n">
        <f aca="false">C18</f>
        <v>37.75</v>
      </c>
      <c r="D19" s="310" t="n">
        <f aca="false">D18</f>
        <v>38.75</v>
      </c>
      <c r="E19" s="151" t="n">
        <f aca="false">(C19+D19)/2</f>
        <v>38.25</v>
      </c>
      <c r="F19" s="117" t="n">
        <v>37.5</v>
      </c>
      <c r="G19" s="152" t="n">
        <f aca="false">E19-F19</f>
        <v>0.75</v>
      </c>
      <c r="H19" s="72" t="n">
        <f aca="false">H18</f>
        <v>1178.50953206239</v>
      </c>
      <c r="I19" s="139" t="n">
        <f aca="false">R21</f>
        <v>-150</v>
      </c>
      <c r="J19" s="120" t="n">
        <f aca="false">S21</f>
        <v>7.5</v>
      </c>
      <c r="K19" s="153" t="n">
        <f aca="false">(I19*16)*G19</f>
        <v>-1800</v>
      </c>
      <c r="L19" s="188" t="s">
        <v>44</v>
      </c>
      <c r="M19" s="189"/>
      <c r="N19" s="190" t="n">
        <f aca="false">SUM(N3:N18)/16</f>
        <v>35.345625</v>
      </c>
      <c r="O19" s="190" t="n">
        <f aca="false">SUM(O3:O18)/16</f>
        <v>30.949375</v>
      </c>
      <c r="P19" s="191" t="n">
        <f aca="false">O19-N19</f>
        <v>-4.39625</v>
      </c>
      <c r="Q19" s="192"/>
      <c r="R19" s="154" t="n">
        <v>-150</v>
      </c>
      <c r="S19" s="143" t="n">
        <f aca="false">'Zone A'!CF16</f>
        <v>7.5</v>
      </c>
      <c r="T19" s="144"/>
      <c r="U19" s="155" t="n">
        <f aca="false">CZ19</f>
        <v>-100</v>
      </c>
      <c r="V19" s="60"/>
      <c r="W19" s="124" t="n">
        <f aca="false">B17</f>
        <v>37210</v>
      </c>
      <c r="X19" s="125"/>
      <c r="Y19" s="126"/>
      <c r="Z19" s="125" t="n">
        <v>-50</v>
      </c>
      <c r="AA19" s="127" t="n">
        <v>37.25</v>
      </c>
      <c r="AB19" s="128" t="n">
        <v>-50</v>
      </c>
      <c r="AC19" s="129" t="n">
        <v>38.25</v>
      </c>
      <c r="AD19" s="125"/>
      <c r="AE19" s="126"/>
      <c r="AF19" s="125"/>
      <c r="AG19" s="127"/>
      <c r="AH19" s="125"/>
      <c r="AI19" s="129"/>
      <c r="AJ19" s="125"/>
      <c r="AK19" s="129"/>
      <c r="AL19" s="128"/>
      <c r="AM19" s="129"/>
      <c r="AN19" s="125"/>
      <c r="AO19" s="129"/>
      <c r="AP19" s="128"/>
      <c r="AQ19" s="129"/>
      <c r="AR19" s="128"/>
      <c r="AS19" s="129"/>
      <c r="AT19" s="128"/>
      <c r="AU19" s="129"/>
      <c r="AV19" s="148"/>
      <c r="AW19" s="149"/>
      <c r="AX19" s="150"/>
      <c r="AY19" s="126"/>
      <c r="AZ19" s="131"/>
      <c r="BA19" s="126"/>
      <c r="BB19" s="131"/>
      <c r="BC19" s="126"/>
      <c r="BD19" s="150"/>
      <c r="BE19" s="126"/>
      <c r="BF19" s="131"/>
      <c r="BG19" s="126"/>
      <c r="BH19" s="150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-100</v>
      </c>
      <c r="DA19" s="133" t="n">
        <f aca="false">(Y19+AA19+AC19+AE19+AG19+AI19+AM19+AQ19)/8</f>
        <v>9.4375</v>
      </c>
      <c r="DB19" s="124" t="n">
        <f aca="false">W19</f>
        <v>37210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37213</v>
      </c>
      <c r="C20" s="310" t="n">
        <f aca="false">C19</f>
        <v>37.75</v>
      </c>
      <c r="D20" s="310" t="n">
        <f aca="false">D19</f>
        <v>38.75</v>
      </c>
      <c r="E20" s="151" t="n">
        <f aca="false">(C20+D20)/2</f>
        <v>38.25</v>
      </c>
      <c r="F20" s="117" t="n">
        <v>37.5</v>
      </c>
      <c r="G20" s="152" t="n">
        <f aca="false">E20-F20</f>
        <v>0.75</v>
      </c>
      <c r="H20" s="72" t="n">
        <f aca="false">H19</f>
        <v>1178.50953206239</v>
      </c>
      <c r="I20" s="139" t="n">
        <f aca="false">R22</f>
        <v>-150</v>
      </c>
      <c r="J20" s="120" t="n">
        <f aca="false">S22</f>
        <v>7.5</v>
      </c>
      <c r="K20" s="153" t="n">
        <f aca="false">(I20*16)*G20</f>
        <v>-1800</v>
      </c>
      <c r="L20" s="193"/>
      <c r="M20" s="193"/>
      <c r="N20" s="194" t="n">
        <v>28.56</v>
      </c>
      <c r="O20" s="195"/>
      <c r="P20" s="191" t="n">
        <f aca="false">O20-N20</f>
        <v>-28.56</v>
      </c>
      <c r="Q20" s="196"/>
      <c r="R20" s="154" t="n">
        <v>-150</v>
      </c>
      <c r="S20" s="143" t="n">
        <f aca="false">'Zone A'!CF17</f>
        <v>7.5</v>
      </c>
      <c r="T20" s="144"/>
      <c r="U20" s="155" t="n">
        <f aca="false">CZ20</f>
        <v>-100</v>
      </c>
      <c r="V20" s="60"/>
      <c r="W20" s="124" t="n">
        <f aca="false">B18</f>
        <v>37211</v>
      </c>
      <c r="X20" s="125"/>
      <c r="Y20" s="126"/>
      <c r="Z20" s="125" t="n">
        <v>-50</v>
      </c>
      <c r="AA20" s="127" t="n">
        <v>37.25</v>
      </c>
      <c r="AB20" s="128" t="n">
        <v>-50</v>
      </c>
      <c r="AC20" s="129" t="n">
        <v>38.25</v>
      </c>
      <c r="AD20" s="128"/>
      <c r="AE20" s="127"/>
      <c r="AF20" s="128"/>
      <c r="AG20" s="129"/>
      <c r="AH20" s="128"/>
      <c r="AI20" s="127"/>
      <c r="AJ20" s="128"/>
      <c r="AK20" s="129"/>
      <c r="AL20" s="125"/>
      <c r="AM20" s="129"/>
      <c r="AN20" s="128"/>
      <c r="AO20" s="129"/>
      <c r="AP20" s="128"/>
      <c r="AQ20" s="129"/>
      <c r="AR20" s="128"/>
      <c r="AS20" s="129"/>
      <c r="AT20" s="128"/>
      <c r="AU20" s="129"/>
      <c r="AV20" s="148"/>
      <c r="AW20" s="149"/>
      <c r="AX20" s="150"/>
      <c r="AY20" s="126"/>
      <c r="AZ20" s="131"/>
      <c r="BA20" s="126"/>
      <c r="BB20" s="131"/>
      <c r="BC20" s="126"/>
      <c r="BD20" s="150"/>
      <c r="BE20" s="126"/>
      <c r="BF20" s="131"/>
      <c r="BG20" s="126"/>
      <c r="BH20" s="150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-100</v>
      </c>
      <c r="DA20" s="133" t="n">
        <f aca="false">(Y20+AA20+AC20+AE20+AG20+AI20+AM20+AQ20)/8</f>
        <v>9.4375</v>
      </c>
      <c r="DB20" s="124" t="n">
        <f aca="false">W20</f>
        <v>37211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37214</v>
      </c>
      <c r="C21" s="310" t="n">
        <f aca="false">C20</f>
        <v>37.75</v>
      </c>
      <c r="D21" s="310" t="n">
        <f aca="false">D20</f>
        <v>38.75</v>
      </c>
      <c r="E21" s="38" t="n">
        <f aca="false">(C21+D21)/2</f>
        <v>38.25</v>
      </c>
      <c r="F21" s="117" t="n">
        <v>37.5</v>
      </c>
      <c r="G21" s="40" t="n">
        <f aca="false">E21-F21</f>
        <v>0.75</v>
      </c>
      <c r="H21" s="41" t="n">
        <f aca="false">H20</f>
        <v>1178.50953206239</v>
      </c>
      <c r="I21" s="158" t="n">
        <f aca="false">R23</f>
        <v>-150</v>
      </c>
      <c r="J21" s="159" t="n">
        <f aca="false">S23</f>
        <v>7.5</v>
      </c>
      <c r="K21" s="43" t="n">
        <f aca="false">(I21*16)*G21</f>
        <v>-1800</v>
      </c>
      <c r="L21" s="193"/>
      <c r="M21" s="193"/>
      <c r="N21" s="198"/>
      <c r="R21" s="154" t="n">
        <v>-150</v>
      </c>
      <c r="S21" s="143" t="n">
        <f aca="false">'Zone A'!CF18</f>
        <v>7.5</v>
      </c>
      <c r="T21" s="144"/>
      <c r="U21" s="155" t="n">
        <f aca="false">CZ21</f>
        <v>-100</v>
      </c>
      <c r="V21" s="60"/>
      <c r="W21" s="124" t="n">
        <f aca="false">B19</f>
        <v>37212</v>
      </c>
      <c r="X21" s="125"/>
      <c r="Y21" s="126"/>
      <c r="Z21" s="125" t="n">
        <v>-50</v>
      </c>
      <c r="AA21" s="127" t="n">
        <v>37.25</v>
      </c>
      <c r="AB21" s="128" t="n">
        <v>-50</v>
      </c>
      <c r="AC21" s="129" t="n">
        <v>38.25</v>
      </c>
      <c r="AD21" s="125"/>
      <c r="AE21" s="126"/>
      <c r="AF21" s="125"/>
      <c r="AG21" s="127"/>
      <c r="AH21" s="125"/>
      <c r="AI21" s="129"/>
      <c r="AJ21" s="125"/>
      <c r="AK21" s="129"/>
      <c r="AL21" s="128"/>
      <c r="AM21" s="129"/>
      <c r="AN21" s="125"/>
      <c r="AO21" s="129"/>
      <c r="AP21" s="128"/>
      <c r="AQ21" s="129"/>
      <c r="AR21" s="128"/>
      <c r="AS21" s="129"/>
      <c r="AT21" s="128"/>
      <c r="AU21" s="129"/>
      <c r="AV21" s="148"/>
      <c r="AW21" s="149"/>
      <c r="AX21" s="150"/>
      <c r="AY21" s="126"/>
      <c r="AZ21" s="131"/>
      <c r="BA21" s="126"/>
      <c r="BB21" s="131"/>
      <c r="BC21" s="126"/>
      <c r="BD21" s="150"/>
      <c r="BE21" s="126"/>
      <c r="BF21" s="131"/>
      <c r="BG21" s="126"/>
      <c r="BH21" s="150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-100</v>
      </c>
      <c r="DA21" s="133" t="n">
        <f aca="false">(Y21+AA21+AC21+AE21+AG21+AI21+AM21+AQ21)/8</f>
        <v>9.4375</v>
      </c>
      <c r="DB21" s="124" t="n">
        <f aca="false">W21</f>
        <v>37212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37217</v>
      </c>
      <c r="C22" s="309" t="n">
        <f aca="false">C21</f>
        <v>37.75</v>
      </c>
      <c r="D22" s="309" t="n">
        <f aca="false">D21</f>
        <v>38.75</v>
      </c>
      <c r="E22" s="162" t="n">
        <f aca="false">(C22+D22)/2</f>
        <v>38.25</v>
      </c>
      <c r="F22" s="117" t="n">
        <v>37.5</v>
      </c>
      <c r="G22" s="163" t="n">
        <f aca="false">E22-F22</f>
        <v>0.75</v>
      </c>
      <c r="H22" s="164" t="n">
        <f aca="false">H21</f>
        <v>1178.50953206239</v>
      </c>
      <c r="I22" s="57" t="n">
        <f aca="false">R24</f>
        <v>-150</v>
      </c>
      <c r="J22" s="165" t="n">
        <f aca="false">S24</f>
        <v>22.1980666666667</v>
      </c>
      <c r="K22" s="166" t="n">
        <f aca="false">(I22*16)*G22</f>
        <v>-1800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-150</v>
      </c>
      <c r="S22" s="143" t="n">
        <f aca="false">'Zone A'!CF19</f>
        <v>7.5</v>
      </c>
      <c r="T22" s="144"/>
      <c r="U22" s="155" t="n">
        <f aca="false">CZ22</f>
        <v>-100</v>
      </c>
      <c r="V22" s="60"/>
      <c r="W22" s="124" t="n">
        <f aca="false">B20</f>
        <v>37213</v>
      </c>
      <c r="X22" s="125"/>
      <c r="Y22" s="126"/>
      <c r="Z22" s="125" t="n">
        <v>-50</v>
      </c>
      <c r="AA22" s="127" t="n">
        <v>37.25</v>
      </c>
      <c r="AB22" s="128" t="n">
        <v>-50</v>
      </c>
      <c r="AC22" s="129" t="n">
        <v>38.25</v>
      </c>
      <c r="AD22" s="128"/>
      <c r="AE22" s="127"/>
      <c r="AF22" s="128"/>
      <c r="AG22" s="129"/>
      <c r="AH22" s="128"/>
      <c r="AI22" s="127"/>
      <c r="AJ22" s="128"/>
      <c r="AK22" s="129"/>
      <c r="AL22" s="125"/>
      <c r="AM22" s="129"/>
      <c r="AN22" s="128"/>
      <c r="AO22" s="129"/>
      <c r="AP22" s="128"/>
      <c r="AQ22" s="129"/>
      <c r="AR22" s="128"/>
      <c r="AS22" s="129"/>
      <c r="AT22" s="128"/>
      <c r="AU22" s="129"/>
      <c r="AV22" s="148"/>
      <c r="AW22" s="149"/>
      <c r="AX22" s="150"/>
      <c r="AY22" s="126"/>
      <c r="AZ22" s="131"/>
      <c r="BA22" s="126"/>
      <c r="BB22" s="131"/>
      <c r="BC22" s="126"/>
      <c r="BD22" s="150"/>
      <c r="BE22" s="126"/>
      <c r="BF22" s="131"/>
      <c r="BG22" s="126"/>
      <c r="BH22" s="150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-100</v>
      </c>
      <c r="DA22" s="133" t="n">
        <f aca="false">(Y22+AA22+AC22+AE22+AG22+AI22+AM22+AQ22)/8</f>
        <v>9.4375</v>
      </c>
      <c r="DB22" s="124" t="n">
        <f aca="false">W22</f>
        <v>37213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37218</v>
      </c>
      <c r="C23" s="206" t="n">
        <f aca="false">C22</f>
        <v>37.75</v>
      </c>
      <c r="D23" s="206" t="n">
        <f aca="false">D22</f>
        <v>38.75</v>
      </c>
      <c r="E23" s="171" t="n">
        <f aca="false">(C23+D23)/2</f>
        <v>38.25</v>
      </c>
      <c r="F23" s="117" t="n">
        <v>37.5</v>
      </c>
      <c r="G23" s="138" t="n">
        <f aca="false">E23-F23</f>
        <v>0.75</v>
      </c>
      <c r="H23" s="56" t="n">
        <f aca="false">H22</f>
        <v>1178.50953206239</v>
      </c>
      <c r="I23" s="139" t="n">
        <f aca="false">R25</f>
        <v>-150</v>
      </c>
      <c r="J23" s="120" t="n">
        <f aca="false">S25</f>
        <v>22.1960666666667</v>
      </c>
      <c r="K23" s="173" t="n">
        <f aca="false">(I23*16)*G23</f>
        <v>-1800</v>
      </c>
      <c r="L23" s="193"/>
      <c r="M23" s="207" t="s">
        <v>67</v>
      </c>
      <c r="N23" s="208" t="n">
        <v>25.25</v>
      </c>
      <c r="O23" s="209" t="n">
        <v>200</v>
      </c>
      <c r="P23" s="210" t="n">
        <v>200</v>
      </c>
      <c r="Q23" s="211"/>
      <c r="R23" s="154" t="n">
        <v>-150</v>
      </c>
      <c r="S23" s="143" t="n">
        <f aca="false">'Zone A'!CF20</f>
        <v>7.5</v>
      </c>
      <c r="T23" s="144"/>
      <c r="U23" s="155" t="n">
        <f aca="false">CZ23</f>
        <v>-100</v>
      </c>
      <c r="V23" s="60"/>
      <c r="W23" s="124" t="n">
        <f aca="false">B21</f>
        <v>37214</v>
      </c>
      <c r="X23" s="125"/>
      <c r="Y23" s="126"/>
      <c r="Z23" s="125" t="n">
        <v>-50</v>
      </c>
      <c r="AA23" s="127" t="n">
        <v>37.25</v>
      </c>
      <c r="AB23" s="128" t="n">
        <v>-50</v>
      </c>
      <c r="AC23" s="129" t="n">
        <v>38.25</v>
      </c>
      <c r="AD23" s="125"/>
      <c r="AE23" s="126"/>
      <c r="AF23" s="125"/>
      <c r="AG23" s="127"/>
      <c r="AH23" s="125"/>
      <c r="AI23" s="129"/>
      <c r="AJ23" s="125"/>
      <c r="AK23" s="129"/>
      <c r="AL23" s="128"/>
      <c r="AM23" s="129"/>
      <c r="AN23" s="125"/>
      <c r="AO23" s="129"/>
      <c r="AP23" s="128"/>
      <c r="AQ23" s="129"/>
      <c r="AR23" s="128"/>
      <c r="AS23" s="129"/>
      <c r="AT23" s="128"/>
      <c r="AU23" s="129"/>
      <c r="AV23" s="148"/>
      <c r="AW23" s="149"/>
      <c r="AX23" s="150"/>
      <c r="AY23" s="126"/>
      <c r="AZ23" s="131"/>
      <c r="BA23" s="126"/>
      <c r="BB23" s="131"/>
      <c r="BC23" s="126"/>
      <c r="BD23" s="150"/>
      <c r="BE23" s="126"/>
      <c r="BF23" s="131"/>
      <c r="BG23" s="126"/>
      <c r="BH23" s="150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-100</v>
      </c>
      <c r="DA23" s="133" t="n">
        <f aca="false">(Y23+AA23+AC23+AE23+AG23+AI23+AM23+AQ23)/8</f>
        <v>9.4375</v>
      </c>
      <c r="DB23" s="124" t="n">
        <f aca="false">W23</f>
        <v>37214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37219</v>
      </c>
      <c r="C24" s="206" t="n">
        <f aca="false">C23</f>
        <v>37.75</v>
      </c>
      <c r="D24" s="206" t="n">
        <f aca="false">D23</f>
        <v>38.75</v>
      </c>
      <c r="E24" s="174" t="n">
        <f aca="false">(C24+D24)/2</f>
        <v>38.25</v>
      </c>
      <c r="F24" s="117" t="n">
        <v>37.5</v>
      </c>
      <c r="G24" s="152" t="n">
        <f aca="false">E24-F24</f>
        <v>0.75</v>
      </c>
      <c r="H24" s="72" t="n">
        <f aca="false">H23</f>
        <v>1178.50953206239</v>
      </c>
      <c r="I24" s="139" t="n">
        <f aca="false">R26</f>
        <v>-150</v>
      </c>
      <c r="J24" s="120" t="n">
        <f aca="false">S26</f>
        <v>22.1960666666667</v>
      </c>
      <c r="K24" s="175" t="n">
        <f aca="false">(I24*16)*G24</f>
        <v>-1800</v>
      </c>
      <c r="L24" s="193"/>
      <c r="M24" s="212" t="s">
        <v>68</v>
      </c>
      <c r="N24" s="213" t="n">
        <v>25.25</v>
      </c>
      <c r="O24" s="209" t="n">
        <v>200</v>
      </c>
      <c r="P24" s="210" t="n">
        <v>200</v>
      </c>
      <c r="Q24" s="211"/>
      <c r="R24" s="154" t="n">
        <v>-150</v>
      </c>
      <c r="S24" s="143" t="n">
        <f aca="false">'Zone A'!CF21</f>
        <v>22.1980666666667</v>
      </c>
      <c r="T24" s="144"/>
      <c r="U24" s="155" t="n">
        <f aca="false">CZ24</f>
        <v>-100</v>
      </c>
      <c r="V24" s="60"/>
      <c r="W24" s="124" t="n">
        <f aca="false">B22</f>
        <v>37217</v>
      </c>
      <c r="X24" s="125"/>
      <c r="Y24" s="126"/>
      <c r="Z24" s="125" t="n">
        <v>-50</v>
      </c>
      <c r="AA24" s="127" t="n">
        <v>37.25</v>
      </c>
      <c r="AB24" s="128" t="n">
        <v>-50</v>
      </c>
      <c r="AC24" s="129" t="n">
        <v>38.25</v>
      </c>
      <c r="AD24" s="128"/>
      <c r="AE24" s="127"/>
      <c r="AF24" s="128"/>
      <c r="AG24" s="129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129"/>
      <c r="AT24" s="128"/>
      <c r="AU24" s="129"/>
      <c r="AV24" s="148"/>
      <c r="AW24" s="149"/>
      <c r="AX24" s="150"/>
      <c r="AY24" s="126"/>
      <c r="AZ24" s="131"/>
      <c r="BA24" s="126"/>
      <c r="BB24" s="131"/>
      <c r="BC24" s="126"/>
      <c r="BD24" s="150"/>
      <c r="BE24" s="126"/>
      <c r="BF24" s="131"/>
      <c r="BG24" s="126"/>
      <c r="BH24" s="150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-100</v>
      </c>
      <c r="DA24" s="133" t="n">
        <f aca="false">(Y24+AA24+AC24+AE24+AG24+AI24+AM24+AQ24)/8</f>
        <v>9.4375</v>
      </c>
      <c r="DB24" s="124" t="n">
        <f aca="false">W24</f>
        <v>37217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37220</v>
      </c>
      <c r="C25" s="206" t="n">
        <f aca="false">C24</f>
        <v>37.75</v>
      </c>
      <c r="D25" s="206" t="n">
        <f aca="false">D24</f>
        <v>38.75</v>
      </c>
      <c r="E25" s="174" t="n">
        <f aca="false">(C25+D25)/2</f>
        <v>38.25</v>
      </c>
      <c r="F25" s="117" t="n">
        <v>37.5</v>
      </c>
      <c r="G25" s="152" t="n">
        <f aca="false">E25-F25</f>
        <v>0.75</v>
      </c>
      <c r="H25" s="72" t="n">
        <f aca="false">H24</f>
        <v>1178.50953206239</v>
      </c>
      <c r="I25" s="139" t="n">
        <f aca="false">R27</f>
        <v>-150</v>
      </c>
      <c r="J25" s="120" t="n">
        <f aca="false">S27</f>
        <v>22.1960666666667</v>
      </c>
      <c r="K25" s="175" t="n">
        <f aca="false">(I25*16)*G25</f>
        <v>-1800</v>
      </c>
      <c r="L25" s="193"/>
      <c r="M25" s="207" t="s">
        <v>69</v>
      </c>
      <c r="N25" s="214" t="n">
        <v>25.25</v>
      </c>
      <c r="O25" s="215" t="n">
        <v>200</v>
      </c>
      <c r="P25" s="210" t="n">
        <v>200</v>
      </c>
      <c r="Q25" s="211"/>
      <c r="R25" s="154" t="n">
        <v>-150</v>
      </c>
      <c r="S25" s="143" t="n">
        <f aca="false">'Zone A'!CF22</f>
        <v>22.1960666666667</v>
      </c>
      <c r="T25" s="144"/>
      <c r="U25" s="155" t="n">
        <f aca="false">CZ25</f>
        <v>-100</v>
      </c>
      <c r="V25" s="60"/>
      <c r="W25" s="124" t="n">
        <f aca="false">B23</f>
        <v>37218</v>
      </c>
      <c r="X25" s="125"/>
      <c r="Y25" s="126"/>
      <c r="Z25" s="125" t="n">
        <v>-50</v>
      </c>
      <c r="AA25" s="127" t="n">
        <v>37.25</v>
      </c>
      <c r="AB25" s="128" t="n">
        <v>-50</v>
      </c>
      <c r="AC25" s="129" t="n">
        <v>38.25</v>
      </c>
      <c r="AD25" s="125"/>
      <c r="AE25" s="126"/>
      <c r="AF25" s="125"/>
      <c r="AG25" s="127"/>
      <c r="AH25" s="125"/>
      <c r="AI25" s="127"/>
      <c r="AJ25" s="125"/>
      <c r="AK25" s="129"/>
      <c r="AL25" s="125"/>
      <c r="AM25" s="129"/>
      <c r="AN25" s="125"/>
      <c r="AO25" s="129"/>
      <c r="AP25" s="128"/>
      <c r="AQ25" s="129"/>
      <c r="AR25" s="128"/>
      <c r="AS25" s="129"/>
      <c r="AT25" s="128"/>
      <c r="AU25" s="129"/>
      <c r="AV25" s="148"/>
      <c r="AW25" s="149"/>
      <c r="AX25" s="148"/>
      <c r="AY25" s="149"/>
      <c r="AZ25" s="131"/>
      <c r="BA25" s="126"/>
      <c r="BB25" s="131"/>
      <c r="BC25" s="126"/>
      <c r="BD25" s="150"/>
      <c r="BE25" s="126"/>
      <c r="BF25" s="131"/>
      <c r="BG25" s="126"/>
      <c r="BH25" s="150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-100</v>
      </c>
      <c r="DA25" s="133" t="n">
        <f aca="false">(Y25+AA25+AC25+AE25+AG25+AI25+AM25+AQ25)/8</f>
        <v>9.4375</v>
      </c>
      <c r="DB25" s="124" t="n">
        <f aca="false">W25</f>
        <v>37218</v>
      </c>
    </row>
    <row r="26" customFormat="false" ht="16.5" hidden="false" customHeight="false" outlineLevel="0" collapsed="false">
      <c r="A26" s="216" t="s">
        <v>64</v>
      </c>
      <c r="B26" s="177" t="n">
        <f aca="false">B25+1</f>
        <v>37221</v>
      </c>
      <c r="C26" s="217" t="n">
        <f aca="false">C25</f>
        <v>37.75</v>
      </c>
      <c r="D26" s="217" t="n">
        <f aca="false">D25</f>
        <v>38.75</v>
      </c>
      <c r="E26" s="179" t="n">
        <f aca="false">(C26+D26)/2</f>
        <v>38.25</v>
      </c>
      <c r="F26" s="117" t="n">
        <v>37.5</v>
      </c>
      <c r="G26" s="40" t="n">
        <f aca="false">E26-F26</f>
        <v>0.75</v>
      </c>
      <c r="H26" s="41" t="n">
        <f aca="false">H25</f>
        <v>1178.50953206239</v>
      </c>
      <c r="I26" s="158" t="n">
        <f aca="false">R28</f>
        <v>-150</v>
      </c>
      <c r="J26" s="159" t="n">
        <f aca="false">S28</f>
        <v>22.1960666666667</v>
      </c>
      <c r="K26" s="180" t="n">
        <f aca="false">(I26*16)*G26</f>
        <v>-1800</v>
      </c>
      <c r="L26" s="193"/>
      <c r="M26" s="32"/>
      <c r="N26" s="218"/>
      <c r="O26" s="211"/>
      <c r="P26" s="32"/>
      <c r="Q26" s="32"/>
      <c r="R26" s="154" t="n">
        <v>-150</v>
      </c>
      <c r="S26" s="143" t="n">
        <f aca="false">'Zone A'!CF23</f>
        <v>22.1960666666667</v>
      </c>
      <c r="T26" s="144"/>
      <c r="U26" s="155" t="n">
        <f aca="false">CZ26</f>
        <v>-100</v>
      </c>
      <c r="V26" s="60"/>
      <c r="W26" s="124" t="n">
        <f aca="false">B24</f>
        <v>37219</v>
      </c>
      <c r="X26" s="125"/>
      <c r="Y26" s="126"/>
      <c r="Z26" s="125" t="n">
        <v>-50</v>
      </c>
      <c r="AA26" s="127" t="n">
        <v>37.25</v>
      </c>
      <c r="AB26" s="128" t="n">
        <v>-50</v>
      </c>
      <c r="AC26" s="129" t="n">
        <v>38.25</v>
      </c>
      <c r="AD26" s="128"/>
      <c r="AE26" s="127"/>
      <c r="AF26" s="128"/>
      <c r="AG26" s="129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129"/>
      <c r="AT26" s="128"/>
      <c r="AU26" s="129"/>
      <c r="AV26" s="148"/>
      <c r="AW26" s="149"/>
      <c r="AX26" s="150"/>
      <c r="AY26" s="126"/>
      <c r="AZ26" s="131"/>
      <c r="BA26" s="126"/>
      <c r="BB26" s="131"/>
      <c r="BC26" s="126"/>
      <c r="BD26" s="150"/>
      <c r="BE26" s="126"/>
      <c r="BF26" s="131"/>
      <c r="BG26" s="126"/>
      <c r="BH26" s="150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-100</v>
      </c>
      <c r="DA26" s="133" t="n">
        <f aca="false">(Y26+AA26+AC26+AE26+AG26+AI26+AM26+AQ26)/8</f>
        <v>9.4375</v>
      </c>
      <c r="DB26" s="124" t="n">
        <f aca="false">W26</f>
        <v>37219</v>
      </c>
    </row>
    <row r="27" customFormat="false" ht="16.5" hidden="false" customHeight="false" outlineLevel="0" collapsed="false">
      <c r="A27" s="114" t="s">
        <v>59</v>
      </c>
      <c r="B27" s="219" t="n">
        <f aca="false">B26+3</f>
        <v>37224</v>
      </c>
      <c r="C27" s="311" t="n">
        <f aca="false">C26</f>
        <v>37.75</v>
      </c>
      <c r="D27" s="311" t="n">
        <f aca="false">D26</f>
        <v>38.75</v>
      </c>
      <c r="E27" s="116" t="n">
        <f aca="false">(C27+D27)/2</f>
        <v>38.25</v>
      </c>
      <c r="F27" s="117" t="n">
        <v>37.5</v>
      </c>
      <c r="G27" s="221" t="n">
        <f aca="false">E27-F27</f>
        <v>0.75</v>
      </c>
      <c r="H27" s="164" t="n">
        <f aca="false">H26</f>
        <v>1178.50953206239</v>
      </c>
      <c r="I27" s="222" t="n">
        <f aca="false">R29</f>
        <v>-150</v>
      </c>
      <c r="J27" s="223" t="n">
        <f aca="false">S29</f>
        <v>22.1960666666667</v>
      </c>
      <c r="K27" s="140" t="n">
        <f aca="false">(I27*16)*G27</f>
        <v>-1800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v>-150</v>
      </c>
      <c r="S27" s="143" t="n">
        <f aca="false">'Zone A'!CF24</f>
        <v>22.1960666666667</v>
      </c>
      <c r="T27" s="144"/>
      <c r="U27" s="155" t="n">
        <f aca="false">CZ27</f>
        <v>-100</v>
      </c>
      <c r="V27" s="60"/>
      <c r="W27" s="124" t="n">
        <f aca="false">B25</f>
        <v>37220</v>
      </c>
      <c r="X27" s="125"/>
      <c r="Y27" s="126"/>
      <c r="Z27" s="125" t="n">
        <v>-50</v>
      </c>
      <c r="AA27" s="127" t="n">
        <v>37.25</v>
      </c>
      <c r="AB27" s="128" t="n">
        <v>-50</v>
      </c>
      <c r="AC27" s="129" t="n">
        <v>38.25</v>
      </c>
      <c r="AD27" s="125"/>
      <c r="AE27" s="126"/>
      <c r="AF27" s="125"/>
      <c r="AG27" s="127"/>
      <c r="AH27" s="125"/>
      <c r="AI27" s="127"/>
      <c r="AJ27" s="125"/>
      <c r="AK27" s="129"/>
      <c r="AL27" s="125"/>
      <c r="AM27" s="129"/>
      <c r="AN27" s="125"/>
      <c r="AO27" s="129"/>
      <c r="AP27" s="128"/>
      <c r="AQ27" s="129"/>
      <c r="AR27" s="128"/>
      <c r="AS27" s="129"/>
      <c r="AT27" s="128"/>
      <c r="AU27" s="129"/>
      <c r="AV27" s="148"/>
      <c r="AW27" s="149"/>
      <c r="AX27" s="148"/>
      <c r="AY27" s="149"/>
      <c r="AZ27" s="131"/>
      <c r="BA27" s="126"/>
      <c r="BB27" s="131"/>
      <c r="BC27" s="126"/>
      <c r="BD27" s="150"/>
      <c r="BE27" s="126"/>
      <c r="BF27" s="131"/>
      <c r="BG27" s="126"/>
      <c r="BH27" s="150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-100</v>
      </c>
      <c r="DA27" s="133" t="n">
        <f aca="false">(Y27+AA27+AC27+AE27+AG27+AI27+AM27+AQ27)/8</f>
        <v>9.4375</v>
      </c>
      <c r="DB27" s="124" t="n">
        <f aca="false">W27</f>
        <v>37220</v>
      </c>
    </row>
    <row r="28" customFormat="false" ht="16.5" hidden="false" customHeight="false" outlineLevel="0" collapsed="false">
      <c r="A28" s="183" t="s">
        <v>61</v>
      </c>
      <c r="B28" s="226" t="n">
        <f aca="false">B27+1</f>
        <v>37225</v>
      </c>
      <c r="C28" s="227" t="n">
        <f aca="false">C27</f>
        <v>37.75</v>
      </c>
      <c r="D28" s="227" t="n">
        <f aca="false">D27</f>
        <v>38.75</v>
      </c>
      <c r="E28" s="137" t="n">
        <f aca="false">(C28+D28)/2</f>
        <v>38.25</v>
      </c>
      <c r="F28" s="117" t="n">
        <v>37.5</v>
      </c>
      <c r="G28" s="228" t="n">
        <f aca="false">E28-F28</f>
        <v>0.75</v>
      </c>
      <c r="H28" s="72" t="n">
        <f aca="false">H27</f>
        <v>1178.50953206239</v>
      </c>
      <c r="I28" s="222" t="n">
        <f aca="false">R30</f>
        <v>-150</v>
      </c>
      <c r="J28" s="223" t="n">
        <f aca="false">S30</f>
        <v>22.1960666666667</v>
      </c>
      <c r="K28" s="153" t="n">
        <f aca="false">(I28*16)*G28</f>
        <v>-1800</v>
      </c>
      <c r="L28" s="193"/>
      <c r="M28" s="229" t="s">
        <v>72</v>
      </c>
      <c r="N28" s="230" t="n">
        <v>20</v>
      </c>
      <c r="O28" s="231" t="n">
        <v>21</v>
      </c>
      <c r="P28" s="32"/>
      <c r="Q28" s="32"/>
      <c r="R28" s="154" t="n">
        <v>-150</v>
      </c>
      <c r="S28" s="143" t="n">
        <f aca="false">'Zone A'!CF25</f>
        <v>22.1960666666667</v>
      </c>
      <c r="T28" s="144"/>
      <c r="U28" s="155" t="n">
        <f aca="false">CZ28</f>
        <v>-100</v>
      </c>
      <c r="V28" s="60"/>
      <c r="W28" s="124" t="n">
        <f aca="false">B26</f>
        <v>37221</v>
      </c>
      <c r="X28" s="125"/>
      <c r="Y28" s="126"/>
      <c r="Z28" s="125" t="n">
        <v>-50</v>
      </c>
      <c r="AA28" s="127" t="n">
        <v>37.25</v>
      </c>
      <c r="AB28" s="128" t="n">
        <v>-50</v>
      </c>
      <c r="AC28" s="129" t="n">
        <v>38.25</v>
      </c>
      <c r="AD28" s="128"/>
      <c r="AE28" s="127"/>
      <c r="AF28" s="128"/>
      <c r="AG28" s="129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129"/>
      <c r="AT28" s="128"/>
      <c r="AU28" s="129"/>
      <c r="AV28" s="148"/>
      <c r="AW28" s="149"/>
      <c r="AX28" s="150"/>
      <c r="AY28" s="126"/>
      <c r="AZ28" s="131"/>
      <c r="BA28" s="126"/>
      <c r="BB28" s="131"/>
      <c r="BC28" s="126"/>
      <c r="BD28" s="150"/>
      <c r="BE28" s="126"/>
      <c r="BF28" s="131"/>
      <c r="BG28" s="126"/>
      <c r="BH28" s="150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-100</v>
      </c>
      <c r="DA28" s="133" t="n">
        <f aca="false">(Y28+AA28+AC28+AE28+AG28+AI28+AM28+AQ28)/8</f>
        <v>9.4375</v>
      </c>
      <c r="DB28" s="124" t="n">
        <f aca="false">W28</f>
        <v>37221</v>
      </c>
    </row>
    <row r="29" customFormat="false" ht="16.5" hidden="false" customHeight="false" outlineLevel="0" collapsed="false">
      <c r="A29" s="187" t="s">
        <v>62</v>
      </c>
      <c r="B29" s="226"/>
      <c r="C29" s="232"/>
      <c r="D29" s="232"/>
      <c r="E29" s="151"/>
      <c r="F29" s="117"/>
      <c r="G29" s="228"/>
      <c r="H29" s="72"/>
      <c r="I29" s="139"/>
      <c r="J29" s="120"/>
      <c r="K29" s="153"/>
      <c r="L29" s="193"/>
      <c r="M29" s="233" t="s">
        <v>73</v>
      </c>
      <c r="N29" s="234" t="n">
        <v>31</v>
      </c>
      <c r="O29" s="235" t="n">
        <v>33</v>
      </c>
      <c r="P29" s="32"/>
      <c r="Q29" s="32"/>
      <c r="R29" s="154" t="n">
        <v>-150</v>
      </c>
      <c r="S29" s="143" t="n">
        <f aca="false">'Zone A'!CF26</f>
        <v>22.1960666666667</v>
      </c>
      <c r="T29" s="144"/>
      <c r="U29" s="155" t="n">
        <f aca="false">CZ29</f>
        <v>-100</v>
      </c>
      <c r="V29" s="60"/>
      <c r="W29" s="124" t="n">
        <f aca="false">B27</f>
        <v>37224</v>
      </c>
      <c r="X29" s="125"/>
      <c r="Y29" s="126"/>
      <c r="Z29" s="125" t="n">
        <v>-50</v>
      </c>
      <c r="AA29" s="127" t="n">
        <v>37.25</v>
      </c>
      <c r="AB29" s="128" t="n">
        <v>-50</v>
      </c>
      <c r="AC29" s="129" t="n">
        <v>38.25</v>
      </c>
      <c r="AD29" s="125"/>
      <c r="AE29" s="126"/>
      <c r="AF29" s="125"/>
      <c r="AG29" s="127"/>
      <c r="AH29" s="125"/>
      <c r="AI29" s="129"/>
      <c r="AJ29" s="125"/>
      <c r="AK29" s="129"/>
      <c r="AL29" s="128"/>
      <c r="AM29" s="129"/>
      <c r="AN29" s="125"/>
      <c r="AO29" s="129"/>
      <c r="AP29" s="128"/>
      <c r="AQ29" s="129"/>
      <c r="AR29" s="128"/>
      <c r="AS29" s="129"/>
      <c r="AT29" s="128"/>
      <c r="AU29" s="129"/>
      <c r="AV29" s="148"/>
      <c r="AW29" s="149"/>
      <c r="AX29" s="148"/>
      <c r="AY29" s="149"/>
      <c r="AZ29" s="131"/>
      <c r="BA29" s="126"/>
      <c r="BB29" s="131"/>
      <c r="BC29" s="126"/>
      <c r="BD29" s="150"/>
      <c r="BE29" s="126"/>
      <c r="BF29" s="131"/>
      <c r="BG29" s="126"/>
      <c r="BH29" s="150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-100</v>
      </c>
      <c r="DA29" s="133" t="n">
        <f aca="false">(Y29+AA29+AC29+AE29+AG29+AI29+AM29+AQ29)/8</f>
        <v>9.4375</v>
      </c>
      <c r="DB29" s="124" t="n">
        <f aca="false">W29</f>
        <v>37224</v>
      </c>
    </row>
    <row r="30" customFormat="false" ht="16.5" hidden="false" customHeight="false" outlineLevel="0" collapsed="false">
      <c r="A30" s="187" t="s">
        <v>63</v>
      </c>
      <c r="B30" s="236"/>
      <c r="C30" s="227"/>
      <c r="D30" s="227"/>
      <c r="E30" s="151"/>
      <c r="F30" s="170"/>
      <c r="G30" s="237"/>
      <c r="H30" s="56"/>
      <c r="I30" s="57"/>
      <c r="J30" s="165"/>
      <c r="K30" s="153"/>
      <c r="L30" s="193"/>
      <c r="M30" s="238"/>
      <c r="N30" s="239" t="n">
        <f aca="false">((N28*8)+(N29*16))/24</f>
        <v>27.3333333333333</v>
      </c>
      <c r="O30" s="240" t="n">
        <f aca="false">((O28*8)+(O29*16))/24</f>
        <v>29</v>
      </c>
      <c r="P30" s="32"/>
      <c r="Q30" s="32"/>
      <c r="R30" s="154" t="n">
        <v>-150</v>
      </c>
      <c r="S30" s="241" t="n">
        <f aca="false">'Zone A'!CF27</f>
        <v>22.1960666666667</v>
      </c>
      <c r="T30" s="144"/>
      <c r="U30" s="155" t="n">
        <f aca="false">CZ30</f>
        <v>-100</v>
      </c>
      <c r="V30" s="60"/>
      <c r="W30" s="124" t="n">
        <f aca="false">B28</f>
        <v>37225</v>
      </c>
      <c r="X30" s="125"/>
      <c r="Y30" s="126"/>
      <c r="Z30" s="125" t="n">
        <v>-50</v>
      </c>
      <c r="AA30" s="127" t="n">
        <v>37.25</v>
      </c>
      <c r="AB30" s="128" t="n">
        <v>-50</v>
      </c>
      <c r="AC30" s="129" t="n">
        <v>38.25</v>
      </c>
      <c r="AD30" s="128"/>
      <c r="AE30" s="127"/>
      <c r="AF30" s="128"/>
      <c r="AG30" s="129"/>
      <c r="AH30" s="128"/>
      <c r="AI30" s="127"/>
      <c r="AJ30" s="128"/>
      <c r="AK30" s="129"/>
      <c r="AL30" s="125"/>
      <c r="AM30" s="129"/>
      <c r="AN30" s="128"/>
      <c r="AO30" s="129"/>
      <c r="AP30" s="128"/>
      <c r="AQ30" s="129"/>
      <c r="AR30" s="242"/>
      <c r="AS30" s="243"/>
      <c r="AT30" s="128"/>
      <c r="AU30" s="129"/>
      <c r="AV30" s="148"/>
      <c r="AW30" s="149"/>
      <c r="AX30" s="148"/>
      <c r="AY30" s="149"/>
      <c r="AZ30" s="131"/>
      <c r="BA30" s="126"/>
      <c r="BB30" s="244"/>
      <c r="BC30" s="245"/>
      <c r="BD30" s="246"/>
      <c r="BE30" s="245"/>
      <c r="BF30" s="244"/>
      <c r="BG30" s="245"/>
      <c r="BH30" s="246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247" t="n">
        <f aca="false">X30+Z30+AB30+AD30+AF30+AH30+AJ30+AL30+AN30+AP30+AR30+AT30+AV30+AX30+AZ30+BB30+BD30+BF30+BH30+BJ30+BL30+BN30+BP30+BR30+BT30+BV30+BX30+BZ30+CB30+CD30+CF30+CH30+CJ30+CL30+CN30+CP30+CR30+CT30+CV30+CX30</f>
        <v>-100</v>
      </c>
      <c r="DA30" s="133" t="n">
        <f aca="false">(Y30+AA30+AC30+AE30+AG30+AI30+AM30+AQ30)/8</f>
        <v>9.4375</v>
      </c>
      <c r="DB30" s="248" t="n">
        <f aca="false">W30</f>
        <v>37225</v>
      </c>
    </row>
    <row r="31" customFormat="false" ht="16.5" hidden="false" customHeight="false" outlineLevel="0" collapsed="false">
      <c r="A31" s="197" t="s">
        <v>64</v>
      </c>
      <c r="B31" s="249"/>
      <c r="C31" s="37"/>
      <c r="D31" s="37"/>
      <c r="E31" s="38"/>
      <c r="F31" s="250"/>
      <c r="G31" s="251"/>
      <c r="H31" s="252"/>
      <c r="I31" s="42"/>
      <c r="J31" s="253"/>
      <c r="K31" s="43"/>
      <c r="L31" s="193"/>
      <c r="M31" s="32"/>
      <c r="N31" s="193"/>
      <c r="O31" s="218"/>
      <c r="P31" s="218"/>
      <c r="Q31" s="218"/>
      <c r="R31" s="154" t="n">
        <v>-150</v>
      </c>
      <c r="S31" s="255"/>
      <c r="T31" s="255"/>
      <c r="U31" s="155" t="n">
        <f aca="false">CZ31</f>
        <v>-100</v>
      </c>
      <c r="V31" s="60"/>
      <c r="W31" s="256" t="n">
        <f aca="false">B29</f>
        <v>0</v>
      </c>
      <c r="X31" s="125"/>
      <c r="Y31" s="126"/>
      <c r="Z31" s="125" t="n">
        <v>-50</v>
      </c>
      <c r="AA31" s="127" t="n">
        <v>37.25</v>
      </c>
      <c r="AB31" s="128" t="n">
        <v>-50</v>
      </c>
      <c r="AC31" s="129" t="n">
        <v>38.25</v>
      </c>
      <c r="AD31" s="125"/>
      <c r="AE31" s="126"/>
      <c r="AF31" s="125"/>
      <c r="AG31" s="127"/>
      <c r="AH31" s="125"/>
      <c r="AI31" s="129"/>
      <c r="AJ31" s="125"/>
      <c r="AK31" s="129"/>
      <c r="AL31" s="242"/>
      <c r="AM31" s="243"/>
      <c r="AN31" s="125"/>
      <c r="AO31" s="129"/>
      <c r="AP31" s="242"/>
      <c r="AQ31" s="243"/>
      <c r="AR31" s="257"/>
      <c r="AS31" s="258"/>
      <c r="AT31" s="128"/>
      <c r="AU31" s="129"/>
      <c r="AV31" s="259"/>
      <c r="AW31" s="260"/>
      <c r="AX31" s="259"/>
      <c r="AY31" s="260"/>
      <c r="AZ31" s="131"/>
      <c r="BA31" s="126"/>
      <c r="BB31" s="261"/>
      <c r="BC31" s="262"/>
      <c r="BD31" s="263"/>
      <c r="BE31" s="262"/>
      <c r="BF31" s="261"/>
      <c r="BG31" s="262"/>
      <c r="BH31" s="263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264" t="n">
        <f aca="false">X31+Z31+AB31+AD31+AF31+AH31+AJ31+AL31+AN31+AP31+AR31+AT31+AV31+AX31+AZ31+BB31+BD31+BF31+BH31+BJ31+BL31+BN31+BP31+BR31+BT31+BV31+BX31+BZ31+CB31+CD31+CF31+CH31+CJ31+CL31+CN31+CP31+CR31+CT31+CV31+CX31</f>
        <v>-100</v>
      </c>
      <c r="DA31" s="133" t="n">
        <f aca="false">(Y31+AA31+AC31+AE31+AG31+AI31+AM31+AQ31)/8</f>
        <v>9.4375</v>
      </c>
      <c r="DB31" s="265" t="n">
        <f aca="false">W31</f>
        <v>0</v>
      </c>
    </row>
    <row r="32" customFormat="false" ht="16.5" hidden="false" customHeight="false" outlineLevel="0" collapsed="false">
      <c r="A32" s="266" t="s">
        <v>74</v>
      </c>
      <c r="B32" s="266"/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-39600</v>
      </c>
      <c r="L32" s="193"/>
      <c r="M32" s="193"/>
      <c r="N32" s="32"/>
      <c r="Q32" s="196"/>
      <c r="R32" s="270"/>
      <c r="S32" s="255"/>
      <c r="T32" s="255"/>
      <c r="W32" s="271"/>
      <c r="X32" s="272"/>
      <c r="Y32" s="273"/>
      <c r="Z32" s="272"/>
      <c r="AA32" s="274"/>
      <c r="AB32" s="272"/>
      <c r="AC32" s="274"/>
      <c r="AD32" s="272"/>
      <c r="AE32" s="273"/>
      <c r="AF32" s="272"/>
      <c r="AG32" s="274"/>
      <c r="AH32" s="272"/>
      <c r="AI32" s="274"/>
      <c r="AJ32" s="272"/>
      <c r="AK32" s="274"/>
      <c r="AL32" s="272"/>
      <c r="AM32" s="275"/>
      <c r="AN32" s="272"/>
      <c r="AO32" s="274"/>
      <c r="AP32" s="276"/>
      <c r="AQ32" s="275"/>
      <c r="AR32" s="272"/>
      <c r="AS32" s="274"/>
      <c r="AT32" s="272"/>
      <c r="AU32" s="274"/>
      <c r="AV32" s="272"/>
      <c r="AW32" s="277"/>
      <c r="AX32" s="272"/>
      <c r="AY32" s="277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280"/>
      <c r="B33" s="280"/>
      <c r="C33" s="281"/>
      <c r="D33" s="281"/>
      <c r="E33" s="282"/>
      <c r="F33" s="283"/>
      <c r="G33" s="284"/>
      <c r="H33" s="285"/>
      <c r="I33" s="285"/>
      <c r="J33" s="286"/>
      <c r="K33" s="287"/>
      <c r="L33" s="193"/>
      <c r="M33" s="193"/>
      <c r="N33" s="32"/>
      <c r="O33" s="196"/>
      <c r="P33" s="196"/>
      <c r="R33" s="270"/>
      <c r="S33" s="255"/>
      <c r="T33" s="255"/>
      <c r="W33" s="271"/>
      <c r="X33" s="272"/>
      <c r="Y33" s="273"/>
      <c r="Z33" s="272"/>
      <c r="AA33" s="274"/>
      <c r="AB33" s="272"/>
      <c r="AC33" s="274"/>
      <c r="AD33" s="272"/>
      <c r="AE33" s="273"/>
      <c r="AF33" s="272"/>
      <c r="AG33" s="274"/>
      <c r="AH33" s="272"/>
      <c r="AI33" s="274"/>
      <c r="AJ33" s="272"/>
      <c r="AK33" s="274"/>
      <c r="AL33" s="276"/>
      <c r="AM33" s="275"/>
      <c r="AN33" s="272"/>
      <c r="AO33" s="274"/>
      <c r="AP33" s="276"/>
      <c r="AQ33" s="275"/>
      <c r="AR33" s="272"/>
      <c r="AS33" s="274"/>
      <c r="AT33" s="272"/>
      <c r="AU33" s="274"/>
      <c r="AV33" s="272"/>
      <c r="AW33" s="277"/>
      <c r="AX33" s="272"/>
      <c r="AY33" s="277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-39600</v>
      </c>
      <c r="N34" s="32"/>
      <c r="O34" s="196"/>
      <c r="P34" s="196"/>
      <c r="R34" s="294"/>
      <c r="S34" s="295"/>
      <c r="T34" s="295"/>
      <c r="W34" s="271"/>
      <c r="X34" s="272"/>
      <c r="Y34" s="273"/>
      <c r="Z34" s="272"/>
      <c r="AA34" s="274"/>
      <c r="AB34" s="272"/>
      <c r="AC34" s="274"/>
      <c r="AD34" s="272"/>
      <c r="AE34" s="274"/>
      <c r="AF34" s="272"/>
      <c r="AG34" s="274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7"/>
      <c r="AX34" s="272"/>
      <c r="AY34" s="277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T35" s="295"/>
      <c r="W35" s="271"/>
      <c r="X35" s="272"/>
      <c r="Y35" s="273"/>
      <c r="Z35" s="272"/>
      <c r="AA35" s="274"/>
      <c r="AB35" s="272"/>
      <c r="AC35" s="274"/>
      <c r="AD35" s="272"/>
      <c r="AE35" s="274"/>
      <c r="AF35" s="272"/>
      <c r="AG35" s="274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7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T36" s="295"/>
      <c r="W36" s="271"/>
      <c r="X36" s="272"/>
      <c r="Y36" s="273"/>
      <c r="Z36" s="272"/>
      <c r="AA36" s="274"/>
      <c r="AB36" s="272"/>
      <c r="AC36" s="274"/>
      <c r="AD36" s="272"/>
      <c r="AE36" s="274"/>
      <c r="AF36" s="272"/>
      <c r="AG36" s="274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7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5.75" hidden="false" customHeight="false" outlineLevel="0" collapsed="false">
      <c r="C37" s="296"/>
      <c r="E37" s="297"/>
      <c r="R37" s="294"/>
      <c r="S37" s="295"/>
      <c r="T37" s="295"/>
      <c r="W37" s="271"/>
      <c r="X37" s="272"/>
      <c r="Y37" s="273"/>
      <c r="Z37" s="272"/>
      <c r="AA37" s="274"/>
      <c r="AB37" s="272"/>
      <c r="AC37" s="274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4"/>
      <c r="AV37" s="272"/>
      <c r="AW37" s="277"/>
      <c r="AX37" s="272"/>
      <c r="AY37" s="277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2"/>
      <c r="CY37" s="274"/>
      <c r="CZ37" s="278"/>
      <c r="DA37" s="279"/>
      <c r="DB37" s="271"/>
    </row>
    <row r="38" customFormat="false" ht="15.75" hidden="false" customHeight="false" outlineLevel="0" collapsed="false">
      <c r="C38" s="296"/>
      <c r="E38" s="297"/>
      <c r="R38" s="294"/>
      <c r="S38" s="295"/>
      <c r="T38" s="295"/>
      <c r="W38" s="298"/>
      <c r="X38" s="272"/>
      <c r="Y38" s="274"/>
      <c r="Z38" s="272"/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4"/>
      <c r="AV38" s="272"/>
      <c r="AW38" s="277"/>
      <c r="AX38" s="272"/>
      <c r="AY38" s="277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2"/>
      <c r="CY38" s="274"/>
      <c r="CZ38" s="278"/>
      <c r="DA38" s="279"/>
      <c r="DB38" s="271"/>
    </row>
    <row r="39" customFormat="false" ht="12.75" hidden="false" customHeight="false" outlineLevel="0" collapsed="false">
      <c r="C39" s="296"/>
      <c r="E39" s="297"/>
    </row>
    <row r="40" customFormat="false" ht="12.75" hidden="false" customHeight="false" outlineLevel="0" collapsed="false">
      <c r="C40" s="296"/>
      <c r="E40" s="297"/>
    </row>
    <row r="41" customFormat="false" ht="12.75" hidden="false" customHeight="false" outlineLevel="0" collapsed="false">
      <c r="C41" s="296"/>
      <c r="E41" s="297"/>
    </row>
    <row r="42" customFormat="false" ht="12.75" hidden="false" customHeight="false" outlineLevel="0" collapsed="false">
      <c r="C42" s="296"/>
      <c r="E42" s="297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39">
    <mergeCell ref="X5:Y5"/>
    <mergeCell ref="Z5:AA5"/>
    <mergeCell ref="AB5:AC5"/>
    <mergeCell ref="AD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R19" colorId="64" zoomScale="100" zoomScaleNormal="100" zoomScalePageLayoutView="100" workbookViewId="0">
      <selection pane="topLeft" activeCell="X36" activeCellId="0" sqref="X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true" outlineLevel="0" max="19" min="19" style="0" width="12.7"/>
    <col collapsed="false" customWidth="true" hidden="false" outlineLevel="0" max="20" min="20" style="0" width="11.99"/>
    <col collapsed="false" customWidth="true" hidden="false" outlineLevel="0" max="21" min="21" style="0" width="13.99"/>
    <col collapsed="false" customWidth="true" hidden="false" outlineLevel="0" max="24" min="24" style="0" width="11.7"/>
    <col collapsed="false" customWidth="true" hidden="false" outlineLevel="0" max="25" min="25" style="0" width="17.42"/>
    <col collapsed="false" customWidth="true" hidden="false" outlineLevel="0" max="26" min="26" style="0" width="12.42"/>
    <col collapsed="false" customWidth="true" hidden="false" outlineLevel="0" max="38" min="38" style="0" width="10.56"/>
    <col collapsed="false" customWidth="true" hidden="false" outlineLevel="0" max="40" min="40" style="0" width="10.13"/>
    <col collapsed="false" customWidth="true" hidden="false" outlineLevel="0" max="42" min="42" style="0" width="10.71"/>
    <col collapsed="false" customWidth="true" hidden="false" outlineLevel="0" max="44" min="44" style="0" width="9.85"/>
    <col collapsed="false" customWidth="true" hidden="false" outlineLevel="0" max="46" min="46" style="0" width="10.71"/>
    <col collapsed="false" customWidth="true" hidden="false" outlineLevel="0" max="47" min="47" style="0" width="10.28"/>
    <col collapsed="false" customWidth="true" hidden="false" outlineLevel="0" max="48" min="48" style="0" width="10.41"/>
    <col collapsed="false" customWidth="true" hidden="false" outlineLevel="0" max="50" min="50" style="0" width="10.41"/>
    <col collapsed="false" customWidth="true" hidden="false" outlineLevel="0" max="52" min="52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396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117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37163</v>
      </c>
      <c r="C4" s="67" t="n">
        <f aca="false">'EOL LINKS'!B3</f>
        <v>27.85</v>
      </c>
      <c r="D4" s="68" t="n">
        <f aca="false">'EOL LINKS'!C3</f>
        <v>27.95</v>
      </c>
      <c r="E4" s="69" t="n">
        <f aca="false">(C4+D4)/2</f>
        <v>27.9</v>
      </c>
      <c r="F4" s="117" t="n">
        <v>0</v>
      </c>
      <c r="G4" s="71" t="n">
        <f aca="false">E4-F4</f>
        <v>27.9</v>
      </c>
      <c r="H4" s="72" t="n">
        <f aca="false">'EOL LINKS'!I6</f>
        <v>852.897473997028</v>
      </c>
      <c r="I4" s="57"/>
      <c r="J4" s="57"/>
      <c r="K4" s="73" t="n">
        <f aca="false">(I4*16)*G4</f>
        <v>0</v>
      </c>
      <c r="L4" s="32"/>
      <c r="M4" s="74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75" t="s">
        <v>79</v>
      </c>
      <c r="S4" s="64"/>
      <c r="CZ4" s="397"/>
    </row>
    <row r="5" customFormat="false" ht="13.5" hidden="false" customHeight="false" outlineLevel="0" collapsed="false">
      <c r="A5" s="66"/>
      <c r="B5" s="66" t="n">
        <f aca="false">B4+1</f>
        <v>37164</v>
      </c>
      <c r="C5" s="79" t="n">
        <f aca="false">'EOL LINKS'!B11</f>
        <v>29.5</v>
      </c>
      <c r="D5" s="80" t="n">
        <f aca="false">'EOL LINKS'!C11</f>
        <v>30</v>
      </c>
      <c r="E5" s="81" t="n">
        <f aca="false">(C5+D5)/2</f>
        <v>29.75</v>
      </c>
      <c r="F5" s="117" t="n">
        <v>0</v>
      </c>
      <c r="G5" s="83" t="n">
        <f aca="false">E5-F5</f>
        <v>29.75</v>
      </c>
      <c r="H5" s="41" t="n">
        <f aca="false">'EOL LINKS'!I6</f>
        <v>852.897473997028</v>
      </c>
      <c r="I5" s="57"/>
      <c r="J5" s="84"/>
      <c r="K5" s="85" t="n">
        <f aca="false">(I5*16)*G5</f>
        <v>0</v>
      </c>
      <c r="L5" s="32"/>
      <c r="M5" s="74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315" t="n">
        <f aca="false">'ZONE J POSITIONS'!R5</f>
        <v>37182</v>
      </c>
      <c r="S5" s="76" t="n">
        <f aca="false">DATE(2001,9,10)</f>
        <v>37144</v>
      </c>
      <c r="U5" s="89"/>
      <c r="V5" s="90" t="n">
        <v>1</v>
      </c>
      <c r="W5" s="90"/>
      <c r="X5" s="90" t="n">
        <v>2</v>
      </c>
      <c r="Y5" s="90"/>
      <c r="Z5" s="90" t="n">
        <v>3</v>
      </c>
      <c r="AA5" s="90"/>
      <c r="AB5" s="90" t="n">
        <v>4</v>
      </c>
      <c r="AC5" s="90"/>
      <c r="AD5" s="90" t="n">
        <v>5</v>
      </c>
      <c r="AE5" s="90"/>
      <c r="AF5" s="90" t="n">
        <v>6</v>
      </c>
      <c r="AG5" s="90"/>
      <c r="AH5" s="90" t="n">
        <v>7</v>
      </c>
      <c r="AI5" s="90"/>
      <c r="AJ5" s="90" t="n">
        <v>8</v>
      </c>
      <c r="AK5" s="90"/>
      <c r="AL5" s="90" t="n">
        <v>9</v>
      </c>
      <c r="AM5" s="90"/>
      <c r="AN5" s="90" t="n">
        <v>10</v>
      </c>
      <c r="AO5" s="90"/>
      <c r="AP5" s="90" t="n">
        <v>11</v>
      </c>
      <c r="AQ5" s="90"/>
      <c r="AR5" s="90" t="n">
        <v>12</v>
      </c>
      <c r="AS5" s="90"/>
      <c r="AT5" s="90" t="n">
        <v>13</v>
      </c>
      <c r="AU5" s="90"/>
      <c r="AV5" s="90" t="n">
        <v>14</v>
      </c>
      <c r="AW5" s="90"/>
      <c r="AX5" s="90" t="n">
        <v>15</v>
      </c>
      <c r="AY5" s="90"/>
      <c r="AZ5" s="90" t="n">
        <v>16</v>
      </c>
      <c r="BA5" s="90"/>
      <c r="BB5" s="90" t="n">
        <v>17</v>
      </c>
      <c r="BC5" s="90"/>
      <c r="BD5" s="90" t="n">
        <v>18</v>
      </c>
      <c r="BE5" s="90"/>
      <c r="BF5" s="90" t="n">
        <v>19</v>
      </c>
      <c r="BG5" s="90"/>
      <c r="BH5" s="90" t="n">
        <v>20</v>
      </c>
      <c r="BI5" s="90"/>
      <c r="BJ5" s="90" t="n">
        <v>21</v>
      </c>
      <c r="BK5" s="90"/>
      <c r="BL5" s="90" t="n">
        <v>22</v>
      </c>
      <c r="BM5" s="90"/>
      <c r="BN5" s="90" t="n">
        <v>23</v>
      </c>
      <c r="BO5" s="90"/>
      <c r="BP5" s="90" t="n">
        <v>24</v>
      </c>
      <c r="BQ5" s="90"/>
      <c r="BR5" s="90" t="n">
        <v>25</v>
      </c>
      <c r="BS5" s="90"/>
      <c r="BT5" s="90" t="n">
        <v>26</v>
      </c>
      <c r="BU5" s="90"/>
      <c r="BV5" s="90" t="n">
        <v>27</v>
      </c>
      <c r="BW5" s="90"/>
      <c r="BX5" s="90" t="n">
        <v>28</v>
      </c>
      <c r="BY5" s="90"/>
      <c r="BZ5" s="90" t="n">
        <v>29</v>
      </c>
      <c r="CA5" s="90"/>
      <c r="CB5" s="90" t="n">
        <v>30</v>
      </c>
      <c r="CC5" s="90"/>
      <c r="CD5" s="90" t="n">
        <v>31</v>
      </c>
      <c r="CE5" s="90"/>
      <c r="CF5" s="90" t="n">
        <v>32</v>
      </c>
      <c r="CG5" s="90"/>
      <c r="CH5" s="90" t="n">
        <v>33</v>
      </c>
      <c r="CI5" s="90"/>
      <c r="CJ5" s="90" t="n">
        <v>34</v>
      </c>
      <c r="CK5" s="90"/>
      <c r="CL5" s="90" t="n">
        <v>35</v>
      </c>
      <c r="CM5" s="90"/>
      <c r="CN5" s="90" t="n">
        <v>36</v>
      </c>
      <c r="CO5" s="90"/>
      <c r="CP5" s="90" t="n">
        <v>37</v>
      </c>
      <c r="CQ5" s="90"/>
      <c r="CR5" s="90" t="n">
        <v>38</v>
      </c>
      <c r="CS5" s="90"/>
      <c r="CT5" s="90" t="n">
        <v>39</v>
      </c>
      <c r="CU5" s="90"/>
      <c r="CV5" s="90" t="n">
        <v>40</v>
      </c>
      <c r="CW5" s="90"/>
      <c r="CX5" s="91" t="s">
        <v>52</v>
      </c>
      <c r="CY5" s="92" t="s">
        <v>53</v>
      </c>
      <c r="CZ5" s="106"/>
    </row>
    <row r="6" customFormat="false" ht="13.5" hidden="false" customHeight="false" outlineLevel="0" collapsed="false">
      <c r="A6" s="93"/>
      <c r="B6" s="93"/>
      <c r="C6" s="94"/>
      <c r="D6" s="94"/>
      <c r="E6" s="95"/>
      <c r="F6" s="220"/>
      <c r="G6" s="97"/>
      <c r="H6" s="398"/>
      <c r="I6" s="399"/>
      <c r="J6" s="366"/>
      <c r="K6" s="400" t="n">
        <f aca="false">SUM(K2:K5)</f>
        <v>0</v>
      </c>
      <c r="L6" s="32"/>
      <c r="M6" s="74" t="n">
        <v>11</v>
      </c>
      <c r="N6" s="102" t="n">
        <f aca="false">'ZONE J DAY AHEAD'!I28</f>
        <v>46.99</v>
      </c>
      <c r="O6" s="102" t="n">
        <f aca="false">'ZONE J DAY AHEAD'!K13</f>
        <v>0</v>
      </c>
      <c r="P6" s="62" t="n">
        <f aca="false">O6-N6</f>
        <v>-46.99</v>
      </c>
      <c r="Q6" s="63"/>
      <c r="R6" s="401" t="s">
        <v>60</v>
      </c>
      <c r="S6" s="87" t="s">
        <v>77</v>
      </c>
      <c r="U6" s="106" t="s">
        <v>57</v>
      </c>
      <c r="V6" s="107" t="s">
        <v>58</v>
      </c>
      <c r="W6" s="108" t="s">
        <v>55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9" t="s">
        <v>58</v>
      </c>
      <c r="AU6" s="110" t="s">
        <v>55</v>
      </c>
      <c r="AV6" s="107" t="s">
        <v>58</v>
      </c>
      <c r="AW6" s="108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11" t="s">
        <v>58</v>
      </c>
      <c r="CY6" s="112" t="s">
        <v>55</v>
      </c>
      <c r="CZ6" s="106" t="s">
        <v>57</v>
      </c>
    </row>
    <row r="7" customFormat="false" ht="16.5" hidden="false" customHeight="false" outlineLevel="0" collapsed="false">
      <c r="A7" s="114" t="s">
        <v>59</v>
      </c>
      <c r="B7" s="114" t="n">
        <f aca="false">B5+1</f>
        <v>37165</v>
      </c>
      <c r="C7" s="402" t="n">
        <f aca="false">'EOL LINKS'!B14</f>
        <v>22.25</v>
      </c>
      <c r="D7" s="402" t="n">
        <f aca="false">'EOL LINKS'!C14</f>
        <v>22.75</v>
      </c>
      <c r="E7" s="116" t="n">
        <f aca="false">(C7+D7)/2</f>
        <v>22.5</v>
      </c>
      <c r="F7" s="117" t="n">
        <v>23.25</v>
      </c>
      <c r="G7" s="118" t="n">
        <f aca="false">E7-F7</f>
        <v>-0.75</v>
      </c>
      <c r="H7" s="119" t="n">
        <f aca="false">'EOL LINKS'!I7</f>
        <v>994.800693240901</v>
      </c>
      <c r="I7" s="139" t="n">
        <f aca="false">CX9</f>
        <v>100</v>
      </c>
      <c r="J7" s="120" t="n">
        <f aca="false">CY9</f>
        <v>24.125</v>
      </c>
      <c r="K7" s="403" t="n">
        <f aca="false">(I7*16)*G7</f>
        <v>-1200</v>
      </c>
      <c r="L7" s="32"/>
      <c r="M7" s="74" t="n">
        <v>12</v>
      </c>
      <c r="N7" s="102" t="n">
        <f aca="false">'ZONE J DAY AHEAD'!I29</f>
        <v>48.47</v>
      </c>
      <c r="O7" s="102" t="n">
        <f aca="false">'ZONE J DAY AHEAD'!L13</f>
        <v>0</v>
      </c>
      <c r="P7" s="62" t="n">
        <f aca="false">O7-N7</f>
        <v>-48.47</v>
      </c>
      <c r="Q7" s="63"/>
      <c r="R7" s="404"/>
      <c r="S7" s="319"/>
      <c r="U7" s="320"/>
      <c r="V7" s="125"/>
      <c r="W7" s="367"/>
      <c r="X7" s="128"/>
      <c r="Y7" s="129"/>
      <c r="Z7" s="128"/>
      <c r="AA7" s="129"/>
      <c r="AB7" s="128"/>
      <c r="AC7" s="129"/>
      <c r="AD7" s="128"/>
      <c r="AE7" s="129"/>
      <c r="AF7" s="128"/>
      <c r="AG7" s="129"/>
      <c r="AH7" s="128"/>
      <c r="AI7" s="129"/>
      <c r="AJ7" s="128"/>
      <c r="AK7" s="129"/>
      <c r="AL7" s="128"/>
      <c r="AM7" s="129"/>
      <c r="AN7" s="128"/>
      <c r="AO7" s="129"/>
      <c r="AP7" s="128"/>
      <c r="AQ7" s="129"/>
      <c r="AR7" s="128"/>
      <c r="AS7" s="321"/>
      <c r="AT7" s="322"/>
      <c r="AU7" s="323"/>
      <c r="AV7" s="150"/>
      <c r="AW7" s="126"/>
      <c r="AX7" s="131"/>
      <c r="AY7" s="126"/>
      <c r="AZ7" s="131"/>
      <c r="BA7" s="126"/>
      <c r="BB7" s="131"/>
      <c r="BC7" s="126"/>
      <c r="BD7" s="131"/>
      <c r="BE7" s="126"/>
      <c r="BF7" s="131"/>
      <c r="BG7" s="126"/>
      <c r="BH7" s="131"/>
      <c r="BI7" s="126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2" t="n">
        <f aca="false">V7+X7+Z7+AB7+AD7+AF7+AH7+AJ7+AL7+AN7+AP7+AR7+AT7+AV7+AX7+AZ7+BB7+BD7+BF7+BH7+BJ7+BL7+BN7+BP7+BR7+BT7+BV7+BX7+BZ7+CB7+CD7+CF7+CH7+CJ7+CL7+CN7+CP7+CR7+CT7+CV7</f>
        <v>0</v>
      </c>
      <c r="CY7" s="133" t="n">
        <f aca="false">IF(AND(CX7=0,DB7=0),0,(DE7+DF7)/DB7)</f>
        <v>0</v>
      </c>
      <c r="CZ7" s="124" t="n">
        <f aca="false">U7</f>
        <v>0</v>
      </c>
    </row>
    <row r="8" customFormat="false" ht="16.5" hidden="false" customHeight="false" outlineLevel="0" collapsed="false">
      <c r="A8" s="368" t="s">
        <v>61</v>
      </c>
      <c r="B8" s="368" t="n">
        <f aca="false">B7+1</f>
        <v>37166</v>
      </c>
      <c r="C8" s="405" t="n">
        <f aca="false">C7</f>
        <v>22.25</v>
      </c>
      <c r="D8" s="405" t="n">
        <f aca="false">D7</f>
        <v>22.75</v>
      </c>
      <c r="E8" s="137" t="n">
        <f aca="false">(C8+D8)/2</f>
        <v>22.5</v>
      </c>
      <c r="F8" s="117" t="n">
        <v>23.25</v>
      </c>
      <c r="G8" s="138" t="n">
        <f aca="false">E8-F8</f>
        <v>-0.75</v>
      </c>
      <c r="H8" s="56" t="n">
        <f aca="false">'EOL LINKS'!I5</f>
        <v>1207.97227036395</v>
      </c>
      <c r="I8" s="139" t="n">
        <f aca="false">CX10</f>
        <v>100</v>
      </c>
      <c r="J8" s="120" t="n">
        <f aca="false">CY10</f>
        <v>24.125</v>
      </c>
      <c r="K8" s="140" t="n">
        <f aca="false">(I8*16)*G8</f>
        <v>-1200</v>
      </c>
      <c r="L8" s="32"/>
      <c r="M8" s="74" t="n">
        <v>13</v>
      </c>
      <c r="N8" s="141" t="n">
        <f aca="false">'ZONE J DAY AHEAD'!I30</f>
        <v>50.07</v>
      </c>
      <c r="O8" s="141" t="n">
        <f aca="false">'ZONE J DAY AHEAD'!M13</f>
        <v>0</v>
      </c>
      <c r="P8" s="62" t="n">
        <f aca="false">O8-N8</f>
        <v>-50.07</v>
      </c>
      <c r="Q8" s="63"/>
      <c r="R8" s="154"/>
      <c r="S8" s="143" t="e">
        <f aca="false">'Zone J'!CF5</f>
        <v>#DIV/0!</v>
      </c>
      <c r="U8" s="406" t="s">
        <v>57</v>
      </c>
      <c r="V8" s="128"/>
      <c r="W8" s="129"/>
      <c r="X8" s="125"/>
      <c r="Y8" s="126"/>
      <c r="Z8" s="128"/>
      <c r="AA8" s="129"/>
      <c r="AB8" s="128"/>
      <c r="AC8" s="129"/>
      <c r="AD8" s="128"/>
      <c r="AE8" s="303"/>
      <c r="AF8" s="128"/>
      <c r="AG8" s="127"/>
      <c r="AH8" s="128"/>
      <c r="AI8" s="129"/>
      <c r="AJ8" s="128"/>
      <c r="AK8" s="129"/>
      <c r="AL8" s="302" t="n">
        <v>37165</v>
      </c>
      <c r="AM8" s="126"/>
      <c r="AN8" s="302" t="n">
        <f aca="false">AL8+1</f>
        <v>37166</v>
      </c>
      <c r="AO8" s="129"/>
      <c r="AP8" s="302" t="n">
        <f aca="false">AN8+1</f>
        <v>37167</v>
      </c>
      <c r="AQ8" s="325"/>
      <c r="AR8" s="302" t="n">
        <f aca="false">AP8+1</f>
        <v>37168</v>
      </c>
      <c r="AS8" s="321"/>
      <c r="AT8" s="302" t="n">
        <f aca="false">AR8+1</f>
        <v>37169</v>
      </c>
      <c r="AU8" s="149"/>
      <c r="AV8" s="302" t="n">
        <f aca="false">AT8+1</f>
        <v>37170</v>
      </c>
      <c r="AW8" s="126"/>
      <c r="AX8" s="302" t="n">
        <f aca="false">AV8+1</f>
        <v>37171</v>
      </c>
      <c r="AY8" s="126"/>
      <c r="AZ8" s="302" t="n">
        <f aca="false">AX8+1</f>
        <v>37172</v>
      </c>
      <c r="BA8" s="126"/>
      <c r="BB8" s="131"/>
      <c r="BC8" s="126"/>
      <c r="BD8" s="131"/>
      <c r="BE8" s="126"/>
      <c r="BF8" s="131"/>
      <c r="BG8" s="126"/>
      <c r="BH8" s="131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2" t="n">
        <f aca="false">V8+X8+Z8+AB8+AD8+AF8+AH8+AJ8+AL8+AN8+AP8+AR8+AT8+AV8+AX8+AZ8+BB8+BD8+BF8+BH8+BJ8+BL8+BN8+BP8+BR8+BT8+BV8+BX8+BZ8+CB8+CD8+CF8+CH8+CJ8+CL8+CN8+CP8+CR8+CT8+CV8</f>
        <v>297348</v>
      </c>
      <c r="CY8" s="133" t="e">
        <f aca="false">IF(AND(CX8=0,DB8=0),0,(DE8+DF8)/DB8)</f>
        <v>#DIV/0!</v>
      </c>
      <c r="CZ8" s="124" t="str">
        <f aca="false">U8</f>
        <v>Date</v>
      </c>
    </row>
    <row r="9" customFormat="false" ht="16.5" hidden="false" customHeight="false" outlineLevel="0" collapsed="false">
      <c r="A9" s="368" t="s">
        <v>62</v>
      </c>
      <c r="B9" s="368" t="n">
        <f aca="false">B8+1</f>
        <v>37167</v>
      </c>
      <c r="C9" s="405" t="n">
        <f aca="false">C8</f>
        <v>22.25</v>
      </c>
      <c r="D9" s="405" t="n">
        <f aca="false">D8</f>
        <v>22.75</v>
      </c>
      <c r="E9" s="151" t="n">
        <f aca="false">(C9+D9)/2</f>
        <v>22.5</v>
      </c>
      <c r="F9" s="117" t="n">
        <v>23.25</v>
      </c>
      <c r="G9" s="152" t="n">
        <f aca="false">E9-F9</f>
        <v>-0.75</v>
      </c>
      <c r="H9" s="72" t="n">
        <f aca="false">H8</f>
        <v>1207.97227036395</v>
      </c>
      <c r="I9" s="139" t="n">
        <f aca="false">CX11</f>
        <v>250</v>
      </c>
      <c r="J9" s="120" t="n">
        <f aca="false">CY11</f>
        <v>24.125</v>
      </c>
      <c r="K9" s="153" t="n">
        <f aca="false">(I9*16)*G9</f>
        <v>-3000</v>
      </c>
      <c r="L9" s="32"/>
      <c r="M9" s="74" t="n">
        <v>14</v>
      </c>
      <c r="N9" s="141" t="n">
        <f aca="false">'ZONE J DAY AHEAD'!I31</f>
        <v>51.32</v>
      </c>
      <c r="O9" s="141" t="n">
        <f aca="false">'ZONE J DAY AHEAD'!N13</f>
        <v>0</v>
      </c>
      <c r="P9" s="62" t="n">
        <f aca="false">O9-N9</f>
        <v>-51.32</v>
      </c>
      <c r="Q9" s="63"/>
      <c r="R9" s="154" t="n">
        <f aca="false">CX9</f>
        <v>100</v>
      </c>
      <c r="S9" s="143" t="n">
        <f aca="false">'Zone J'!CF6</f>
        <v>37.753</v>
      </c>
      <c r="U9" s="124" t="n">
        <f aca="false">B7</f>
        <v>37165</v>
      </c>
      <c r="V9" s="128" t="n">
        <v>50</v>
      </c>
      <c r="W9" s="129" t="n">
        <v>24.5</v>
      </c>
      <c r="X9" s="128" t="n">
        <v>50</v>
      </c>
      <c r="Y9" s="129" t="n">
        <v>24.25</v>
      </c>
      <c r="Z9" s="128" t="n">
        <v>50</v>
      </c>
      <c r="AA9" s="127" t="n">
        <v>24</v>
      </c>
      <c r="AB9" s="128" t="n">
        <v>50</v>
      </c>
      <c r="AC9" s="129" t="n">
        <v>23.75</v>
      </c>
      <c r="AD9" s="128" t="n">
        <v>50</v>
      </c>
      <c r="AE9" s="129" t="n">
        <v>23.25</v>
      </c>
      <c r="AF9" s="128" t="n">
        <v>-50</v>
      </c>
      <c r="AG9" s="129" t="n">
        <v>22.75</v>
      </c>
      <c r="AH9" s="128" t="n">
        <v>-50</v>
      </c>
      <c r="AI9" s="129" t="n">
        <v>22.75</v>
      </c>
      <c r="AJ9" s="128" t="n">
        <v>-50</v>
      </c>
      <c r="AK9" s="129" t="n">
        <v>22.75</v>
      </c>
      <c r="AL9" s="147"/>
      <c r="AM9" s="325"/>
      <c r="AN9" s="147"/>
      <c r="AO9" s="325"/>
      <c r="AP9" s="147"/>
      <c r="AQ9" s="325"/>
      <c r="AR9" s="128"/>
      <c r="AS9" s="321"/>
      <c r="AT9" s="148"/>
      <c r="AU9" s="149"/>
      <c r="AV9" s="150"/>
      <c r="AW9" s="126"/>
      <c r="AX9" s="131"/>
      <c r="AY9" s="126"/>
      <c r="AZ9" s="131"/>
      <c r="BA9" s="126"/>
      <c r="BB9" s="131"/>
      <c r="BC9" s="126"/>
      <c r="BD9" s="131"/>
      <c r="BE9" s="126"/>
      <c r="BF9" s="131"/>
      <c r="BG9" s="126"/>
      <c r="BH9" s="131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2" t="n">
        <f aca="false">V9+X9+Z9+AB9+AD9+AF9+AH9+AJ9+AL9+AN9+AP9+AR9+AT9+AV9+AX9+AZ9+BB9+BD9+BF9+BH9+BJ9+BL9+BN9+BP9+BR9+BT9+BV9+BX9+BZ9+CB9+CD9+CF9+CH9+CJ9+CL9+CN9+CP9+CR9+CT9+CV9</f>
        <v>100</v>
      </c>
      <c r="CY9" s="133" t="n">
        <f aca="false">(W9+Y9+AA9+AC9)/4</f>
        <v>24.125</v>
      </c>
      <c r="CZ9" s="124" t="n">
        <f aca="false">U9</f>
        <v>37165</v>
      </c>
    </row>
    <row r="10" customFormat="false" ht="16.5" hidden="false" customHeight="false" outlineLevel="0" collapsed="false">
      <c r="A10" s="368" t="s">
        <v>63</v>
      </c>
      <c r="B10" s="368" t="n">
        <f aca="false">B9+1</f>
        <v>37168</v>
      </c>
      <c r="C10" s="405" t="n">
        <f aca="false">C9</f>
        <v>22.25</v>
      </c>
      <c r="D10" s="405" t="n">
        <f aca="false">D9</f>
        <v>22.75</v>
      </c>
      <c r="E10" s="151" t="n">
        <f aca="false">(C10+D10)/2</f>
        <v>22.5</v>
      </c>
      <c r="F10" s="117" t="n">
        <v>23.25</v>
      </c>
      <c r="G10" s="152" t="n">
        <f aca="false">E10-F10</f>
        <v>-0.75</v>
      </c>
      <c r="H10" s="72" t="n">
        <f aca="false">H9</f>
        <v>1207.97227036395</v>
      </c>
      <c r="I10" s="139" t="n">
        <f aca="false">CX12</f>
        <v>250</v>
      </c>
      <c r="J10" s="120" t="n">
        <f aca="false">CY12</f>
        <v>24.125</v>
      </c>
      <c r="K10" s="153" t="n">
        <f aca="false">(I10*16)*G10</f>
        <v>-3000</v>
      </c>
      <c r="L10" s="32"/>
      <c r="M10" s="74" t="n">
        <v>15</v>
      </c>
      <c r="N10" s="141" t="n">
        <f aca="false">'ZONE J DAY AHEAD'!I32</f>
        <v>51.19</v>
      </c>
      <c r="O10" s="141" t="n">
        <f aca="false">'ZONE J DAY AHEAD'!O13</f>
        <v>0</v>
      </c>
      <c r="P10" s="62" t="n">
        <f aca="false">O10-N10</f>
        <v>-51.19</v>
      </c>
      <c r="Q10" s="63"/>
      <c r="R10" s="154" t="n">
        <f aca="false">CX10</f>
        <v>100</v>
      </c>
      <c r="S10" s="143" t="n">
        <f aca="false">'Zone J'!CF7</f>
        <v>37.75</v>
      </c>
      <c r="U10" s="124" t="n">
        <f aca="false">B8</f>
        <v>37166</v>
      </c>
      <c r="V10" s="125" t="n">
        <v>50</v>
      </c>
      <c r="W10" s="367" t="n">
        <v>24.5</v>
      </c>
      <c r="X10" s="128" t="n">
        <v>50</v>
      </c>
      <c r="Y10" s="129" t="n">
        <v>24.25</v>
      </c>
      <c r="Z10" s="128" t="n">
        <v>50</v>
      </c>
      <c r="AA10" s="129" t="n">
        <v>24</v>
      </c>
      <c r="AB10" s="128" t="n">
        <v>50</v>
      </c>
      <c r="AC10" s="129" t="n">
        <v>23.75</v>
      </c>
      <c r="AD10" s="128" t="n">
        <v>50</v>
      </c>
      <c r="AE10" s="129" t="n">
        <v>23.25</v>
      </c>
      <c r="AF10" s="128" t="n">
        <v>-50</v>
      </c>
      <c r="AG10" s="129" t="n">
        <v>22.75</v>
      </c>
      <c r="AH10" s="128" t="n">
        <v>-50</v>
      </c>
      <c r="AI10" s="129" t="n">
        <v>22.75</v>
      </c>
      <c r="AJ10" s="128" t="n">
        <v>-50</v>
      </c>
      <c r="AK10" s="129" t="n">
        <v>22.75</v>
      </c>
      <c r="AL10" s="128"/>
      <c r="AM10" s="129"/>
      <c r="AN10" s="128"/>
      <c r="AO10" s="129"/>
      <c r="AP10" s="128"/>
      <c r="AQ10" s="129"/>
      <c r="AR10" s="128"/>
      <c r="AS10" s="321"/>
      <c r="AT10" s="148"/>
      <c r="AU10" s="149"/>
      <c r="AV10" s="150"/>
      <c r="AW10" s="126"/>
      <c r="AX10" s="131"/>
      <c r="AY10" s="126"/>
      <c r="AZ10" s="131"/>
      <c r="BA10" s="126"/>
      <c r="BB10" s="131"/>
      <c r="BC10" s="126"/>
      <c r="BD10" s="131"/>
      <c r="BE10" s="126"/>
      <c r="BF10" s="131"/>
      <c r="BG10" s="126"/>
      <c r="BH10" s="131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2" t="n">
        <f aca="false">V10+X10+Z10+AB10+AD10+AF10+AH10+AJ10+AL10+AN10+AP10+AR10+AT10+AV10+AX10+AZ10+BB10+BD10+BF10+BH10+BJ10+BL10+BN10+BP10+BR10+BT10+BV10+BX10+BZ10+CB10+CD10+CF10+CH10+CJ10+CL10+CN10+CP10+CR10+CT10+CV10</f>
        <v>100</v>
      </c>
      <c r="CY10" s="133" t="n">
        <f aca="false">(W10+Y10+AA10+AC10)/4</f>
        <v>24.125</v>
      </c>
      <c r="CZ10" s="124" t="n">
        <f aca="false">U10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405" t="n">
        <f aca="false">C10</f>
        <v>22.25</v>
      </c>
      <c r="D11" s="405" t="n">
        <f aca="false">D10</f>
        <v>22.75</v>
      </c>
      <c r="E11" s="38" t="n">
        <f aca="false">(C11+D11)/2</f>
        <v>22.5</v>
      </c>
      <c r="F11" s="117" t="n">
        <v>23.25</v>
      </c>
      <c r="G11" s="40" t="n">
        <f aca="false">E11-F11</f>
        <v>-0.75</v>
      </c>
      <c r="H11" s="41" t="n">
        <f aca="false">H10</f>
        <v>1207.97227036395</v>
      </c>
      <c r="I11" s="158" t="n">
        <f aca="false">CX13</f>
        <v>250</v>
      </c>
      <c r="J11" s="159" t="n">
        <f aca="false">CY13</f>
        <v>24.125</v>
      </c>
      <c r="K11" s="43" t="n">
        <f aca="false">(I11*16)*G11</f>
        <v>-3000</v>
      </c>
      <c r="L11" s="32"/>
      <c r="M11" s="74" t="n">
        <v>16</v>
      </c>
      <c r="N11" s="141" t="n">
        <f aca="false">'ZONE J DAY AHEAD'!I33</f>
        <v>51.26</v>
      </c>
      <c r="O11" s="141" t="n">
        <f aca="false">'ZONE J DAY AHEAD'!P13</f>
        <v>0</v>
      </c>
      <c r="P11" s="62" t="n">
        <f aca="false">O11-N11</f>
        <v>-51.26</v>
      </c>
      <c r="Q11" s="63"/>
      <c r="R11" s="154" t="n">
        <f aca="false">CX11</f>
        <v>250</v>
      </c>
      <c r="S11" s="143" t="n">
        <f aca="false">'Zone J'!CF8</f>
        <v>37.75</v>
      </c>
      <c r="U11" s="124" t="n">
        <f aca="false">B9</f>
        <v>37167</v>
      </c>
      <c r="V11" s="128" t="n">
        <v>50</v>
      </c>
      <c r="W11" s="129" t="n">
        <v>24.5</v>
      </c>
      <c r="X11" s="128" t="n">
        <v>50</v>
      </c>
      <c r="Y11" s="129" t="n">
        <v>24.25</v>
      </c>
      <c r="Z11" s="128" t="n">
        <v>50</v>
      </c>
      <c r="AA11" s="127" t="n">
        <v>24</v>
      </c>
      <c r="AB11" s="128" t="n">
        <v>50</v>
      </c>
      <c r="AC11" s="129" t="n">
        <v>23.75</v>
      </c>
      <c r="AD11" s="128" t="n">
        <v>50</v>
      </c>
      <c r="AE11" s="129" t="n">
        <v>23.25</v>
      </c>
      <c r="AF11" s="128" t="n">
        <v>-50</v>
      </c>
      <c r="AG11" s="127" t="n">
        <v>22.75</v>
      </c>
      <c r="AH11" s="128" t="n">
        <v>-50</v>
      </c>
      <c r="AI11" s="127" t="n">
        <v>22.75</v>
      </c>
      <c r="AJ11" s="128" t="n">
        <v>-50</v>
      </c>
      <c r="AK11" s="129" t="n">
        <v>22.75</v>
      </c>
      <c r="AL11" s="128" t="n">
        <v>150</v>
      </c>
      <c r="AM11" s="129" t="n">
        <v>21.75</v>
      </c>
      <c r="AN11" s="128" t="n">
        <v>0</v>
      </c>
      <c r="AO11" s="129" t="n">
        <v>21.25</v>
      </c>
      <c r="AP11" s="128"/>
      <c r="AQ11" s="129"/>
      <c r="AR11" s="128"/>
      <c r="AS11" s="129"/>
      <c r="AT11" s="148"/>
      <c r="AU11" s="149"/>
      <c r="AV11" s="150"/>
      <c r="AW11" s="126"/>
      <c r="AX11" s="131"/>
      <c r="AY11" s="126"/>
      <c r="AZ11" s="131"/>
      <c r="BA11" s="126"/>
      <c r="BB11" s="131"/>
      <c r="BC11" s="126"/>
      <c r="BD11" s="131"/>
      <c r="BE11" s="126"/>
      <c r="BF11" s="131"/>
      <c r="BG11" s="126"/>
      <c r="BH11" s="131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2" t="n">
        <f aca="false">V11+X11+Z11+AB11+AD11+AF11+AH11+AJ11+AL11+AN11+AP11+AR11+AT11+AV11+AX11+AZ11+BB11+BD11+BF11+BH11+BJ11+BL11+BN11+BP11+BR11+BT11+BV11+BX11+BZ11+CB11+CD11+CF11+CH11+CJ11+CL11+CN11+CP11+CR11+CT11+CV11</f>
        <v>250</v>
      </c>
      <c r="CY11" s="133" t="n">
        <f aca="false">(W11+Y11+AA11+AC11)/4</f>
        <v>24.125</v>
      </c>
      <c r="CZ11" s="124" t="n">
        <f aca="false">U11</f>
        <v>37167</v>
      </c>
    </row>
    <row r="12" customFormat="false" ht="16.5" hidden="false" customHeight="false" outlineLevel="0" collapsed="false">
      <c r="A12" s="161" t="s">
        <v>59</v>
      </c>
      <c r="B12" s="161" t="n">
        <f aca="false">B11+3</f>
        <v>37172</v>
      </c>
      <c r="C12" s="309" t="n">
        <f aca="false">C11</f>
        <v>22.25</v>
      </c>
      <c r="D12" s="309" t="n">
        <f aca="false">D11</f>
        <v>22.75</v>
      </c>
      <c r="E12" s="162" t="n">
        <f aca="false">(C12+D12)/2</f>
        <v>22.5</v>
      </c>
      <c r="F12" s="117" t="n">
        <v>23.25</v>
      </c>
      <c r="G12" s="369" t="n">
        <f aca="false">E12-F12</f>
        <v>-0.75</v>
      </c>
      <c r="H12" s="164" t="n">
        <f aca="false">H11</f>
        <v>1207.97227036395</v>
      </c>
      <c r="I12" s="407" t="n">
        <f aca="false">CX14</f>
        <v>250</v>
      </c>
      <c r="J12" s="408" t="n">
        <f aca="false">CY14</f>
        <v>24.125</v>
      </c>
      <c r="K12" s="166" t="n">
        <f aca="false">(I12*16)*G12</f>
        <v>-3000</v>
      </c>
      <c r="L12" s="32"/>
      <c r="M12" s="74" t="n">
        <v>17</v>
      </c>
      <c r="N12" s="141" t="n">
        <f aca="false">'ZONE J DAY AHEAD'!I34</f>
        <v>50.08</v>
      </c>
      <c r="O12" s="141" t="n">
        <f aca="false">'ZONE J DAY AHEAD'!Q13</f>
        <v>0</v>
      </c>
      <c r="P12" s="62" t="n">
        <f aca="false">O12-N12</f>
        <v>-50.08</v>
      </c>
      <c r="Q12" s="167"/>
      <c r="R12" s="154" t="n">
        <f aca="false">CX12</f>
        <v>250</v>
      </c>
      <c r="S12" s="143" t="n">
        <f aca="false">'Zone J'!CF9</f>
        <v>37.748</v>
      </c>
      <c r="U12" s="124" t="n">
        <f aca="false">B10</f>
        <v>37168</v>
      </c>
      <c r="V12" s="125" t="n">
        <v>50</v>
      </c>
      <c r="W12" s="367" t="n">
        <v>24.5</v>
      </c>
      <c r="X12" s="128" t="n">
        <v>50</v>
      </c>
      <c r="Y12" s="129" t="n">
        <v>24.25</v>
      </c>
      <c r="Z12" s="128" t="n">
        <v>50</v>
      </c>
      <c r="AA12" s="127" t="n">
        <v>24</v>
      </c>
      <c r="AB12" s="128" t="n">
        <v>50</v>
      </c>
      <c r="AC12" s="129" t="n">
        <v>23.75</v>
      </c>
      <c r="AD12" s="128" t="n">
        <v>50</v>
      </c>
      <c r="AE12" s="129" t="n">
        <v>23.25</v>
      </c>
      <c r="AF12" s="128" t="n">
        <v>-50</v>
      </c>
      <c r="AG12" s="129" t="n">
        <v>22.75</v>
      </c>
      <c r="AH12" s="128" t="n">
        <v>-50</v>
      </c>
      <c r="AI12" s="129" t="n">
        <v>22.75</v>
      </c>
      <c r="AJ12" s="128" t="n">
        <v>-50</v>
      </c>
      <c r="AK12" s="129" t="n">
        <v>22.75</v>
      </c>
      <c r="AL12" s="128" t="n">
        <v>150</v>
      </c>
      <c r="AM12" s="129" t="n">
        <v>21.75</v>
      </c>
      <c r="AN12" s="128" t="n">
        <v>0</v>
      </c>
      <c r="AO12" s="129" t="n">
        <v>21.25</v>
      </c>
      <c r="AP12" s="128"/>
      <c r="AQ12" s="129"/>
      <c r="AR12" s="128"/>
      <c r="AS12" s="129"/>
      <c r="AT12" s="148"/>
      <c r="AU12" s="149"/>
      <c r="AV12" s="150"/>
      <c r="AW12" s="126"/>
      <c r="AX12" s="131"/>
      <c r="AY12" s="126"/>
      <c r="AZ12" s="131"/>
      <c r="BA12" s="126"/>
      <c r="BB12" s="131"/>
      <c r="BC12" s="126"/>
      <c r="BD12" s="131"/>
      <c r="BE12" s="126"/>
      <c r="BF12" s="131"/>
      <c r="BG12" s="126"/>
      <c r="BH12" s="131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2" t="n">
        <f aca="false">V12+X12+Z12+AB12+AD12+AF12+AH12+AJ12+AL12+AN12+AP12+AR12+AT12+AV12+AX12+AZ12+BB12+BD12+BF12+BH12+BJ12+BL12+BN12+BP12+BR12+BT12+BV12+BX12+BZ12+CB12+CD12+CF12+CH12+CJ12+CL12+CN12+CP12+CR12+CT12+CV12</f>
        <v>250</v>
      </c>
      <c r="CY12" s="133" t="n">
        <f aca="false">(W12+Y12+AA12+AC12)/4</f>
        <v>24.125</v>
      </c>
      <c r="CZ12" s="124" t="n">
        <f aca="false">U12</f>
        <v>37168</v>
      </c>
    </row>
    <row r="13" customFormat="false" ht="16.5" hidden="false" customHeight="false" outlineLevel="0" collapsed="false">
      <c r="A13" s="328" t="s">
        <v>61</v>
      </c>
      <c r="B13" s="328" t="n">
        <f aca="false">B12+1</f>
        <v>37173</v>
      </c>
      <c r="C13" s="409" t="n">
        <f aca="false">C12</f>
        <v>22.25</v>
      </c>
      <c r="D13" s="409" t="n">
        <f aca="false">D12</f>
        <v>22.75</v>
      </c>
      <c r="E13" s="171" t="n">
        <f aca="false">(C13+D13)/2</f>
        <v>22.5</v>
      </c>
      <c r="F13" s="117" t="n">
        <v>23.25</v>
      </c>
      <c r="G13" s="370" t="n">
        <f aca="false">E13-F13</f>
        <v>-0.75</v>
      </c>
      <c r="H13" s="172" t="n">
        <f aca="false">'EOL LINKS'!I4</f>
        <v>1178.50953206239</v>
      </c>
      <c r="I13" s="407" t="n">
        <f aca="false">CX15</f>
        <v>150</v>
      </c>
      <c r="J13" s="408" t="n">
        <f aca="false">CY15</f>
        <v>24.125</v>
      </c>
      <c r="K13" s="173" t="n">
        <f aca="false">(I13*16)*G13</f>
        <v>-1800</v>
      </c>
      <c r="L13" s="32"/>
      <c r="M13" s="74" t="n">
        <v>18</v>
      </c>
      <c r="N13" s="141" t="n">
        <f aca="false">'ZONE J DAY AHEAD'!I35</f>
        <v>50.22</v>
      </c>
      <c r="O13" s="141" t="n">
        <f aca="false">'ZONE J DAY AHEAD'!R13</f>
        <v>0</v>
      </c>
      <c r="P13" s="62" t="n">
        <f aca="false">O13-N13</f>
        <v>-50.22</v>
      </c>
      <c r="Q13" s="167"/>
      <c r="R13" s="154" t="n">
        <f aca="false">CX13</f>
        <v>250</v>
      </c>
      <c r="S13" s="143" t="n">
        <f aca="false">'Zone J'!CF10</f>
        <v>37.7465</v>
      </c>
      <c r="U13" s="124" t="n">
        <f aca="false">B11</f>
        <v>37169</v>
      </c>
      <c r="V13" s="128" t="n">
        <v>50</v>
      </c>
      <c r="W13" s="129" t="n">
        <v>24.5</v>
      </c>
      <c r="X13" s="128" t="n">
        <v>50</v>
      </c>
      <c r="Y13" s="129" t="n">
        <v>24.25</v>
      </c>
      <c r="Z13" s="128" t="n">
        <v>50</v>
      </c>
      <c r="AA13" s="127" t="n">
        <v>24</v>
      </c>
      <c r="AB13" s="128" t="n">
        <v>50</v>
      </c>
      <c r="AC13" s="129" t="n">
        <v>23.75</v>
      </c>
      <c r="AD13" s="128" t="n">
        <v>50</v>
      </c>
      <c r="AE13" s="129" t="n">
        <v>23.25</v>
      </c>
      <c r="AF13" s="128" t="n">
        <v>-50</v>
      </c>
      <c r="AG13" s="129" t="n">
        <v>22.75</v>
      </c>
      <c r="AH13" s="128" t="n">
        <v>-50</v>
      </c>
      <c r="AI13" s="129" t="n">
        <v>22.75</v>
      </c>
      <c r="AJ13" s="128" t="n">
        <v>-50</v>
      </c>
      <c r="AK13" s="129" t="n">
        <v>22.75</v>
      </c>
      <c r="AL13" s="128" t="n">
        <v>150</v>
      </c>
      <c r="AM13" s="129" t="n">
        <v>21.75</v>
      </c>
      <c r="AN13" s="128" t="n">
        <v>0</v>
      </c>
      <c r="AO13" s="129" t="n">
        <v>21.25</v>
      </c>
      <c r="AP13" s="128"/>
      <c r="AQ13" s="129"/>
      <c r="AR13" s="128"/>
      <c r="AS13" s="129"/>
      <c r="AT13" s="148"/>
      <c r="AU13" s="149"/>
      <c r="AV13" s="150"/>
      <c r="AW13" s="126"/>
      <c r="AX13" s="131"/>
      <c r="AY13" s="126"/>
      <c r="AZ13" s="131"/>
      <c r="BA13" s="126"/>
      <c r="BB13" s="131"/>
      <c r="BC13" s="126"/>
      <c r="BD13" s="131"/>
      <c r="BE13" s="126"/>
      <c r="BF13" s="131"/>
      <c r="BG13" s="126"/>
      <c r="BH13" s="131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2" t="n">
        <f aca="false">V13+X13+Z13+AB13+AD13+AF13+AH13+AJ13+AL13+AN13+AP13+AR13+AT13+AV13+AX13+AZ13+BB13+BD13+BF13+BH13+BJ13+BL13+BN13+BP13+BR13+BT13+BV13+BX13+BZ13+CB13+CD13+CF13+CH13+CJ13+CL13+CN13+CP13+CR13+CT13+CV13</f>
        <v>250</v>
      </c>
      <c r="CY13" s="133" t="n">
        <f aca="false">(W13+Y13+AA13+AC13)/4</f>
        <v>24.125</v>
      </c>
      <c r="CZ13" s="124" t="n">
        <f aca="false">U13</f>
        <v>37169</v>
      </c>
    </row>
    <row r="14" customFormat="false" ht="16.5" hidden="false" customHeight="false" outlineLevel="0" collapsed="false">
      <c r="A14" s="329" t="s">
        <v>62</v>
      </c>
      <c r="B14" s="328" t="n">
        <f aca="false">B13+1</f>
        <v>37174</v>
      </c>
      <c r="C14" s="409" t="n">
        <f aca="false">C13</f>
        <v>22.25</v>
      </c>
      <c r="D14" s="409" t="n">
        <f aca="false">D13</f>
        <v>22.75</v>
      </c>
      <c r="E14" s="174" t="n">
        <f aca="false">(C14+D14)/2</f>
        <v>22.5</v>
      </c>
      <c r="F14" s="117" t="n">
        <v>23.25</v>
      </c>
      <c r="G14" s="371" t="n">
        <f aca="false">E14-F14</f>
        <v>-0.75</v>
      </c>
      <c r="H14" s="72" t="n">
        <f aca="false">H13</f>
        <v>1178.50953206239</v>
      </c>
      <c r="I14" s="407" t="n">
        <f aca="false">CX16</f>
        <v>200</v>
      </c>
      <c r="J14" s="408" t="n">
        <f aca="false">CY16</f>
        <v>24.125</v>
      </c>
      <c r="K14" s="175" t="n">
        <f aca="false">(I14*16)*G14</f>
        <v>-2400</v>
      </c>
      <c r="L14" s="32"/>
      <c r="M14" s="74" t="n">
        <v>19</v>
      </c>
      <c r="N14" s="141" t="n">
        <f aca="false">'ZONE J DAY AHEAD'!I36</f>
        <v>46.87</v>
      </c>
      <c r="O14" s="141" t="n">
        <f aca="false">'ZONE J DAY AHEAD'!S13</f>
        <v>0</v>
      </c>
      <c r="P14" s="62" t="n">
        <f aca="false">O14-N14</f>
        <v>-46.87</v>
      </c>
      <c r="Q14" s="167"/>
      <c r="R14" s="154" t="n">
        <f aca="false">CX14</f>
        <v>250</v>
      </c>
      <c r="S14" s="143" t="n">
        <f aca="false">'Zone J'!CF11</f>
        <v>19.8063636363636</v>
      </c>
      <c r="U14" s="124" t="n">
        <f aca="false">B12</f>
        <v>37172</v>
      </c>
      <c r="V14" s="125" t="n">
        <v>50</v>
      </c>
      <c r="W14" s="367" t="n">
        <v>24.5</v>
      </c>
      <c r="X14" s="128" t="n">
        <v>50</v>
      </c>
      <c r="Y14" s="129" t="n">
        <v>24.25</v>
      </c>
      <c r="Z14" s="128" t="n">
        <v>50</v>
      </c>
      <c r="AA14" s="129" t="n">
        <v>24</v>
      </c>
      <c r="AB14" s="128" t="n">
        <v>50</v>
      </c>
      <c r="AC14" s="129" t="n">
        <v>23.75</v>
      </c>
      <c r="AD14" s="128" t="n">
        <v>50</v>
      </c>
      <c r="AE14" s="129" t="n">
        <v>23.25</v>
      </c>
      <c r="AF14" s="128" t="n">
        <v>-50</v>
      </c>
      <c r="AG14" s="127" t="n">
        <v>22.75</v>
      </c>
      <c r="AH14" s="128" t="n">
        <v>-50</v>
      </c>
      <c r="AI14" s="127" t="n">
        <v>22.75</v>
      </c>
      <c r="AJ14" s="128" t="n">
        <v>-50</v>
      </c>
      <c r="AK14" s="129" t="n">
        <v>22.75</v>
      </c>
      <c r="AL14" s="128" t="n">
        <v>150</v>
      </c>
      <c r="AM14" s="129" t="n">
        <v>21.75</v>
      </c>
      <c r="AN14" s="128" t="n">
        <v>0</v>
      </c>
      <c r="AO14" s="129" t="n">
        <v>21.25</v>
      </c>
      <c r="AP14" s="128"/>
      <c r="AQ14" s="129"/>
      <c r="AR14" s="128"/>
      <c r="AS14" s="303"/>
      <c r="AT14" s="148"/>
      <c r="AU14" s="149"/>
      <c r="AV14" s="150"/>
      <c r="AW14" s="126"/>
      <c r="AX14" s="131"/>
      <c r="AY14" s="126"/>
      <c r="AZ14" s="131"/>
      <c r="BA14" s="126"/>
      <c r="BB14" s="131"/>
      <c r="BC14" s="126"/>
      <c r="BD14" s="131"/>
      <c r="BE14" s="126"/>
      <c r="BF14" s="131"/>
      <c r="BG14" s="126"/>
      <c r="BH14" s="131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2" t="n">
        <f aca="false">V14+X14+Z14+AB14+AD14+AF14+AH14+AJ14+AL14+AN14+AP14+AR14+AT14+AV14+AX14+AZ14+BB14+BD14+BF14+BH14+BJ14+BL14+BN14+BP14+BR14+BT14+BV14+BX14+BZ14+CB14+CD14+CF14+CH14+CJ14+CL14+CN14+CP14+CR14+CT14+CV14</f>
        <v>250</v>
      </c>
      <c r="CY14" s="133" t="n">
        <f aca="false">(W14+Y14+AA14+AC14)/4</f>
        <v>24.125</v>
      </c>
      <c r="CZ14" s="124" t="n">
        <f aca="false">U14</f>
        <v>37172</v>
      </c>
    </row>
    <row r="15" customFormat="false" ht="16.5" hidden="false" customHeight="false" outlineLevel="0" collapsed="false">
      <c r="A15" s="329" t="s">
        <v>63</v>
      </c>
      <c r="B15" s="328" t="n">
        <f aca="false">B14+1</f>
        <v>37175</v>
      </c>
      <c r="C15" s="409" t="n">
        <f aca="false">C14</f>
        <v>22.25</v>
      </c>
      <c r="D15" s="409" t="n">
        <f aca="false">D14</f>
        <v>22.75</v>
      </c>
      <c r="E15" s="174" t="n">
        <f aca="false">(C15+D15)/2</f>
        <v>22.5</v>
      </c>
      <c r="F15" s="117" t="n">
        <v>23.25</v>
      </c>
      <c r="G15" s="371" t="n">
        <f aca="false">E15-F15</f>
        <v>-0.75</v>
      </c>
      <c r="H15" s="72" t="n">
        <f aca="false">H14</f>
        <v>1178.50953206239</v>
      </c>
      <c r="I15" s="407" t="n">
        <f aca="false">CX17</f>
        <v>200</v>
      </c>
      <c r="J15" s="408" t="n">
        <f aca="false">CY17</f>
        <v>24.125</v>
      </c>
      <c r="K15" s="175" t="n">
        <f aca="false">(I15*16)*G15</f>
        <v>-2400</v>
      </c>
      <c r="L15" s="32"/>
      <c r="M15" s="74" t="n">
        <v>20</v>
      </c>
      <c r="N15" s="141" t="n">
        <f aca="false">'ZONE J DAY AHEAD'!I37</f>
        <v>48.34</v>
      </c>
      <c r="O15" s="141" t="n">
        <f aca="false">'ZONE J DAY AHEAD'!T13</f>
        <v>0</v>
      </c>
      <c r="P15" s="62" t="n">
        <f aca="false">O15-N15</f>
        <v>-48.34</v>
      </c>
      <c r="Q15" s="176"/>
      <c r="R15" s="154" t="n">
        <f aca="false">CX15</f>
        <v>150</v>
      </c>
      <c r="S15" s="143" t="n">
        <f aca="false">'Zone J'!CF12</f>
        <v>12.1428571428571</v>
      </c>
      <c r="U15" s="124" t="n">
        <f aca="false">B13</f>
        <v>37173</v>
      </c>
      <c r="V15" s="128" t="n">
        <v>50</v>
      </c>
      <c r="W15" s="129" t="n">
        <v>24.5</v>
      </c>
      <c r="X15" s="128" t="n">
        <v>50</v>
      </c>
      <c r="Y15" s="129" t="n">
        <v>24.25</v>
      </c>
      <c r="Z15" s="128" t="n">
        <v>50</v>
      </c>
      <c r="AA15" s="127" t="n">
        <v>24</v>
      </c>
      <c r="AB15" s="128" t="n">
        <v>50</v>
      </c>
      <c r="AC15" s="129" t="n">
        <v>23.75</v>
      </c>
      <c r="AD15" s="128" t="n">
        <v>50</v>
      </c>
      <c r="AE15" s="129" t="n">
        <v>23.25</v>
      </c>
      <c r="AF15" s="128" t="n">
        <v>-50</v>
      </c>
      <c r="AG15" s="129" t="n">
        <v>22.75</v>
      </c>
      <c r="AH15" s="128" t="n">
        <v>-50</v>
      </c>
      <c r="AI15" s="129" t="n">
        <v>22.75</v>
      </c>
      <c r="AJ15" s="128" t="n">
        <v>-50</v>
      </c>
      <c r="AK15" s="129" t="n">
        <v>22.75</v>
      </c>
      <c r="AL15" s="128" t="n">
        <v>150</v>
      </c>
      <c r="AM15" s="129" t="n">
        <v>21.75</v>
      </c>
      <c r="AN15" s="128" t="n">
        <v>0</v>
      </c>
      <c r="AO15" s="129" t="n">
        <v>21.25</v>
      </c>
      <c r="AP15" s="128"/>
      <c r="AQ15" s="129"/>
      <c r="AR15" s="128"/>
      <c r="AS15" s="303"/>
      <c r="AT15" s="128" t="n">
        <v>-100</v>
      </c>
      <c r="AU15" s="129" t="n">
        <v>21.75</v>
      </c>
      <c r="AV15" s="128"/>
      <c r="AW15" s="129"/>
      <c r="AX15" s="131"/>
      <c r="AY15" s="126"/>
      <c r="AZ15" s="131"/>
      <c r="BA15" s="126"/>
      <c r="BB15" s="131"/>
      <c r="BC15" s="126"/>
      <c r="BD15" s="131"/>
      <c r="BE15" s="126"/>
      <c r="BF15" s="131"/>
      <c r="BG15" s="126"/>
      <c r="BH15" s="131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2" t="n">
        <f aca="false">V15+X15+Z15+AB15+AD15+AF15+AH15+AJ15+AL15+AN15+AP15+AR15+AT15+AV15+AX15+AZ15+BB15+BD15+BF15+BH15+BJ15+BL15+BN15+BP15+BR15+BT15+BV15+BX15+BZ15+CB15+CD15+CF15+CH15+CJ15+CL15+CN15+CP15+CR15+CT15+CV15</f>
        <v>150</v>
      </c>
      <c r="CY15" s="133" t="n">
        <f aca="false">(W15+Y15+AA15+AC15)/4</f>
        <v>24.125</v>
      </c>
      <c r="CZ15" s="124" t="n">
        <f aca="false">U15</f>
        <v>37173</v>
      </c>
    </row>
    <row r="16" customFormat="false" ht="16.5" hidden="false" customHeight="false" outlineLevel="0" collapsed="false">
      <c r="A16" s="331" t="s">
        <v>64</v>
      </c>
      <c r="B16" s="177" t="n">
        <f aca="false">B15+1</f>
        <v>37176</v>
      </c>
      <c r="C16" s="410" t="n">
        <f aca="false">C15</f>
        <v>22.25</v>
      </c>
      <c r="D16" s="410" t="n">
        <f aca="false">D15</f>
        <v>22.75</v>
      </c>
      <c r="E16" s="179" t="n">
        <f aca="false">(C16+D16)/2</f>
        <v>22.5</v>
      </c>
      <c r="F16" s="117" t="n">
        <v>23.25</v>
      </c>
      <c r="G16" s="372" t="n">
        <f aca="false">E16-F16</f>
        <v>-0.75</v>
      </c>
      <c r="H16" s="41" t="n">
        <f aca="false">H15</f>
        <v>1178.50953206239</v>
      </c>
      <c r="I16" s="407" t="n">
        <f aca="false">CX18</f>
        <v>200</v>
      </c>
      <c r="J16" s="411" t="n">
        <f aca="false">CY18</f>
        <v>24.125</v>
      </c>
      <c r="K16" s="180" t="n">
        <f aca="false">(I16*16)*G16</f>
        <v>-2400</v>
      </c>
      <c r="L16" s="32"/>
      <c r="M16" s="74" t="n">
        <v>21</v>
      </c>
      <c r="N16" s="141" t="n">
        <f aca="false">'ZONE J DAY AHEAD'!I38</f>
        <v>46.18</v>
      </c>
      <c r="O16" s="141" t="n">
        <f aca="false">'ZONE J DAY AHEAD'!U13</f>
        <v>0</v>
      </c>
      <c r="P16" s="62" t="n">
        <f aca="false">O16-N16</f>
        <v>-46.18</v>
      </c>
      <c r="Q16" s="167"/>
      <c r="R16" s="154" t="n">
        <f aca="false">CX16</f>
        <v>200</v>
      </c>
      <c r="S16" s="143" t="n">
        <f aca="false">'Zone J'!CF13</f>
        <v>12</v>
      </c>
      <c r="U16" s="124" t="n">
        <f aca="false">B14</f>
        <v>37174</v>
      </c>
      <c r="V16" s="125" t="n">
        <v>50</v>
      </c>
      <c r="W16" s="367" t="n">
        <v>24.5</v>
      </c>
      <c r="X16" s="128" t="n">
        <v>50</v>
      </c>
      <c r="Y16" s="129" t="n">
        <v>24.25</v>
      </c>
      <c r="Z16" s="128" t="n">
        <v>50</v>
      </c>
      <c r="AA16" s="127" t="n">
        <v>24</v>
      </c>
      <c r="AB16" s="128" t="n">
        <v>50</v>
      </c>
      <c r="AC16" s="129" t="n">
        <v>23.75</v>
      </c>
      <c r="AD16" s="128" t="n">
        <v>50</v>
      </c>
      <c r="AE16" s="129" t="n">
        <v>23.25</v>
      </c>
      <c r="AF16" s="128" t="n">
        <v>-50</v>
      </c>
      <c r="AG16" s="129" t="n">
        <v>22.75</v>
      </c>
      <c r="AH16" s="128" t="n">
        <v>-50</v>
      </c>
      <c r="AI16" s="129" t="n">
        <v>22.75</v>
      </c>
      <c r="AJ16" s="128" t="n">
        <v>-50</v>
      </c>
      <c r="AK16" s="129" t="n">
        <v>22.75</v>
      </c>
      <c r="AL16" s="128" t="n">
        <v>150</v>
      </c>
      <c r="AM16" s="129" t="n">
        <v>21.75</v>
      </c>
      <c r="AN16" s="128" t="n">
        <v>0</v>
      </c>
      <c r="AO16" s="129" t="n">
        <v>21.25</v>
      </c>
      <c r="AP16" s="128"/>
      <c r="AQ16" s="129"/>
      <c r="AR16" s="128"/>
      <c r="AS16" s="321"/>
      <c r="AT16" s="128" t="n">
        <v>-100</v>
      </c>
      <c r="AU16" s="129" t="n">
        <v>21.75</v>
      </c>
      <c r="AV16" s="128"/>
      <c r="AW16" s="129"/>
      <c r="AX16" s="131"/>
      <c r="AY16" s="126"/>
      <c r="AZ16" s="131" t="n">
        <v>50</v>
      </c>
      <c r="BA16" s="126" t="n">
        <v>23.5</v>
      </c>
      <c r="BB16" s="131"/>
      <c r="BC16" s="126"/>
      <c r="BD16" s="131"/>
      <c r="BE16" s="126"/>
      <c r="BF16" s="131"/>
      <c r="BG16" s="126"/>
      <c r="BH16" s="131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2" t="n">
        <f aca="false">V16+X16+Z16+AB16+AD16+AF16+AH16+AJ16+AL16+AN16+AP16+AR16+AT16+AV16+AX16+AZ16+BB16+BD16+BF16+BH16+BJ16+BL16+BN16+BP16+BR16+BT16+BV16+BX16+BZ16+CB16+CD16+CF16+CH16+CJ16+CL16+CN16+CP16+CR16+CT16+CV16</f>
        <v>200</v>
      </c>
      <c r="CY16" s="133" t="n">
        <f aca="false">(W16+Y16+AA16+AC16)/4</f>
        <v>24.125</v>
      </c>
      <c r="CZ16" s="124" t="n">
        <f aca="false">U16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310" t="n">
        <f aca="false">C16</f>
        <v>22.25</v>
      </c>
      <c r="D17" s="310" t="n">
        <f aca="false">D16</f>
        <v>22.75</v>
      </c>
      <c r="E17" s="116" t="n">
        <f aca="false">(C17+D17)/2</f>
        <v>22.5</v>
      </c>
      <c r="F17" s="117" t="n">
        <v>23.25</v>
      </c>
      <c r="G17" s="163" t="n">
        <f aca="false">E17-F17</f>
        <v>-0.75</v>
      </c>
      <c r="H17" s="164" t="n">
        <f aca="false">H16</f>
        <v>1178.50953206239</v>
      </c>
      <c r="I17" s="407" t="n">
        <f aca="false">CX19</f>
        <v>200</v>
      </c>
      <c r="J17" s="165" t="n">
        <f aca="false">CY19</f>
        <v>24.125</v>
      </c>
      <c r="K17" s="182" t="n">
        <f aca="false">(I17*16)*G17</f>
        <v>-2400</v>
      </c>
      <c r="L17" s="32"/>
      <c r="M17" s="74" t="n">
        <v>22</v>
      </c>
      <c r="N17" s="141" t="n">
        <f aca="false">'ZONE J DAY AHEAD'!I39</f>
        <v>41.94</v>
      </c>
      <c r="O17" s="141" t="n">
        <f aca="false">'ZONE J DAY AHEAD'!V13</f>
        <v>0</v>
      </c>
      <c r="P17" s="62" t="n">
        <f aca="false">O17-N17</f>
        <v>-41.94</v>
      </c>
      <c r="Q17" s="167"/>
      <c r="R17" s="154" t="n">
        <f aca="false">CX17</f>
        <v>200</v>
      </c>
      <c r="S17" s="143" t="n">
        <f aca="false">'Zone J'!CF14</f>
        <v>13.9117647058824</v>
      </c>
      <c r="U17" s="124" t="n">
        <f aca="false">B15</f>
        <v>37175</v>
      </c>
      <c r="V17" s="128" t="n">
        <v>50</v>
      </c>
      <c r="W17" s="129" t="n">
        <v>24.5</v>
      </c>
      <c r="X17" s="128" t="n">
        <v>50</v>
      </c>
      <c r="Y17" s="129" t="n">
        <v>24.25</v>
      </c>
      <c r="Z17" s="128" t="n">
        <v>50</v>
      </c>
      <c r="AA17" s="127" t="n">
        <v>24</v>
      </c>
      <c r="AB17" s="128" t="n">
        <v>50</v>
      </c>
      <c r="AC17" s="129" t="n">
        <v>23.75</v>
      </c>
      <c r="AD17" s="128" t="n">
        <v>50</v>
      </c>
      <c r="AE17" s="129" t="n">
        <v>23.25</v>
      </c>
      <c r="AF17" s="128" t="n">
        <v>-50</v>
      </c>
      <c r="AG17" s="127" t="n">
        <v>22.75</v>
      </c>
      <c r="AH17" s="128" t="n">
        <v>-50</v>
      </c>
      <c r="AI17" s="127" t="n">
        <v>22.75</v>
      </c>
      <c r="AJ17" s="128" t="n">
        <v>-50</v>
      </c>
      <c r="AK17" s="129" t="n">
        <v>22.75</v>
      </c>
      <c r="AL17" s="128" t="n">
        <v>150</v>
      </c>
      <c r="AM17" s="129" t="n">
        <v>21.75</v>
      </c>
      <c r="AN17" s="128" t="n">
        <v>0</v>
      </c>
      <c r="AO17" s="129" t="n">
        <v>21.25</v>
      </c>
      <c r="AP17" s="128"/>
      <c r="AQ17" s="129"/>
      <c r="AR17" s="128"/>
      <c r="AS17" s="321"/>
      <c r="AT17" s="128" t="n">
        <v>-100</v>
      </c>
      <c r="AU17" s="129" t="n">
        <v>21.75</v>
      </c>
      <c r="AV17" s="128"/>
      <c r="AW17" s="129"/>
      <c r="AX17" s="131"/>
      <c r="AY17" s="126"/>
      <c r="AZ17" s="131" t="n">
        <v>50</v>
      </c>
      <c r="BA17" s="126" t="n">
        <v>23.5</v>
      </c>
      <c r="BB17" s="131"/>
      <c r="BC17" s="126"/>
      <c r="BD17" s="131"/>
      <c r="BE17" s="126"/>
      <c r="BF17" s="131"/>
      <c r="BG17" s="126"/>
      <c r="BH17" s="131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2" t="n">
        <f aca="false">V17+X17+Z17+AB17+AD17+AF17+AH17+AJ17+AL17+AN17+AP17+AR17+AT17+AV17+AX17+AZ17+BB17+BD17+BF17+BH17+BJ17+BL17+BN17+BP17+BR17+BT17+BV17+BX17+BZ17+CB17+CD17+CF17+CH17+CJ17+CL17+CN17+CP17+CR17+CT17+CV17</f>
        <v>200</v>
      </c>
      <c r="CY17" s="133" t="n">
        <f aca="false">(W17+Y17+AA17+AC17)/4</f>
        <v>24.125</v>
      </c>
      <c r="CZ17" s="124" t="n">
        <f aca="false">U17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333" t="n">
        <f aca="false">C17</f>
        <v>22.25</v>
      </c>
      <c r="D18" s="333" t="n">
        <f aca="false">D17</f>
        <v>22.75</v>
      </c>
      <c r="E18" s="137" t="n">
        <f aca="false">(C18+D18)/2</f>
        <v>22.5</v>
      </c>
      <c r="F18" s="117" t="n">
        <v>23.25</v>
      </c>
      <c r="G18" s="138" t="n">
        <f aca="false">E18-F18</f>
        <v>-0.75</v>
      </c>
      <c r="H18" s="56" t="n">
        <f aca="false">H17</f>
        <v>1178.50953206239</v>
      </c>
      <c r="I18" s="407" t="n">
        <f aca="false">CX20</f>
        <v>200</v>
      </c>
      <c r="J18" s="165" t="n">
        <f aca="false">CY20</f>
        <v>24.125</v>
      </c>
      <c r="K18" s="140" t="n">
        <f aca="false">(I18*16)*G18</f>
        <v>-2400</v>
      </c>
      <c r="L18" s="185"/>
      <c r="M18" s="186" t="n">
        <v>23</v>
      </c>
      <c r="N18" s="141" t="n">
        <f aca="false">'ZONE J DAY AHEAD'!I40</f>
        <v>36.42</v>
      </c>
      <c r="O18" s="141" t="n">
        <f aca="false">'ZONE J DAY AHEAD'!W13</f>
        <v>0</v>
      </c>
      <c r="P18" s="62" t="n">
        <f aca="false">O18-N18</f>
        <v>-36.42</v>
      </c>
      <c r="Q18" s="167"/>
      <c r="R18" s="154" t="n">
        <f aca="false">CX18</f>
        <v>200</v>
      </c>
      <c r="S18" s="143" t="n">
        <f aca="false">'Zone J'!CF15</f>
        <v>15.8794117647059</v>
      </c>
      <c r="U18" s="124" t="n">
        <f aca="false">B16</f>
        <v>37176</v>
      </c>
      <c r="V18" s="125" t="n">
        <v>50</v>
      </c>
      <c r="W18" s="367" t="n">
        <v>24.5</v>
      </c>
      <c r="X18" s="128" t="n">
        <v>50</v>
      </c>
      <c r="Y18" s="129" t="n">
        <v>24.25</v>
      </c>
      <c r="Z18" s="128" t="n">
        <v>50</v>
      </c>
      <c r="AA18" s="129" t="n">
        <v>24</v>
      </c>
      <c r="AB18" s="128" t="n">
        <v>50</v>
      </c>
      <c r="AC18" s="129" t="n">
        <v>23.75</v>
      </c>
      <c r="AD18" s="128" t="n">
        <v>50</v>
      </c>
      <c r="AE18" s="129" t="n">
        <v>23.25</v>
      </c>
      <c r="AF18" s="128" t="n">
        <v>-50</v>
      </c>
      <c r="AG18" s="129" t="n">
        <v>22.75</v>
      </c>
      <c r="AH18" s="128" t="n">
        <v>-50</v>
      </c>
      <c r="AI18" s="129" t="n">
        <v>22.75</v>
      </c>
      <c r="AJ18" s="128" t="n">
        <v>-50</v>
      </c>
      <c r="AK18" s="129" t="n">
        <v>22.75</v>
      </c>
      <c r="AL18" s="128" t="n">
        <v>150</v>
      </c>
      <c r="AM18" s="129" t="n">
        <v>21.75</v>
      </c>
      <c r="AN18" s="128" t="n">
        <v>0</v>
      </c>
      <c r="AO18" s="129" t="n">
        <v>21.25</v>
      </c>
      <c r="AP18" s="128"/>
      <c r="AQ18" s="129"/>
      <c r="AR18" s="128"/>
      <c r="AS18" s="321"/>
      <c r="AT18" s="128" t="n">
        <v>-100</v>
      </c>
      <c r="AU18" s="129" t="n">
        <v>21.75</v>
      </c>
      <c r="AV18" s="128"/>
      <c r="AW18" s="129"/>
      <c r="AX18" s="131"/>
      <c r="AY18" s="126"/>
      <c r="AZ18" s="131" t="n">
        <v>50</v>
      </c>
      <c r="BA18" s="126" t="n">
        <v>23.5</v>
      </c>
      <c r="BB18" s="131"/>
      <c r="BC18" s="126"/>
      <c r="BD18" s="131"/>
      <c r="BE18" s="126"/>
      <c r="BF18" s="131"/>
      <c r="BG18" s="126"/>
      <c r="BH18" s="131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2" t="n">
        <f aca="false">V18+X18+Z18+AB18+AD18+AF18+AH18+AJ18+AL18+AN18+AP18+AR18+AT18+AV18+AX18+AZ18+BB18+BD18+BF18+BH18+BJ18+BL18+BN18+BP18+BR18+BT18+BV18+BX18+BZ18+CB18+CD18+CF18+CH18+CJ18+CL18+CN18+CP18+CR18+CT18+CV18</f>
        <v>200</v>
      </c>
      <c r="CY18" s="133" t="n">
        <f aca="false">(W18+Y18+AA18+AC18)/4</f>
        <v>24.125</v>
      </c>
      <c r="CZ18" s="124" t="n">
        <f aca="false">U18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333" t="n">
        <f aca="false">C18</f>
        <v>22.25</v>
      </c>
      <c r="D19" s="333" t="n">
        <f aca="false">D18</f>
        <v>22.75</v>
      </c>
      <c r="E19" s="151" t="n">
        <f aca="false">(C19+D19)/2</f>
        <v>22.5</v>
      </c>
      <c r="F19" s="117" t="n">
        <v>23.25</v>
      </c>
      <c r="G19" s="152" t="n">
        <f aca="false">E19-F19</f>
        <v>-0.75</v>
      </c>
      <c r="H19" s="72" t="n">
        <f aca="false">H18</f>
        <v>1178.50953206239</v>
      </c>
      <c r="I19" s="407" t="n">
        <f aca="false">CX21</f>
        <v>200</v>
      </c>
      <c r="J19" s="165" t="n">
        <f aca="false">CY21</f>
        <v>24.125</v>
      </c>
      <c r="K19" s="153" t="n">
        <f aca="false">(I19*16)*G19</f>
        <v>-2400</v>
      </c>
      <c r="L19" s="188" t="s">
        <v>44</v>
      </c>
      <c r="M19" s="189"/>
      <c r="N19" s="190" t="n">
        <f aca="false">SUM(N3:N18)/16</f>
        <v>46.530625</v>
      </c>
      <c r="O19" s="190" t="n">
        <f aca="false">SUM(O3:O18)/16</f>
        <v>0</v>
      </c>
      <c r="P19" s="191" t="n">
        <f aca="false">O19-N19</f>
        <v>-46.530625</v>
      </c>
      <c r="Q19" s="192"/>
      <c r="R19" s="154" t="n">
        <f aca="false">CX19</f>
        <v>200</v>
      </c>
      <c r="S19" s="143" t="n">
        <f aca="false">'Zone J'!CF16</f>
        <v>23.775</v>
      </c>
      <c r="U19" s="124" t="n">
        <f aca="false">B17</f>
        <v>37179</v>
      </c>
      <c r="V19" s="128" t="n">
        <v>50</v>
      </c>
      <c r="W19" s="129" t="n">
        <v>24.5</v>
      </c>
      <c r="X19" s="128" t="n">
        <v>50</v>
      </c>
      <c r="Y19" s="129" t="n">
        <v>24.25</v>
      </c>
      <c r="Z19" s="128" t="n">
        <v>50</v>
      </c>
      <c r="AA19" s="127" t="n">
        <v>24</v>
      </c>
      <c r="AB19" s="128" t="n">
        <v>50</v>
      </c>
      <c r="AC19" s="129" t="n">
        <v>23.75</v>
      </c>
      <c r="AD19" s="128" t="n">
        <v>50</v>
      </c>
      <c r="AE19" s="129" t="n">
        <v>23.25</v>
      </c>
      <c r="AF19" s="128" t="n">
        <v>-50</v>
      </c>
      <c r="AG19" s="129" t="n">
        <v>22.75</v>
      </c>
      <c r="AH19" s="128" t="n">
        <v>-50</v>
      </c>
      <c r="AI19" s="129" t="n">
        <v>22.75</v>
      </c>
      <c r="AJ19" s="128" t="n">
        <v>-50</v>
      </c>
      <c r="AK19" s="129" t="n">
        <v>22.75</v>
      </c>
      <c r="AL19" s="128" t="n">
        <v>150</v>
      </c>
      <c r="AM19" s="129" t="n">
        <v>21.75</v>
      </c>
      <c r="AN19" s="128" t="n">
        <v>0</v>
      </c>
      <c r="AO19" s="129" t="n">
        <v>21.25</v>
      </c>
      <c r="AP19" s="128"/>
      <c r="AQ19" s="129"/>
      <c r="AR19" s="128"/>
      <c r="AS19" s="321"/>
      <c r="AT19" s="128" t="n">
        <v>-100</v>
      </c>
      <c r="AU19" s="129" t="n">
        <v>21.75</v>
      </c>
      <c r="AV19" s="128"/>
      <c r="AW19" s="129"/>
      <c r="AX19" s="131"/>
      <c r="AY19" s="126"/>
      <c r="AZ19" s="131" t="n">
        <v>50</v>
      </c>
      <c r="BA19" s="126" t="n">
        <v>23.5</v>
      </c>
      <c r="BB19" s="131"/>
      <c r="BC19" s="126"/>
      <c r="BD19" s="131"/>
      <c r="BE19" s="126"/>
      <c r="BF19" s="131"/>
      <c r="BG19" s="126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2" t="n">
        <f aca="false">V19+X19+Z19+AB19+AD19+AF19+AH19+AJ19+AL19+AN19+AP19+AR19+AT19+AV19+AX19+AZ19+BB19+BD19+BF19+BH19+BJ19+BL19+BN19+BP19+BR19+BT19+BV19+BX19+BZ19+CB19+CD19+CF19+CH19+CJ19+CL19+CN19+CP19+CR19+CT19+CV19</f>
        <v>200</v>
      </c>
      <c r="CY19" s="133" t="n">
        <f aca="false">(W19+Y19+AA19+AC19)/4</f>
        <v>24.125</v>
      </c>
      <c r="CZ19" s="124" t="n">
        <f aca="false">U19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333" t="n">
        <f aca="false">C19</f>
        <v>22.25</v>
      </c>
      <c r="D20" s="333" t="n">
        <f aca="false">D19</f>
        <v>22.75</v>
      </c>
      <c r="E20" s="151" t="n">
        <f aca="false">(C20+D20)/2</f>
        <v>22.5</v>
      </c>
      <c r="F20" s="117" t="n">
        <v>23.25</v>
      </c>
      <c r="G20" s="152" t="n">
        <f aca="false">E20-F20</f>
        <v>-0.75</v>
      </c>
      <c r="H20" s="72" t="n">
        <f aca="false">H19</f>
        <v>1178.50953206239</v>
      </c>
      <c r="I20" s="407" t="n">
        <f aca="false">CX22</f>
        <v>200</v>
      </c>
      <c r="J20" s="165" t="n">
        <f aca="false">CY22</f>
        <v>24.125</v>
      </c>
      <c r="K20" s="153" t="n">
        <f aca="false">(I20*16)*G20</f>
        <v>-2400</v>
      </c>
      <c r="L20" s="193"/>
      <c r="M20" s="193"/>
      <c r="N20" s="194"/>
      <c r="O20" s="195"/>
      <c r="P20" s="191" t="n">
        <f aca="false">O20-N20</f>
        <v>0</v>
      </c>
      <c r="Q20" s="196"/>
      <c r="R20" s="154" t="n">
        <f aca="false">CX20</f>
        <v>200</v>
      </c>
      <c r="S20" s="143" t="n">
        <f aca="false">'Zone J'!CF17</f>
        <v>18.2884615384615</v>
      </c>
      <c r="U20" s="124" t="n">
        <f aca="false">B18</f>
        <v>37180</v>
      </c>
      <c r="V20" s="125" t="n">
        <v>50</v>
      </c>
      <c r="W20" s="367" t="n">
        <v>24.5</v>
      </c>
      <c r="X20" s="128" t="n">
        <v>50</v>
      </c>
      <c r="Y20" s="129" t="n">
        <v>24.25</v>
      </c>
      <c r="Z20" s="128" t="n">
        <v>50</v>
      </c>
      <c r="AA20" s="129" t="n">
        <v>24</v>
      </c>
      <c r="AB20" s="128" t="n">
        <v>50</v>
      </c>
      <c r="AC20" s="129" t="n">
        <v>23.75</v>
      </c>
      <c r="AD20" s="128" t="n">
        <v>50</v>
      </c>
      <c r="AE20" s="129" t="n">
        <v>23.25</v>
      </c>
      <c r="AF20" s="128" t="n">
        <v>-50</v>
      </c>
      <c r="AG20" s="127" t="n">
        <v>25.75</v>
      </c>
      <c r="AH20" s="128" t="n">
        <v>-50</v>
      </c>
      <c r="AI20" s="127" t="n">
        <v>22.75</v>
      </c>
      <c r="AJ20" s="128" t="n">
        <v>-50</v>
      </c>
      <c r="AK20" s="129" t="n">
        <v>22.75</v>
      </c>
      <c r="AL20" s="128" t="n">
        <v>150</v>
      </c>
      <c r="AM20" s="129" t="n">
        <v>21.75</v>
      </c>
      <c r="AN20" s="128" t="n">
        <v>0</v>
      </c>
      <c r="AO20" s="129" t="n">
        <v>21.25</v>
      </c>
      <c r="AP20" s="128"/>
      <c r="AQ20" s="129"/>
      <c r="AR20" s="128"/>
      <c r="AS20" s="321"/>
      <c r="AT20" s="128" t="n">
        <v>-100</v>
      </c>
      <c r="AU20" s="129" t="n">
        <v>21.75</v>
      </c>
      <c r="AV20" s="128"/>
      <c r="AW20" s="129"/>
      <c r="AX20" s="131"/>
      <c r="AY20" s="126"/>
      <c r="AZ20" s="131" t="n">
        <v>50</v>
      </c>
      <c r="BA20" s="126" t="n">
        <v>23.5</v>
      </c>
      <c r="BB20" s="131"/>
      <c r="BC20" s="126"/>
      <c r="BD20" s="131"/>
      <c r="BE20" s="126"/>
      <c r="BF20" s="131"/>
      <c r="BG20" s="126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2" t="n">
        <f aca="false">V20+X20+Z20+AB20+AD20+AF20+AH20+AJ20+AL20+AN20+AP20+AR20+AT20+AV20+AX20+AZ20+BB20+BD20+BF20+BH20+BJ20+BL20+BN20+BP20+BR20+BT20+BV20+BX20+BZ20+CB20+CD20+CF20+CH20+CJ20+CL20+CN20+CP20+CR20+CT20+CV20</f>
        <v>200</v>
      </c>
      <c r="CY20" s="133" t="n">
        <f aca="false">(W20+Y20+AA20+AC20)/4</f>
        <v>24.125</v>
      </c>
      <c r="CZ20" s="124" t="n">
        <f aca="false">U20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333" t="n">
        <f aca="false">C20</f>
        <v>22.25</v>
      </c>
      <c r="D21" s="333" t="n">
        <f aca="false">D20</f>
        <v>22.75</v>
      </c>
      <c r="E21" s="38" t="n">
        <f aca="false">(C21+D21)/2</f>
        <v>22.5</v>
      </c>
      <c r="F21" s="117" t="n">
        <v>23.25</v>
      </c>
      <c r="G21" s="40" t="n">
        <f aca="false">E21-F21</f>
        <v>-0.75</v>
      </c>
      <c r="H21" s="41" t="n">
        <f aca="false">H20</f>
        <v>1178.50953206239</v>
      </c>
      <c r="I21" s="407" t="n">
        <f aca="false">CX23</f>
        <v>200</v>
      </c>
      <c r="J21" s="159" t="n">
        <f aca="false">CY23</f>
        <v>24.125</v>
      </c>
      <c r="K21" s="43" t="n">
        <f aca="false">(I21*16)*G21</f>
        <v>-2400</v>
      </c>
      <c r="L21" s="193"/>
      <c r="M21" s="193"/>
      <c r="N21" s="198"/>
      <c r="R21" s="154" t="n">
        <f aca="false">CX21</f>
        <v>200</v>
      </c>
      <c r="S21" s="143" t="n">
        <f aca="false">'Zone J'!CF18</f>
        <v>20.8653846153846</v>
      </c>
      <c r="U21" s="124" t="n">
        <f aca="false">B19</f>
        <v>37181</v>
      </c>
      <c r="V21" s="128" t="n">
        <v>50</v>
      </c>
      <c r="W21" s="129" t="n">
        <v>24.5</v>
      </c>
      <c r="X21" s="128" t="n">
        <v>50</v>
      </c>
      <c r="Y21" s="129" t="n">
        <v>24.25</v>
      </c>
      <c r="Z21" s="128" t="n">
        <v>50</v>
      </c>
      <c r="AA21" s="127" t="n">
        <v>24</v>
      </c>
      <c r="AB21" s="128" t="n">
        <v>50</v>
      </c>
      <c r="AC21" s="129" t="n">
        <v>23.75</v>
      </c>
      <c r="AD21" s="128" t="n">
        <v>50</v>
      </c>
      <c r="AE21" s="129" t="n">
        <v>23.25</v>
      </c>
      <c r="AF21" s="128" t="n">
        <v>-50</v>
      </c>
      <c r="AG21" s="129" t="n">
        <v>22.75</v>
      </c>
      <c r="AH21" s="128" t="n">
        <v>-50</v>
      </c>
      <c r="AI21" s="129" t="n">
        <v>22.75</v>
      </c>
      <c r="AJ21" s="128" t="n">
        <v>-50</v>
      </c>
      <c r="AK21" s="129" t="n">
        <v>22.75</v>
      </c>
      <c r="AL21" s="128" t="n">
        <v>150</v>
      </c>
      <c r="AM21" s="129" t="n">
        <v>21.75</v>
      </c>
      <c r="AN21" s="128" t="n">
        <v>0</v>
      </c>
      <c r="AO21" s="129" t="n">
        <v>21.25</v>
      </c>
      <c r="AP21" s="128"/>
      <c r="AQ21" s="129"/>
      <c r="AR21" s="128"/>
      <c r="AS21" s="321"/>
      <c r="AT21" s="128" t="n">
        <v>-100</v>
      </c>
      <c r="AU21" s="129" t="n">
        <v>21.75</v>
      </c>
      <c r="AV21" s="128"/>
      <c r="AW21" s="129"/>
      <c r="AX21" s="131"/>
      <c r="AY21" s="126"/>
      <c r="AZ21" s="131" t="n">
        <v>50</v>
      </c>
      <c r="BA21" s="126" t="n">
        <v>23.5</v>
      </c>
      <c r="BB21" s="131"/>
      <c r="BC21" s="126"/>
      <c r="BD21" s="131"/>
      <c r="BE21" s="126"/>
      <c r="BF21" s="131"/>
      <c r="BG21" s="126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2" t="n">
        <f aca="false">V21+X21+Z21+AB21+AD21+AF21+AH21+AJ21+AL21+AN21+AP21+AR21+AT21+AV21+AX21+AZ21+BB21+BD21+BF21+BH21+BJ21+BL21+BN21+BP21+BR21+BT21+BV21+BX21+BZ21+CB21+CD21+CF21+CH21+CJ21+CL21+CN21+CP21+CR21+CT21+CV21</f>
        <v>200</v>
      </c>
      <c r="CY21" s="133" t="n">
        <f aca="false">(W21+Y21+AA21+AC21)/4</f>
        <v>24.125</v>
      </c>
      <c r="CZ21" s="124" t="n">
        <f aca="false">U21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309" t="n">
        <f aca="false">C21</f>
        <v>22.25</v>
      </c>
      <c r="D22" s="309" t="n">
        <f aca="false">D21</f>
        <v>22.75</v>
      </c>
      <c r="E22" s="162" t="n">
        <f aca="false">(C22+D22)/2</f>
        <v>22.5</v>
      </c>
      <c r="F22" s="117" t="n">
        <v>23.25</v>
      </c>
      <c r="G22" s="369" t="n">
        <f aca="false">E22-F22</f>
        <v>-0.75</v>
      </c>
      <c r="H22" s="164" t="n">
        <f aca="false">H21</f>
        <v>1178.50953206239</v>
      </c>
      <c r="I22" s="407" t="n">
        <f aca="false">CX24</f>
        <v>200</v>
      </c>
      <c r="J22" s="408" t="n">
        <f aca="false">CY24</f>
        <v>24.125</v>
      </c>
      <c r="K22" s="166" t="n">
        <f aca="false">(I22*16)*G22</f>
        <v>-2400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f aca="false">CX22</f>
        <v>200</v>
      </c>
      <c r="S22" s="143" t="n">
        <f aca="false">'Zone J'!CF19</f>
        <v>20.8653846153846</v>
      </c>
      <c r="U22" s="124" t="n">
        <f aca="false">B20</f>
        <v>37182</v>
      </c>
      <c r="V22" s="125" t="n">
        <v>50</v>
      </c>
      <c r="W22" s="367" t="n">
        <v>24.5</v>
      </c>
      <c r="X22" s="128" t="n">
        <v>50</v>
      </c>
      <c r="Y22" s="129" t="n">
        <v>24.25</v>
      </c>
      <c r="Z22" s="128" t="n">
        <v>50</v>
      </c>
      <c r="AA22" s="129" t="n">
        <v>24</v>
      </c>
      <c r="AB22" s="128" t="n">
        <v>50</v>
      </c>
      <c r="AC22" s="129" t="n">
        <v>23.75</v>
      </c>
      <c r="AD22" s="128" t="n">
        <v>50</v>
      </c>
      <c r="AE22" s="129" t="n">
        <v>23.25</v>
      </c>
      <c r="AF22" s="128" t="n">
        <v>-50</v>
      </c>
      <c r="AG22" s="129" t="n">
        <v>22.75</v>
      </c>
      <c r="AH22" s="128" t="n">
        <v>-50</v>
      </c>
      <c r="AI22" s="129" t="n">
        <v>22.75</v>
      </c>
      <c r="AJ22" s="128" t="n">
        <v>-50</v>
      </c>
      <c r="AK22" s="129" t="n">
        <v>22.75</v>
      </c>
      <c r="AL22" s="128" t="n">
        <v>150</v>
      </c>
      <c r="AM22" s="129" t="n">
        <v>21.75</v>
      </c>
      <c r="AN22" s="128" t="n">
        <v>0</v>
      </c>
      <c r="AO22" s="129" t="n">
        <v>21.25</v>
      </c>
      <c r="AP22" s="128"/>
      <c r="AQ22" s="129"/>
      <c r="AR22" s="128"/>
      <c r="AS22" s="321"/>
      <c r="AT22" s="128" t="n">
        <v>-100</v>
      </c>
      <c r="AU22" s="129" t="n">
        <v>21.75</v>
      </c>
      <c r="AV22" s="128"/>
      <c r="AW22" s="129"/>
      <c r="AX22" s="131"/>
      <c r="AY22" s="126"/>
      <c r="AZ22" s="131" t="n">
        <v>50</v>
      </c>
      <c r="BA22" s="126" t="n">
        <v>23.5</v>
      </c>
      <c r="BB22" s="131"/>
      <c r="BC22" s="126"/>
      <c r="BD22" s="131"/>
      <c r="BE22" s="126"/>
      <c r="BF22" s="131"/>
      <c r="BG22" s="126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2" t="n">
        <f aca="false">V22+X22+Z22+AB22+AD22+AF22+AH22+AJ22+AL22+AN22+AP22+AR22+AT22+AV22+AX22+AZ22+BB22+BD22+BF22+BH22+BJ22+BL22+BN22+BP22+BR22+BT22+BV22+BX22+BZ22+CB22+CD22+CF22+CH22+CJ22+CL22+CN22+CP22+CR22+CT22+CV22</f>
        <v>200</v>
      </c>
      <c r="CY22" s="133" t="n">
        <f aca="false">(W22+Y22+AA22+AC22)/4</f>
        <v>24.125</v>
      </c>
      <c r="CZ22" s="124" t="n">
        <f aca="false">U22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22.25</v>
      </c>
      <c r="D23" s="206" t="n">
        <f aca="false">D22</f>
        <v>22.75</v>
      </c>
      <c r="E23" s="171" t="n">
        <f aca="false">(C23+D23)/2</f>
        <v>22.5</v>
      </c>
      <c r="F23" s="117" t="n">
        <v>23.25</v>
      </c>
      <c r="G23" s="370" t="n">
        <f aca="false">E23-F23</f>
        <v>-0.75</v>
      </c>
      <c r="H23" s="56" t="n">
        <f aca="false">H22</f>
        <v>1178.50953206239</v>
      </c>
      <c r="I23" s="407" t="n">
        <f aca="false">CX25</f>
        <v>200</v>
      </c>
      <c r="J23" s="408" t="n">
        <f aca="false">CY25</f>
        <v>24.125</v>
      </c>
      <c r="K23" s="173" t="n">
        <f aca="false">(I23*16)*G23</f>
        <v>-2400</v>
      </c>
      <c r="L23" s="193"/>
      <c r="M23" s="207" t="s">
        <v>67</v>
      </c>
      <c r="N23" s="208"/>
      <c r="O23" s="209" t="n">
        <v>0</v>
      </c>
      <c r="P23" s="210" t="n">
        <v>200</v>
      </c>
      <c r="Q23" s="211"/>
      <c r="R23" s="154" t="n">
        <f aca="false">CX23</f>
        <v>200</v>
      </c>
      <c r="S23" s="143" t="n">
        <f aca="false">'Zone J'!CF20</f>
        <v>20.8653846153846</v>
      </c>
      <c r="U23" s="124" t="n">
        <f aca="false">B21</f>
        <v>37183</v>
      </c>
      <c r="V23" s="128" t="n">
        <v>50</v>
      </c>
      <c r="W23" s="129" t="n">
        <v>24.5</v>
      </c>
      <c r="X23" s="128" t="n">
        <v>50</v>
      </c>
      <c r="Y23" s="129" t="n">
        <v>24.25</v>
      </c>
      <c r="Z23" s="128" t="n">
        <v>50</v>
      </c>
      <c r="AA23" s="127" t="n">
        <v>24</v>
      </c>
      <c r="AB23" s="128" t="n">
        <v>50</v>
      </c>
      <c r="AC23" s="129" t="n">
        <v>23.75</v>
      </c>
      <c r="AD23" s="128" t="n">
        <v>50</v>
      </c>
      <c r="AE23" s="129" t="n">
        <v>23.25</v>
      </c>
      <c r="AF23" s="128" t="n">
        <v>-50</v>
      </c>
      <c r="AG23" s="127" t="n">
        <v>22.75</v>
      </c>
      <c r="AH23" s="128" t="n">
        <v>-50</v>
      </c>
      <c r="AI23" s="127" t="n">
        <v>22.75</v>
      </c>
      <c r="AJ23" s="128" t="n">
        <v>-50</v>
      </c>
      <c r="AK23" s="129" t="n">
        <v>22.75</v>
      </c>
      <c r="AL23" s="128" t="n">
        <v>150</v>
      </c>
      <c r="AM23" s="129" t="n">
        <v>21.75</v>
      </c>
      <c r="AN23" s="128" t="n">
        <v>0</v>
      </c>
      <c r="AO23" s="129" t="n">
        <v>21.25</v>
      </c>
      <c r="AP23" s="128"/>
      <c r="AQ23" s="129"/>
      <c r="AR23" s="128"/>
      <c r="AS23" s="321"/>
      <c r="AT23" s="128" t="n">
        <v>-100</v>
      </c>
      <c r="AU23" s="129" t="n">
        <v>21.75</v>
      </c>
      <c r="AV23" s="128"/>
      <c r="AW23" s="129"/>
      <c r="AX23" s="131"/>
      <c r="AY23" s="126"/>
      <c r="AZ23" s="131" t="n">
        <v>50</v>
      </c>
      <c r="BA23" s="126" t="n">
        <v>23.5</v>
      </c>
      <c r="BB23" s="131"/>
      <c r="BC23" s="126"/>
      <c r="BD23" s="131"/>
      <c r="BE23" s="126"/>
      <c r="BF23" s="131"/>
      <c r="BG23" s="126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2" t="n">
        <f aca="false">V23+X23+Z23+AB23+AD23+AF23+AH23+AJ23+AL23+AN23+AP23+AR23+AT23+AV23+AX23+AZ23+BB23+BD23+BF23+BH23+BJ23+BL23+BN23+BP23+BR23+BT23+BV23+BX23+BZ23+CB23+CD23+CF23+CH23+CJ23+CL23+CN23+CP23+CR23+CT23+CV23</f>
        <v>200</v>
      </c>
      <c r="CY23" s="133" t="n">
        <f aca="false">(W23+Y23+AA23+AC23)/4</f>
        <v>24.125</v>
      </c>
      <c r="CZ23" s="124" t="n">
        <f aca="false">U23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409" t="n">
        <f aca="false">C23</f>
        <v>22.25</v>
      </c>
      <c r="D24" s="409" t="n">
        <f aca="false">D23</f>
        <v>22.75</v>
      </c>
      <c r="E24" s="174" t="n">
        <f aca="false">(C24+D24)/2</f>
        <v>22.5</v>
      </c>
      <c r="F24" s="117" t="n">
        <v>23.25</v>
      </c>
      <c r="G24" s="371" t="n">
        <f aca="false">E24-F24</f>
        <v>-0.75</v>
      </c>
      <c r="H24" s="72" t="n">
        <f aca="false">H23</f>
        <v>1178.50953206239</v>
      </c>
      <c r="I24" s="407" t="n">
        <f aca="false">CX26</f>
        <v>200</v>
      </c>
      <c r="J24" s="408" t="n">
        <f aca="false">CY26</f>
        <v>24.125</v>
      </c>
      <c r="K24" s="175" t="n">
        <f aca="false">(I24*16)*G24</f>
        <v>-2400</v>
      </c>
      <c r="L24" s="193"/>
      <c r="M24" s="212" t="s">
        <v>68</v>
      </c>
      <c r="N24" s="213"/>
      <c r="O24" s="209" t="n">
        <v>0</v>
      </c>
      <c r="P24" s="210" t="n">
        <v>200</v>
      </c>
      <c r="Q24" s="211"/>
      <c r="R24" s="154" t="n">
        <f aca="false">CX24</f>
        <v>200</v>
      </c>
      <c r="S24" s="143" t="n">
        <f aca="false">'Zone J'!CF21</f>
        <v>21.3322222222222</v>
      </c>
      <c r="U24" s="124" t="n">
        <f aca="false">B22</f>
        <v>37186</v>
      </c>
      <c r="V24" s="125" t="n">
        <v>50</v>
      </c>
      <c r="W24" s="367" t="n">
        <v>24.5</v>
      </c>
      <c r="X24" s="128" t="n">
        <v>50</v>
      </c>
      <c r="Y24" s="129" t="n">
        <v>24.25</v>
      </c>
      <c r="Z24" s="128" t="n">
        <v>50</v>
      </c>
      <c r="AA24" s="129" t="n">
        <v>24</v>
      </c>
      <c r="AB24" s="128" t="n">
        <v>50</v>
      </c>
      <c r="AC24" s="129" t="n">
        <v>23.75</v>
      </c>
      <c r="AD24" s="128" t="n">
        <v>50</v>
      </c>
      <c r="AE24" s="129" t="n">
        <v>23.25</v>
      </c>
      <c r="AF24" s="128" t="n">
        <v>-50</v>
      </c>
      <c r="AG24" s="129" t="n">
        <v>22.75</v>
      </c>
      <c r="AH24" s="128" t="n">
        <v>-50</v>
      </c>
      <c r="AI24" s="129" t="n">
        <v>22.75</v>
      </c>
      <c r="AJ24" s="128" t="n">
        <v>-50</v>
      </c>
      <c r="AK24" s="129" t="n">
        <v>22.75</v>
      </c>
      <c r="AL24" s="128" t="n">
        <v>150</v>
      </c>
      <c r="AM24" s="129" t="n">
        <v>21.75</v>
      </c>
      <c r="AN24" s="128" t="n">
        <v>0</v>
      </c>
      <c r="AO24" s="129" t="n">
        <v>21.25</v>
      </c>
      <c r="AP24" s="128"/>
      <c r="AQ24" s="129"/>
      <c r="AR24" s="128"/>
      <c r="AS24" s="321"/>
      <c r="AT24" s="128" t="n">
        <v>-100</v>
      </c>
      <c r="AU24" s="129" t="n">
        <v>21.75</v>
      </c>
      <c r="AV24" s="128"/>
      <c r="AW24" s="129"/>
      <c r="AX24" s="131"/>
      <c r="AY24" s="126"/>
      <c r="AZ24" s="131" t="n">
        <v>50</v>
      </c>
      <c r="BA24" s="126" t="n">
        <v>23.5</v>
      </c>
      <c r="BB24" s="131"/>
      <c r="BC24" s="126"/>
      <c r="BD24" s="131"/>
      <c r="BE24" s="126"/>
      <c r="BF24" s="131"/>
      <c r="BG24" s="126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2" t="n">
        <f aca="false">V24+X24+Z24+AB24+AD24+AF24+AH24+AJ24+AL24+AN24+AP24+AR24+AT24+AV24+AX24+AZ24+BB24+BD24+BF24+BH24+BJ24+BL24+BN24+BP24+BR24+BT24+BV24+BX24+BZ24+CB24+CD24+CF24+CH24+CJ24+CL24+CN24+CP24+CR24+CT24+CV24</f>
        <v>200</v>
      </c>
      <c r="CY24" s="133" t="n">
        <f aca="false">(W24+Y24+AA24+AC24)/4</f>
        <v>24.125</v>
      </c>
      <c r="CZ24" s="124" t="n">
        <f aca="false">U24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409" t="n">
        <f aca="false">C24</f>
        <v>22.25</v>
      </c>
      <c r="D25" s="409" t="n">
        <f aca="false">D24</f>
        <v>22.75</v>
      </c>
      <c r="E25" s="174" t="n">
        <f aca="false">(C25+D25)/2</f>
        <v>22.5</v>
      </c>
      <c r="F25" s="117" t="n">
        <v>23.25</v>
      </c>
      <c r="G25" s="371" t="n">
        <f aca="false">E25-F25</f>
        <v>-0.75</v>
      </c>
      <c r="H25" s="72" t="n">
        <f aca="false">H24</f>
        <v>1178.50953206239</v>
      </c>
      <c r="I25" s="407" t="n">
        <f aca="false">CX27</f>
        <v>200</v>
      </c>
      <c r="J25" s="408" t="n">
        <f aca="false">CY27</f>
        <v>24.125</v>
      </c>
      <c r="K25" s="175" t="n">
        <f aca="false">(I25*16)*G25</f>
        <v>-2400</v>
      </c>
      <c r="L25" s="193"/>
      <c r="M25" s="207" t="s">
        <v>69</v>
      </c>
      <c r="N25" s="214"/>
      <c r="O25" s="215" t="n">
        <v>0</v>
      </c>
      <c r="P25" s="210" t="n">
        <v>200</v>
      </c>
      <c r="Q25" s="211"/>
      <c r="R25" s="154" t="n">
        <f aca="false">CX25</f>
        <v>200</v>
      </c>
      <c r="S25" s="143" t="n">
        <f aca="false">'Zone J'!CF22</f>
        <v>21.3321388888889</v>
      </c>
      <c r="U25" s="124" t="n">
        <f aca="false">B23</f>
        <v>37187</v>
      </c>
      <c r="V25" s="128" t="n">
        <v>50</v>
      </c>
      <c r="W25" s="129" t="n">
        <v>24.5</v>
      </c>
      <c r="X25" s="128" t="n">
        <v>50</v>
      </c>
      <c r="Y25" s="129" t="n">
        <v>24.25</v>
      </c>
      <c r="Z25" s="128" t="n">
        <v>50</v>
      </c>
      <c r="AA25" s="127" t="n">
        <v>24</v>
      </c>
      <c r="AB25" s="128" t="n">
        <v>50</v>
      </c>
      <c r="AC25" s="129" t="n">
        <v>23.75</v>
      </c>
      <c r="AD25" s="128" t="n">
        <v>50</v>
      </c>
      <c r="AE25" s="129" t="n">
        <v>23.25</v>
      </c>
      <c r="AF25" s="128" t="n">
        <v>-50</v>
      </c>
      <c r="AG25" s="129" t="n">
        <v>22.75</v>
      </c>
      <c r="AH25" s="128" t="n">
        <v>-50</v>
      </c>
      <c r="AI25" s="129" t="n">
        <v>22.75</v>
      </c>
      <c r="AJ25" s="128" t="n">
        <v>-50</v>
      </c>
      <c r="AK25" s="129" t="n">
        <v>22.75</v>
      </c>
      <c r="AL25" s="128" t="n">
        <v>150</v>
      </c>
      <c r="AM25" s="129" t="n">
        <v>21.75</v>
      </c>
      <c r="AN25" s="128" t="n">
        <v>0</v>
      </c>
      <c r="AO25" s="129" t="n">
        <v>21.25</v>
      </c>
      <c r="AP25" s="128"/>
      <c r="AQ25" s="129"/>
      <c r="AR25" s="128"/>
      <c r="AS25" s="321"/>
      <c r="AT25" s="128" t="n">
        <v>-100</v>
      </c>
      <c r="AU25" s="129" t="n">
        <v>21.75</v>
      </c>
      <c r="AV25" s="128"/>
      <c r="AW25" s="129"/>
      <c r="AX25" s="131"/>
      <c r="AY25" s="126"/>
      <c r="AZ25" s="131" t="n">
        <v>50</v>
      </c>
      <c r="BA25" s="126" t="n">
        <v>23.5</v>
      </c>
      <c r="BB25" s="131"/>
      <c r="BC25" s="126"/>
      <c r="BD25" s="131"/>
      <c r="BE25" s="126"/>
      <c r="BF25" s="131"/>
      <c r="BG25" s="126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2" t="n">
        <f aca="false">V25+X25+Z25+AB25+AD25+AF25+AH25+AJ25+AL25+AN25+AP25+AR25+AT25+AV25+AX25+AZ25+BB25+BD25+BF25+BH25+BJ25+BL25+BN25+BP25+BR25+BT25+BV25+BX25+BZ25+CB25+CD25+CF25+CH25+CJ25+CL25+CN25+CP25+CR25+CT25+CV25</f>
        <v>200</v>
      </c>
      <c r="CY25" s="133" t="n">
        <f aca="false">(W25+Y25+AA25+AC25)/4</f>
        <v>24.125</v>
      </c>
      <c r="CZ25" s="124" t="n">
        <f aca="false">U25</f>
        <v>37187</v>
      </c>
    </row>
    <row r="26" customFormat="false" ht="16.5" hidden="false" customHeight="false" outlineLevel="0" collapsed="false">
      <c r="A26" s="216" t="s">
        <v>64</v>
      </c>
      <c r="B26" s="216" t="n">
        <f aca="false">B25+1</f>
        <v>37190</v>
      </c>
      <c r="C26" s="217" t="n">
        <f aca="false">C25</f>
        <v>22.25</v>
      </c>
      <c r="D26" s="217" t="n">
        <f aca="false">D25</f>
        <v>22.75</v>
      </c>
      <c r="E26" s="179" t="n">
        <f aca="false">(C26+D26)/2</f>
        <v>22.5</v>
      </c>
      <c r="F26" s="117" t="n">
        <v>23.25</v>
      </c>
      <c r="G26" s="372" t="n">
        <f aca="false">E26-F26</f>
        <v>-0.75</v>
      </c>
      <c r="H26" s="41" t="n">
        <f aca="false">H25</f>
        <v>1178.50953206239</v>
      </c>
      <c r="I26" s="407" t="n">
        <f aca="false">CX28</f>
        <v>200</v>
      </c>
      <c r="J26" s="411" t="n">
        <f aca="false">CY28</f>
        <v>24.125</v>
      </c>
      <c r="K26" s="180" t="n">
        <f aca="false">(I26*16)*G26</f>
        <v>-2400</v>
      </c>
      <c r="L26" s="193"/>
      <c r="M26" s="32"/>
      <c r="N26" s="218"/>
      <c r="O26" s="211"/>
      <c r="P26" s="32"/>
      <c r="Q26" s="32"/>
      <c r="R26" s="154" t="n">
        <f aca="false">CX26</f>
        <v>200</v>
      </c>
      <c r="S26" s="143" t="n">
        <f aca="false">'Zone J'!CF23</f>
        <v>21.3320555555556</v>
      </c>
      <c r="U26" s="124" t="n">
        <f aca="false">B24</f>
        <v>37188</v>
      </c>
      <c r="V26" s="125" t="n">
        <v>50</v>
      </c>
      <c r="W26" s="367" t="n">
        <v>24.5</v>
      </c>
      <c r="X26" s="128" t="n">
        <v>50</v>
      </c>
      <c r="Y26" s="129" t="n">
        <v>24.25</v>
      </c>
      <c r="Z26" s="128" t="n">
        <v>50</v>
      </c>
      <c r="AA26" s="129" t="n">
        <v>24</v>
      </c>
      <c r="AB26" s="128" t="n">
        <v>50</v>
      </c>
      <c r="AC26" s="129" t="n">
        <v>23.75</v>
      </c>
      <c r="AD26" s="128" t="n">
        <v>50</v>
      </c>
      <c r="AE26" s="129" t="n">
        <v>23.25</v>
      </c>
      <c r="AF26" s="128" t="n">
        <v>-50</v>
      </c>
      <c r="AG26" s="127" t="n">
        <v>22.75</v>
      </c>
      <c r="AH26" s="128" t="n">
        <v>-50</v>
      </c>
      <c r="AI26" s="127" t="n">
        <v>22.75</v>
      </c>
      <c r="AJ26" s="128" t="n">
        <v>-50</v>
      </c>
      <c r="AK26" s="129" t="n">
        <v>22.75</v>
      </c>
      <c r="AL26" s="128" t="n">
        <v>150</v>
      </c>
      <c r="AM26" s="129" t="n">
        <v>21.75</v>
      </c>
      <c r="AN26" s="128" t="n">
        <v>0</v>
      </c>
      <c r="AO26" s="129" t="n">
        <v>21.25</v>
      </c>
      <c r="AP26" s="128"/>
      <c r="AQ26" s="129"/>
      <c r="AR26" s="128"/>
      <c r="AS26" s="321"/>
      <c r="AT26" s="128" t="n">
        <v>-100</v>
      </c>
      <c r="AU26" s="129" t="n">
        <v>21.75</v>
      </c>
      <c r="AV26" s="128"/>
      <c r="AW26" s="129"/>
      <c r="AX26" s="131"/>
      <c r="AY26" s="126"/>
      <c r="AZ26" s="131" t="n">
        <v>50</v>
      </c>
      <c r="BA26" s="126" t="n">
        <v>23.5</v>
      </c>
      <c r="BB26" s="131"/>
      <c r="BC26" s="126"/>
      <c r="BD26" s="131"/>
      <c r="BE26" s="126"/>
      <c r="BF26" s="131"/>
      <c r="BG26" s="126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2" t="n">
        <f aca="false">V26+X26+Z26+AB26+AD26+AF26+AH26+AJ26+AL26+AN26+AP26+AR26+AT26+AV26+AX26+AZ26+BB26+BD26+BF26+BH26+BJ26+BL26+BN26+BP26+BR26+BT26+BV26+BX26+BZ26+CB26+CD26+CF26+CH26+CJ26+CL26+CN26+CP26+CR26+CT26+CV26</f>
        <v>200</v>
      </c>
      <c r="CY26" s="133" t="n">
        <f aca="false">(W26+Y26+AA26+AC26)/4</f>
        <v>24.125</v>
      </c>
      <c r="CZ26" s="124" t="n">
        <f aca="false">U26</f>
        <v>37188</v>
      </c>
    </row>
    <row r="27" customFormat="false" ht="16.5" hidden="false" customHeight="false" outlineLevel="0" collapsed="false">
      <c r="A27" s="114" t="s">
        <v>59</v>
      </c>
      <c r="B27" s="376" t="n">
        <f aca="false">B26+3</f>
        <v>37193</v>
      </c>
      <c r="C27" s="377" t="n">
        <f aca="false">C26</f>
        <v>22.25</v>
      </c>
      <c r="D27" s="377" t="n">
        <f aca="false">D26</f>
        <v>22.75</v>
      </c>
      <c r="E27" s="116" t="n">
        <f aca="false">(C27+D27)/2</f>
        <v>22.5</v>
      </c>
      <c r="F27" s="117" t="n">
        <v>23.25</v>
      </c>
      <c r="G27" s="163" t="n">
        <f aca="false">E27-F27</f>
        <v>-0.75</v>
      </c>
      <c r="H27" s="41" t="n">
        <f aca="false">H26</f>
        <v>1178.50953206239</v>
      </c>
      <c r="I27" s="407" t="n">
        <f aca="false">CX29</f>
        <v>200</v>
      </c>
      <c r="J27" s="165" t="n">
        <f aca="false">CY29</f>
        <v>24.125</v>
      </c>
      <c r="K27" s="182" t="n">
        <f aca="false">(I27*16)*G27</f>
        <v>-2400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CX27</f>
        <v>200</v>
      </c>
      <c r="S27" s="143" t="n">
        <f aca="false">'Zone J'!CF24</f>
        <v>19.6241833333333</v>
      </c>
      <c r="U27" s="124" t="n">
        <f aca="false">B25</f>
        <v>37189</v>
      </c>
      <c r="V27" s="128" t="n">
        <v>50</v>
      </c>
      <c r="W27" s="129" t="n">
        <v>24.5</v>
      </c>
      <c r="X27" s="128" t="n">
        <v>50</v>
      </c>
      <c r="Y27" s="129" t="n">
        <v>24.25</v>
      </c>
      <c r="Z27" s="128" t="n">
        <v>50</v>
      </c>
      <c r="AA27" s="127" t="n">
        <v>24</v>
      </c>
      <c r="AB27" s="128" t="n">
        <v>50</v>
      </c>
      <c r="AC27" s="129" t="n">
        <v>23.75</v>
      </c>
      <c r="AD27" s="128" t="n">
        <v>50</v>
      </c>
      <c r="AE27" s="129" t="n">
        <v>23.25</v>
      </c>
      <c r="AF27" s="128" t="n">
        <v>-50</v>
      </c>
      <c r="AG27" s="129" t="n">
        <v>22.75</v>
      </c>
      <c r="AH27" s="128" t="n">
        <v>-50</v>
      </c>
      <c r="AI27" s="129" t="n">
        <v>22.75</v>
      </c>
      <c r="AJ27" s="128" t="n">
        <v>-50</v>
      </c>
      <c r="AK27" s="129" t="n">
        <v>22.75</v>
      </c>
      <c r="AL27" s="128" t="n">
        <v>150</v>
      </c>
      <c r="AM27" s="129" t="n">
        <v>21.75</v>
      </c>
      <c r="AN27" s="128" t="n">
        <v>0</v>
      </c>
      <c r="AO27" s="129" t="n">
        <v>21.25</v>
      </c>
      <c r="AP27" s="128"/>
      <c r="AQ27" s="129"/>
      <c r="AR27" s="128"/>
      <c r="AS27" s="321"/>
      <c r="AT27" s="128" t="n">
        <v>-100</v>
      </c>
      <c r="AU27" s="129" t="n">
        <v>21.75</v>
      </c>
      <c r="AV27" s="128"/>
      <c r="AW27" s="129"/>
      <c r="AX27" s="131"/>
      <c r="AY27" s="126"/>
      <c r="AZ27" s="131" t="n">
        <v>50</v>
      </c>
      <c r="BA27" s="126" t="n">
        <v>23.5</v>
      </c>
      <c r="BB27" s="131"/>
      <c r="BC27" s="126"/>
      <c r="BD27" s="131"/>
      <c r="BE27" s="126"/>
      <c r="BF27" s="131"/>
      <c r="BG27" s="126"/>
      <c r="BH27" s="131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2" t="n">
        <f aca="false">V27+X27+Z27+AB27+AD27+AF27+AH27+AJ27+AL27+AN27+AP27+AR27+AT27+AV27+AX27+AZ27+BB27+BD27+BF27+BH27+BJ27+BL27+BN27+BP27+BR27+BT27+BV27+BX27+BZ27+CB27+CD27+CF27+CH27+CJ27+CL27+CN27+CP27+CR27+CT27+CV27</f>
        <v>200</v>
      </c>
      <c r="CY27" s="133" t="n">
        <f aca="false">(W27+Y27+AA27+AC27)/4</f>
        <v>24.125</v>
      </c>
      <c r="CZ27" s="124" t="n">
        <f aca="false">U27</f>
        <v>37189</v>
      </c>
    </row>
    <row r="28" customFormat="false" ht="16.5" hidden="false" customHeight="false" outlineLevel="0" collapsed="false">
      <c r="A28" s="183" t="s">
        <v>61</v>
      </c>
      <c r="B28" s="376" t="n">
        <f aca="false">B27+1</f>
        <v>37194</v>
      </c>
      <c r="C28" s="232" t="n">
        <f aca="false">C27</f>
        <v>22.25</v>
      </c>
      <c r="D28" s="232" t="n">
        <f aca="false">D27</f>
        <v>22.75</v>
      </c>
      <c r="E28" s="137" t="n">
        <f aca="false">(C28+D28)/2</f>
        <v>22.5</v>
      </c>
      <c r="F28" s="117" t="n">
        <v>23.25</v>
      </c>
      <c r="G28" s="138" t="n">
        <f aca="false">E28-F28</f>
        <v>-0.75</v>
      </c>
      <c r="H28" s="41" t="n">
        <f aca="false">H27</f>
        <v>1178.50953206239</v>
      </c>
      <c r="I28" s="407" t="n">
        <f aca="false">CX30</f>
        <v>200</v>
      </c>
      <c r="J28" s="165" t="n">
        <f aca="false">CY30</f>
        <v>24.125</v>
      </c>
      <c r="K28" s="140" t="n">
        <f aca="false">(I28*16)*G28</f>
        <v>-2400</v>
      </c>
      <c r="L28" s="193"/>
      <c r="M28" s="229" t="s">
        <v>72</v>
      </c>
      <c r="N28" s="230" t="n">
        <v>14</v>
      </c>
      <c r="O28" s="231" t="n">
        <v>14.5</v>
      </c>
      <c r="P28" s="32"/>
      <c r="Q28" s="32"/>
      <c r="R28" s="154" t="n">
        <f aca="false">CX28</f>
        <v>200</v>
      </c>
      <c r="S28" s="241" t="n">
        <f aca="false">'Zone J'!CF25</f>
        <v>19.6241333333333</v>
      </c>
      <c r="U28" s="124" t="n">
        <f aca="false">B26</f>
        <v>37190</v>
      </c>
      <c r="V28" s="125" t="n">
        <v>50</v>
      </c>
      <c r="W28" s="367" t="n">
        <v>24.5</v>
      </c>
      <c r="X28" s="128" t="n">
        <v>50</v>
      </c>
      <c r="Y28" s="129" t="n">
        <v>24.25</v>
      </c>
      <c r="Z28" s="128" t="n">
        <v>50</v>
      </c>
      <c r="AA28" s="129" t="n">
        <v>24</v>
      </c>
      <c r="AB28" s="128" t="n">
        <v>50</v>
      </c>
      <c r="AC28" s="129" t="n">
        <v>23.75</v>
      </c>
      <c r="AD28" s="128" t="n">
        <v>50</v>
      </c>
      <c r="AE28" s="129" t="n">
        <v>23.25</v>
      </c>
      <c r="AF28" s="128" t="n">
        <v>-50</v>
      </c>
      <c r="AG28" s="129" t="n">
        <v>22.75</v>
      </c>
      <c r="AH28" s="128" t="n">
        <v>-50</v>
      </c>
      <c r="AI28" s="129" t="n">
        <v>22.75</v>
      </c>
      <c r="AJ28" s="128" t="n">
        <v>-50</v>
      </c>
      <c r="AK28" s="129" t="n">
        <v>22.75</v>
      </c>
      <c r="AL28" s="128" t="n">
        <v>150</v>
      </c>
      <c r="AM28" s="129" t="n">
        <v>21.75</v>
      </c>
      <c r="AN28" s="128" t="n">
        <v>0</v>
      </c>
      <c r="AO28" s="129" t="n">
        <v>21.25</v>
      </c>
      <c r="AP28" s="128"/>
      <c r="AQ28" s="129"/>
      <c r="AR28" s="128"/>
      <c r="AS28" s="321"/>
      <c r="AT28" s="128" t="n">
        <v>-100</v>
      </c>
      <c r="AU28" s="129" t="n">
        <v>21.75</v>
      </c>
      <c r="AV28" s="128"/>
      <c r="AW28" s="129"/>
      <c r="AX28" s="131"/>
      <c r="AY28" s="126"/>
      <c r="AZ28" s="131" t="n">
        <v>50</v>
      </c>
      <c r="BA28" s="126" t="n">
        <v>23.5</v>
      </c>
      <c r="BB28" s="131"/>
      <c r="BC28" s="126"/>
      <c r="BD28" s="131"/>
      <c r="BE28" s="126"/>
      <c r="BF28" s="131"/>
      <c r="BG28" s="126"/>
      <c r="BH28" s="131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2" t="n">
        <f aca="false">V28+X28+Z28+AB28+AD28+AF28+AH28+AJ28+AL28+AN28+AP28+AR28+AT28+AV28+AX28+AZ28+BB28+BD28+BF28+BH28+BJ28+BL28+BN28+BP28+BR28+BT28+BV28+BX28+BZ28+CB28+CD28+CF28+CH28+CJ28+CL28+CN28+CP28+CR28+CT28+CV28</f>
        <v>200</v>
      </c>
      <c r="CY28" s="133" t="n">
        <f aca="false">(W28+Y28+AA28+AC28)/4</f>
        <v>24.125</v>
      </c>
      <c r="CZ28" s="124" t="n">
        <f aca="false">U28</f>
        <v>37190</v>
      </c>
    </row>
    <row r="29" customFormat="false" ht="16.5" hidden="false" customHeight="false" outlineLevel="0" collapsed="false">
      <c r="A29" s="187" t="s">
        <v>62</v>
      </c>
      <c r="B29" s="376" t="n">
        <f aca="false">B28+1</f>
        <v>37195</v>
      </c>
      <c r="C29" s="232" t="n">
        <f aca="false">C28</f>
        <v>22.25</v>
      </c>
      <c r="D29" s="232" t="n">
        <f aca="false">D28</f>
        <v>22.75</v>
      </c>
      <c r="E29" s="151" t="n">
        <f aca="false">(C29+D29)/2</f>
        <v>22.5</v>
      </c>
      <c r="F29" s="117" t="n">
        <v>23.25</v>
      </c>
      <c r="G29" s="152" t="n">
        <f aca="false">E29-F29</f>
        <v>-0.75</v>
      </c>
      <c r="H29" s="41" t="n">
        <f aca="false">H28</f>
        <v>1178.50953206239</v>
      </c>
      <c r="I29" s="407" t="n">
        <f aca="false">CX31</f>
        <v>200</v>
      </c>
      <c r="J29" s="159" t="n">
        <f aca="false">CY31</f>
        <v>24.125</v>
      </c>
      <c r="K29" s="43" t="n">
        <f aca="false">(I29*16)*G29</f>
        <v>-2400</v>
      </c>
      <c r="L29" s="193"/>
      <c r="M29" s="233" t="s">
        <v>73</v>
      </c>
      <c r="N29" s="234" t="n">
        <v>23</v>
      </c>
      <c r="O29" s="235" t="n">
        <v>22.75</v>
      </c>
      <c r="P29" s="32"/>
      <c r="Q29" s="32"/>
      <c r="R29" s="154" t="n">
        <f aca="false">CX29</f>
        <v>200</v>
      </c>
      <c r="S29" s="143" t="n">
        <f aca="false">'Zone J'!CF26</f>
        <v>19.6240833333333</v>
      </c>
      <c r="U29" s="124" t="n">
        <f aca="false">B27</f>
        <v>37193</v>
      </c>
      <c r="V29" s="128" t="n">
        <v>50</v>
      </c>
      <c r="W29" s="129" t="n">
        <v>24.5</v>
      </c>
      <c r="X29" s="128" t="n">
        <v>50</v>
      </c>
      <c r="Y29" s="129" t="n">
        <v>24.25</v>
      </c>
      <c r="Z29" s="128" t="n">
        <v>50</v>
      </c>
      <c r="AA29" s="127" t="n">
        <v>24</v>
      </c>
      <c r="AB29" s="128" t="n">
        <v>50</v>
      </c>
      <c r="AC29" s="129" t="n">
        <v>23.75</v>
      </c>
      <c r="AD29" s="128" t="n">
        <v>50</v>
      </c>
      <c r="AE29" s="129" t="n">
        <v>23.25</v>
      </c>
      <c r="AF29" s="128" t="n">
        <v>-50</v>
      </c>
      <c r="AG29" s="127" t="n">
        <v>22.75</v>
      </c>
      <c r="AH29" s="128" t="n">
        <v>-50</v>
      </c>
      <c r="AI29" s="127" t="n">
        <v>22.75</v>
      </c>
      <c r="AJ29" s="128" t="n">
        <v>-50</v>
      </c>
      <c r="AK29" s="129" t="n">
        <v>22.75</v>
      </c>
      <c r="AL29" s="128" t="n">
        <v>150</v>
      </c>
      <c r="AM29" s="129" t="n">
        <v>21.75</v>
      </c>
      <c r="AN29" s="128" t="n">
        <v>0</v>
      </c>
      <c r="AO29" s="129" t="n">
        <v>21.25</v>
      </c>
      <c r="AP29" s="128"/>
      <c r="AQ29" s="129"/>
      <c r="AR29" s="128"/>
      <c r="AS29" s="321"/>
      <c r="AT29" s="128" t="n">
        <v>-100</v>
      </c>
      <c r="AU29" s="129" t="n">
        <v>21.75</v>
      </c>
      <c r="AV29" s="150"/>
      <c r="AW29" s="126"/>
      <c r="AX29" s="131"/>
      <c r="AY29" s="126"/>
      <c r="AZ29" s="131" t="n">
        <v>50</v>
      </c>
      <c r="BA29" s="126" t="n">
        <v>23.5</v>
      </c>
      <c r="BB29" s="131"/>
      <c r="BC29" s="126"/>
      <c r="BD29" s="131"/>
      <c r="BE29" s="126"/>
      <c r="BF29" s="131"/>
      <c r="BG29" s="126"/>
      <c r="BH29" s="131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2" t="n">
        <f aca="false">V29+X29+Z29+AB29+AD29+AF29+AH29+AJ29+AL29+AN29+AP29+AR29+AT29+AV29+AX29+AZ29+BB29+BD29+BF29+BH29+BJ29+BL29+BN29+BP29+BR29+BT29+BV29+BX29+BZ29+CB29+CD29+CF29+CH29+CJ29+CL29+CN29+CP29+CR29+CT29+CV29</f>
        <v>200</v>
      </c>
      <c r="CY29" s="133" t="n">
        <f aca="false">(W29+Y29+AA29+AC29)/4</f>
        <v>24.125</v>
      </c>
      <c r="CZ29" s="124" t="n">
        <f aca="false">U29</f>
        <v>37193</v>
      </c>
    </row>
    <row r="30" customFormat="false" ht="16.5" hidden="false" customHeight="false" outlineLevel="0" collapsed="false">
      <c r="A30" s="187" t="s">
        <v>63</v>
      </c>
      <c r="B30" s="412"/>
      <c r="C30" s="413"/>
      <c r="D30" s="413"/>
      <c r="E30" s="151"/>
      <c r="F30" s="39"/>
      <c r="G30" s="152"/>
      <c r="H30" s="41"/>
      <c r="I30" s="414"/>
      <c r="J30" s="165"/>
      <c r="K30" s="415"/>
      <c r="L30" s="193"/>
      <c r="M30" s="238"/>
      <c r="N30" s="239" t="n">
        <f aca="false">((N28*8)+(N29*16))/24</f>
        <v>20</v>
      </c>
      <c r="O30" s="239" t="n">
        <f aca="false">((O28*8)+(O29*16))/24</f>
        <v>20</v>
      </c>
      <c r="P30" s="32"/>
      <c r="Q30" s="32"/>
      <c r="R30" s="154" t="n">
        <f aca="false">CX30</f>
        <v>200</v>
      </c>
      <c r="S30" s="241" t="n">
        <f aca="false">'Zone J'!CF27</f>
        <v>19.6240333333333</v>
      </c>
      <c r="U30" s="124" t="n">
        <f aca="false">B28</f>
        <v>37194</v>
      </c>
      <c r="V30" s="125" t="n">
        <v>50</v>
      </c>
      <c r="W30" s="367" t="n">
        <v>24.5</v>
      </c>
      <c r="X30" s="128" t="n">
        <v>50</v>
      </c>
      <c r="Y30" s="129" t="n">
        <v>24.25</v>
      </c>
      <c r="Z30" s="128" t="n">
        <v>50</v>
      </c>
      <c r="AA30" s="129" t="n">
        <v>24</v>
      </c>
      <c r="AB30" s="128" t="n">
        <v>50</v>
      </c>
      <c r="AC30" s="129" t="n">
        <v>23.75</v>
      </c>
      <c r="AD30" s="128" t="n">
        <v>50</v>
      </c>
      <c r="AE30" s="129" t="n">
        <v>23.25</v>
      </c>
      <c r="AF30" s="128" t="n">
        <v>-50</v>
      </c>
      <c r="AG30" s="129" t="n">
        <v>22.75</v>
      </c>
      <c r="AH30" s="128" t="n">
        <v>-50</v>
      </c>
      <c r="AI30" s="129" t="n">
        <v>22.75</v>
      </c>
      <c r="AJ30" s="128" t="n">
        <v>-50</v>
      </c>
      <c r="AK30" s="129" t="n">
        <v>22.75</v>
      </c>
      <c r="AL30" s="128" t="n">
        <v>150</v>
      </c>
      <c r="AM30" s="129" t="n">
        <v>21.75</v>
      </c>
      <c r="AN30" s="128" t="n">
        <v>0</v>
      </c>
      <c r="AO30" s="129" t="n">
        <v>21.25</v>
      </c>
      <c r="AP30" s="128"/>
      <c r="AQ30" s="129"/>
      <c r="AR30" s="416"/>
      <c r="AS30" s="417"/>
      <c r="AT30" s="128" t="n">
        <v>-100</v>
      </c>
      <c r="AU30" s="129" t="n">
        <v>21.75</v>
      </c>
      <c r="AV30" s="418"/>
      <c r="AW30" s="306"/>
      <c r="AX30" s="419"/>
      <c r="AY30" s="306"/>
      <c r="AZ30" s="131" t="n">
        <v>50</v>
      </c>
      <c r="BA30" s="126" t="n">
        <v>23.5</v>
      </c>
      <c r="BB30" s="419"/>
      <c r="BC30" s="306"/>
      <c r="BD30" s="419"/>
      <c r="BE30" s="306"/>
      <c r="BF30" s="419"/>
      <c r="BG30" s="306"/>
      <c r="BH30" s="419"/>
      <c r="BI30" s="306"/>
      <c r="BJ30" s="419"/>
      <c r="BK30" s="306"/>
      <c r="BL30" s="419"/>
      <c r="BM30" s="306"/>
      <c r="BN30" s="419"/>
      <c r="BO30" s="306"/>
      <c r="BP30" s="419"/>
      <c r="BQ30" s="306"/>
      <c r="BR30" s="419"/>
      <c r="BS30" s="306"/>
      <c r="BT30" s="419"/>
      <c r="BU30" s="306"/>
      <c r="BV30" s="419"/>
      <c r="BW30" s="306"/>
      <c r="BX30" s="419"/>
      <c r="BY30" s="306"/>
      <c r="BZ30" s="419"/>
      <c r="CA30" s="306"/>
      <c r="CB30" s="419"/>
      <c r="CC30" s="306"/>
      <c r="CD30" s="419"/>
      <c r="CE30" s="306"/>
      <c r="CF30" s="419"/>
      <c r="CG30" s="306"/>
      <c r="CH30" s="419"/>
      <c r="CI30" s="306"/>
      <c r="CJ30" s="419"/>
      <c r="CK30" s="306"/>
      <c r="CL30" s="419"/>
      <c r="CM30" s="306"/>
      <c r="CN30" s="419"/>
      <c r="CO30" s="306"/>
      <c r="CP30" s="419"/>
      <c r="CQ30" s="306"/>
      <c r="CR30" s="419"/>
      <c r="CS30" s="306"/>
      <c r="CT30" s="419"/>
      <c r="CU30" s="306"/>
      <c r="CV30" s="419"/>
      <c r="CW30" s="306"/>
      <c r="CX30" s="132" t="n">
        <f aca="false">V30+X30+Z30+AB30+AD30+AF30+AH30+AJ30+AL30+AN30+AP30+AR30+AT30+AV30+AX30+AZ30+BB30+BD30+BF30+BH30+BJ30+BL30+BN30+BP30+BR30+BT30+BV30+BX30+BZ30+CB30+CD30+CF30+CH30+CJ30+CL30+CN30+CP30+CR30+CT30+CV30</f>
        <v>200</v>
      </c>
      <c r="CY30" s="133" t="n">
        <f aca="false">(W30+Y30+AA30+AC30)/4</f>
        <v>24.125</v>
      </c>
      <c r="CZ30" s="124" t="n">
        <f aca="false">U30</f>
        <v>37194</v>
      </c>
    </row>
    <row r="31" customFormat="false" ht="16.5" hidden="false" customHeight="false" outlineLevel="0" collapsed="false">
      <c r="A31" s="197" t="s">
        <v>64</v>
      </c>
      <c r="B31" s="412"/>
      <c r="C31" s="413"/>
      <c r="D31" s="413"/>
      <c r="E31" s="38"/>
      <c r="F31" s="39"/>
      <c r="G31" s="40"/>
      <c r="H31" s="41"/>
      <c r="I31" s="414"/>
      <c r="J31" s="120"/>
      <c r="K31" s="43"/>
      <c r="L31" s="193"/>
      <c r="M31" s="32"/>
      <c r="N31" s="193"/>
      <c r="O31" s="218"/>
      <c r="P31" s="218"/>
      <c r="Q31" s="218"/>
      <c r="R31" s="254" t="n">
        <f aca="false">CX31</f>
        <v>200</v>
      </c>
      <c r="S31" s="143" t="n">
        <f aca="false">'Zone J'!CF28</f>
        <v>19.6240333333333</v>
      </c>
      <c r="U31" s="124" t="n">
        <f aca="false">B29</f>
        <v>37195</v>
      </c>
      <c r="V31" s="128" t="n">
        <v>50</v>
      </c>
      <c r="W31" s="129" t="n">
        <v>24.5</v>
      </c>
      <c r="X31" s="128" t="n">
        <v>50</v>
      </c>
      <c r="Y31" s="129" t="n">
        <v>24.25</v>
      </c>
      <c r="Z31" s="128" t="n">
        <v>50</v>
      </c>
      <c r="AA31" s="127" t="n">
        <v>24</v>
      </c>
      <c r="AB31" s="128" t="n">
        <v>50</v>
      </c>
      <c r="AC31" s="129" t="n">
        <v>23.75</v>
      </c>
      <c r="AD31" s="128" t="n">
        <v>50</v>
      </c>
      <c r="AE31" s="129" t="n">
        <v>23.25</v>
      </c>
      <c r="AF31" s="128" t="n">
        <v>-50</v>
      </c>
      <c r="AG31" s="129" t="n">
        <v>22.75</v>
      </c>
      <c r="AH31" s="128" t="n">
        <v>-50</v>
      </c>
      <c r="AI31" s="129" t="n">
        <v>22.75</v>
      </c>
      <c r="AJ31" s="128" t="n">
        <v>-50</v>
      </c>
      <c r="AK31" s="129" t="n">
        <v>22.75</v>
      </c>
      <c r="AL31" s="128" t="n">
        <v>150</v>
      </c>
      <c r="AM31" s="129" t="n">
        <v>21.75</v>
      </c>
      <c r="AN31" s="128" t="n">
        <v>0</v>
      </c>
      <c r="AO31" s="129" t="n">
        <v>21.25</v>
      </c>
      <c r="AP31" s="128"/>
      <c r="AQ31" s="129"/>
      <c r="AR31" s="416"/>
      <c r="AS31" s="417"/>
      <c r="AT31" s="128" t="n">
        <v>-100</v>
      </c>
      <c r="AU31" s="129" t="n">
        <v>21.75</v>
      </c>
      <c r="AV31" s="418"/>
      <c r="AW31" s="306"/>
      <c r="AX31" s="419"/>
      <c r="AY31" s="306"/>
      <c r="AZ31" s="131" t="n">
        <v>50</v>
      </c>
      <c r="BA31" s="126" t="n">
        <v>23.5</v>
      </c>
      <c r="BB31" s="419"/>
      <c r="BC31" s="306"/>
      <c r="BD31" s="419"/>
      <c r="BE31" s="306"/>
      <c r="BF31" s="419"/>
      <c r="BG31" s="306"/>
      <c r="BH31" s="419"/>
      <c r="BI31" s="306"/>
      <c r="BJ31" s="419"/>
      <c r="BK31" s="306"/>
      <c r="BL31" s="419"/>
      <c r="BM31" s="306"/>
      <c r="BN31" s="419"/>
      <c r="BO31" s="306"/>
      <c r="BP31" s="419"/>
      <c r="BQ31" s="306"/>
      <c r="BR31" s="419"/>
      <c r="BS31" s="306"/>
      <c r="BT31" s="419"/>
      <c r="BU31" s="306"/>
      <c r="BV31" s="419"/>
      <c r="BW31" s="306"/>
      <c r="BX31" s="419"/>
      <c r="BY31" s="306"/>
      <c r="BZ31" s="419"/>
      <c r="CA31" s="306"/>
      <c r="CB31" s="419"/>
      <c r="CC31" s="306"/>
      <c r="CD31" s="419"/>
      <c r="CE31" s="306"/>
      <c r="CF31" s="419"/>
      <c r="CG31" s="306"/>
      <c r="CH31" s="419"/>
      <c r="CI31" s="306"/>
      <c r="CJ31" s="419"/>
      <c r="CK31" s="306"/>
      <c r="CL31" s="419"/>
      <c r="CM31" s="306"/>
      <c r="CN31" s="419"/>
      <c r="CO31" s="306"/>
      <c r="CP31" s="419"/>
      <c r="CQ31" s="306"/>
      <c r="CR31" s="419"/>
      <c r="CS31" s="306"/>
      <c r="CT31" s="419"/>
      <c r="CU31" s="306"/>
      <c r="CV31" s="419"/>
      <c r="CW31" s="306"/>
      <c r="CX31" s="132" t="n">
        <f aca="false">V31+X31+Z31+AB31+AD31+AF31+AH31+AJ31+AL31+AN31+AP31+AR31+AT31+AV31+AX31+AZ31+BB31+BD31+BF31+BH31+BJ31+BL31+BN31+BP31+BR31+BT31+BV31+BX31+BZ31+CB31+CD31+CF31+CH31+CJ31+CL31+CN31+CP31+CR31+CT31+CV31</f>
        <v>200</v>
      </c>
      <c r="CY31" s="133" t="n">
        <f aca="false">(W31+Y31+AA31+AC31)/4</f>
        <v>24.125</v>
      </c>
      <c r="CZ31" s="124" t="n">
        <f aca="false">U31</f>
        <v>37195</v>
      </c>
    </row>
    <row r="32" customFormat="false" ht="16.5" hidden="false" customHeight="false" outlineLevel="0" collapsed="false">
      <c r="A32" s="266"/>
      <c r="B32" s="266"/>
      <c r="C32" s="267"/>
      <c r="D32" s="267"/>
      <c r="E32" s="267"/>
      <c r="F32" s="267"/>
      <c r="G32" s="267"/>
      <c r="H32" s="252"/>
      <c r="I32" s="268"/>
      <c r="J32" s="268"/>
      <c r="K32" s="269" t="n">
        <f aca="false">SUM(K4:K31)</f>
        <v>-54600</v>
      </c>
      <c r="L32" s="193"/>
      <c r="M32" s="193"/>
      <c r="N32" s="32"/>
      <c r="Q32" s="196"/>
      <c r="R32" s="420"/>
      <c r="S32" s="420"/>
      <c r="T32" s="420"/>
      <c r="U32" s="420"/>
      <c r="V32" s="420"/>
      <c r="W32" s="420"/>
      <c r="X32" s="272"/>
      <c r="Y32" s="274"/>
      <c r="Z32" s="272"/>
      <c r="AA32" s="274"/>
      <c r="AB32" s="272"/>
      <c r="AC32" s="274"/>
      <c r="AD32" s="272"/>
      <c r="AE32" s="274"/>
      <c r="AF32" s="272"/>
      <c r="AG32" s="273"/>
      <c r="AH32" s="272"/>
      <c r="AI32" s="274"/>
      <c r="AJ32" s="272"/>
      <c r="AK32" s="274"/>
      <c r="AL32" s="272"/>
      <c r="AM32" s="274"/>
      <c r="AN32" s="272"/>
      <c r="AO32" s="274"/>
      <c r="AP32" s="272"/>
      <c r="AQ32" s="274"/>
      <c r="AR32" s="272"/>
      <c r="AS32" s="274"/>
      <c r="AT32" s="272"/>
      <c r="AU32" s="277"/>
      <c r="AV32" s="272"/>
      <c r="AW32" s="274"/>
      <c r="AX32" s="272"/>
      <c r="AY32" s="274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8"/>
      <c r="CY32" s="279"/>
      <c r="CZ32" s="271"/>
    </row>
    <row r="33" customFormat="false" ht="16.5" hidden="false" customHeight="false" outlineLevel="0" collapsed="false">
      <c r="A33" s="357"/>
      <c r="B33" s="357"/>
      <c r="C33" s="281"/>
      <c r="D33" s="281"/>
      <c r="E33" s="358"/>
      <c r="F33" s="39"/>
      <c r="G33" s="360"/>
      <c r="H33" s="252"/>
      <c r="I33" s="362"/>
      <c r="J33" s="363"/>
      <c r="K33" s="364"/>
      <c r="L33" s="193"/>
      <c r="M33" s="193"/>
      <c r="N33" s="32"/>
      <c r="O33" s="196"/>
      <c r="P33" s="196"/>
      <c r="R33" s="421"/>
      <c r="S33" s="33"/>
      <c r="T33" s="422" t="s">
        <v>80</v>
      </c>
      <c r="U33" s="423" t="s">
        <v>81</v>
      </c>
      <c r="V33" s="424" t="s">
        <v>35</v>
      </c>
      <c r="W33" s="425" t="s">
        <v>36</v>
      </c>
      <c r="X33" s="424" t="s">
        <v>37</v>
      </c>
      <c r="Y33" s="426" t="s">
        <v>82</v>
      </c>
      <c r="Z33" s="427"/>
      <c r="AA33" s="274"/>
      <c r="AB33" s="272"/>
      <c r="AC33" s="274"/>
      <c r="AD33" s="272"/>
      <c r="AE33" s="274"/>
      <c r="AF33" s="272"/>
      <c r="AG33" s="273"/>
      <c r="AH33" s="272"/>
      <c r="AI33" s="274"/>
      <c r="AJ33" s="272"/>
      <c r="AK33" s="274"/>
      <c r="AL33" s="272"/>
      <c r="AM33" s="274"/>
      <c r="AN33" s="272"/>
      <c r="AO33" s="274"/>
      <c r="AP33" s="272"/>
      <c r="AQ33" s="274"/>
      <c r="AR33" s="272"/>
      <c r="AS33" s="274"/>
      <c r="AT33" s="272"/>
      <c r="AU33" s="277"/>
      <c r="AV33" s="272"/>
      <c r="AW33" s="274"/>
      <c r="AX33" s="272"/>
      <c r="AY33" s="274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8"/>
      <c r="CY33" s="279"/>
      <c r="CZ33" s="271"/>
    </row>
    <row r="34" customFormat="false" ht="16.5" hidden="false" customHeight="false" outlineLevel="0" collapsed="false">
      <c r="A34" s="32"/>
      <c r="B34" s="32"/>
      <c r="C34" s="428"/>
      <c r="D34" s="32"/>
      <c r="E34" s="429"/>
      <c r="F34" s="32"/>
      <c r="G34" s="430"/>
      <c r="H34" s="431"/>
      <c r="I34" s="432"/>
      <c r="J34" s="432"/>
      <c r="K34" s="433"/>
      <c r="N34" s="32"/>
      <c r="O34" s="196"/>
      <c r="P34" s="196"/>
      <c r="R34" s="420"/>
      <c r="S34" s="33"/>
      <c r="T34" s="434" t="n">
        <v>8</v>
      </c>
      <c r="U34" s="208" t="n">
        <v>14</v>
      </c>
      <c r="V34" s="435" t="n">
        <v>23</v>
      </c>
      <c r="W34" s="436" t="n">
        <v>25</v>
      </c>
      <c r="X34" s="437" t="n">
        <v>22</v>
      </c>
      <c r="Y34" s="438" t="s">
        <v>83</v>
      </c>
      <c r="Z34" s="439" t="n">
        <v>376</v>
      </c>
      <c r="AA34" s="274"/>
      <c r="AB34" s="272"/>
      <c r="AC34" s="274"/>
      <c r="AD34" s="272"/>
      <c r="AE34" s="274"/>
      <c r="AF34" s="272"/>
      <c r="AG34" s="273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7"/>
      <c r="AV34" s="272"/>
      <c r="AW34" s="274"/>
      <c r="AX34" s="272"/>
      <c r="AY34" s="274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8"/>
      <c r="CY34" s="279"/>
      <c r="CZ34" s="271"/>
    </row>
    <row r="35" customFormat="false" ht="16.5" hidden="false" customHeight="false" outlineLevel="0" collapsed="false">
      <c r="A35" s="280"/>
      <c r="B35" s="280"/>
      <c r="C35" s="281"/>
      <c r="D35" s="281"/>
      <c r="E35" s="282"/>
      <c r="F35" s="283"/>
      <c r="G35" s="284"/>
      <c r="H35" s="285"/>
      <c r="I35" s="285"/>
      <c r="J35" s="286"/>
      <c r="K35" s="287"/>
      <c r="R35" s="420"/>
      <c r="S35" s="33"/>
      <c r="T35" s="434" t="n">
        <v>16</v>
      </c>
      <c r="U35" s="213" t="n">
        <v>4</v>
      </c>
      <c r="V35" s="435" t="n">
        <v>21.8750000000001</v>
      </c>
      <c r="W35" s="436" t="n">
        <v>27</v>
      </c>
      <c r="X35" s="437" t="n">
        <v>27</v>
      </c>
      <c r="Y35" s="440" t="s">
        <v>84</v>
      </c>
      <c r="Z35" s="441" t="n">
        <v>368</v>
      </c>
      <c r="AA35" s="274"/>
      <c r="AB35" s="272"/>
      <c r="AC35" s="274"/>
      <c r="AD35" s="272"/>
      <c r="AE35" s="274"/>
      <c r="AF35" s="272"/>
      <c r="AG35" s="273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7"/>
      <c r="AV35" s="272"/>
      <c r="AW35" s="274"/>
      <c r="AX35" s="272"/>
      <c r="AY35" s="274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8"/>
      <c r="CY35" s="279"/>
      <c r="CZ35" s="271"/>
    </row>
    <row r="36" customFormat="false" ht="16.5" hidden="false" customHeight="false" outlineLevel="0" collapsed="false">
      <c r="B36" s="32"/>
      <c r="C36" s="218"/>
      <c r="D36" s="218"/>
      <c r="E36" s="288"/>
      <c r="F36" s="32"/>
      <c r="G36" s="442" t="s">
        <v>74</v>
      </c>
      <c r="H36" s="443" t="s">
        <v>75</v>
      </c>
      <c r="I36" s="444" t="s">
        <v>76</v>
      </c>
      <c r="J36" s="445"/>
      <c r="K36" s="446" t="n">
        <f aca="false">SUM(K10+K32)</f>
        <v>-57600</v>
      </c>
      <c r="R36" s="420"/>
      <c r="S36" s="33"/>
      <c r="T36" s="422"/>
      <c r="U36" s="447" t="s">
        <v>74</v>
      </c>
      <c r="V36" s="448" t="n">
        <v>24.5833333333333</v>
      </c>
      <c r="W36" s="448" t="n">
        <v>26.8039215686275</v>
      </c>
      <c r="X36" s="448" t="n">
        <f aca="false">(((T34*U34)*X34)+(T35*U35)*X35)/U37</f>
        <v>23.8181818181818</v>
      </c>
      <c r="Y36" s="426" t="s">
        <v>85</v>
      </c>
      <c r="Z36" s="449" t="n">
        <f aca="false">Z34+Z35</f>
        <v>744</v>
      </c>
      <c r="AA36" s="274"/>
      <c r="AB36" s="272"/>
      <c r="AC36" s="274"/>
      <c r="AD36" s="272"/>
      <c r="AE36" s="274"/>
      <c r="AF36" s="272"/>
      <c r="AG36" s="273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7"/>
      <c r="AV36" s="272"/>
      <c r="AW36" s="274"/>
      <c r="AX36" s="272"/>
      <c r="AY36" s="274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8"/>
      <c r="CY36" s="279"/>
      <c r="CZ36" s="271"/>
    </row>
    <row r="37" customFormat="false" ht="16.5" hidden="false" customHeight="false" outlineLevel="0" collapsed="false">
      <c r="B37" s="32"/>
      <c r="C37" s="218"/>
      <c r="D37" s="218"/>
      <c r="E37" s="288"/>
      <c r="F37" s="32"/>
      <c r="G37" s="450"/>
      <c r="H37" s="450"/>
      <c r="I37" s="451"/>
      <c r="J37" s="451"/>
      <c r="K37" s="452"/>
      <c r="R37" s="420"/>
      <c r="S37" s="33"/>
      <c r="T37" s="422" t="s">
        <v>86</v>
      </c>
      <c r="U37" s="447" t="n">
        <f aca="false">(U34*T34)+(U35*T35)</f>
        <v>176</v>
      </c>
      <c r="V37" s="215"/>
      <c r="W37" s="210"/>
      <c r="X37" s="210"/>
      <c r="Y37" s="440" t="s">
        <v>87</v>
      </c>
      <c r="Z37" s="453" t="n">
        <f aca="false">X36</f>
        <v>23.8181818181818</v>
      </c>
      <c r="AA37" s="393"/>
      <c r="AB37" s="272"/>
      <c r="AC37" s="393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7"/>
      <c r="AV37" s="272"/>
      <c r="AW37" s="274"/>
      <c r="AX37" s="272"/>
      <c r="AY37" s="274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8"/>
      <c r="CY37" s="279"/>
      <c r="CZ37" s="271"/>
    </row>
    <row r="38" customFormat="false" ht="15.75" hidden="false" customHeight="false" outlineLevel="0" collapsed="false">
      <c r="C38" s="296"/>
      <c r="E38" s="297"/>
      <c r="R38" s="420"/>
      <c r="S38" s="454"/>
      <c r="T38" s="420"/>
      <c r="U38" s="420"/>
      <c r="V38" s="420"/>
      <c r="W38" s="420"/>
      <c r="X38" s="421"/>
      <c r="Y38" s="440" t="s">
        <v>88</v>
      </c>
      <c r="Z38" s="455" t="n">
        <v>30</v>
      </c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7"/>
      <c r="AV38" s="272"/>
      <c r="AW38" s="274"/>
      <c r="AX38" s="272"/>
      <c r="AY38" s="274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8"/>
      <c r="CY38" s="279"/>
      <c r="CZ38" s="271"/>
    </row>
    <row r="39" customFormat="false" ht="12.75" hidden="false" customHeight="false" outlineLevel="0" collapsed="false">
      <c r="C39" s="296"/>
      <c r="E39" s="297"/>
      <c r="R39" s="420"/>
      <c r="S39" s="454"/>
      <c r="T39" s="420"/>
      <c r="U39" s="420"/>
      <c r="V39" s="420"/>
      <c r="W39" s="420"/>
      <c r="X39" s="420"/>
      <c r="Y39" s="456"/>
      <c r="Z39" s="457"/>
    </row>
    <row r="40" customFormat="false" ht="16.5" hidden="false" customHeight="false" outlineLevel="0" collapsed="false">
      <c r="C40" s="296"/>
      <c r="E40" s="297"/>
      <c r="R40" s="420"/>
      <c r="S40" s="454"/>
      <c r="T40" s="420"/>
      <c r="U40" s="420"/>
      <c r="V40" s="420"/>
      <c r="W40" s="420"/>
      <c r="X40" s="420"/>
      <c r="Y40" s="440" t="s">
        <v>89</v>
      </c>
      <c r="Z40" s="458" t="n">
        <f aca="false">Z37*Z34</f>
        <v>8955.63636363636</v>
      </c>
    </row>
    <row r="41" customFormat="false" ht="16.5" hidden="false" customHeight="false" outlineLevel="0" collapsed="false">
      <c r="C41" s="296"/>
      <c r="E41" s="297"/>
      <c r="R41" s="420"/>
      <c r="S41" s="459"/>
      <c r="T41" s="460" t="s">
        <v>70</v>
      </c>
      <c r="U41" s="225" t="s">
        <v>71</v>
      </c>
      <c r="V41" s="207" t="s">
        <v>36</v>
      </c>
      <c r="W41" s="420"/>
      <c r="X41" s="420"/>
      <c r="Y41" s="440" t="s">
        <v>90</v>
      </c>
      <c r="Z41" s="458" t="n">
        <f aca="false">Z38*Z35</f>
        <v>11040</v>
      </c>
    </row>
    <row r="42" customFormat="false" ht="13.5" hidden="false" customHeight="false" outlineLevel="0" collapsed="false">
      <c r="C42" s="296"/>
      <c r="E42" s="297"/>
      <c r="R42" s="420"/>
      <c r="S42" s="33"/>
      <c r="T42" s="461" t="s">
        <v>72</v>
      </c>
      <c r="U42" s="230" t="n">
        <v>17</v>
      </c>
      <c r="V42" s="231" t="n">
        <v>18</v>
      </c>
      <c r="W42" s="420"/>
      <c r="X42" s="420"/>
      <c r="Y42" s="462" t="s">
        <v>85</v>
      </c>
      <c r="Z42" s="463" t="n">
        <f aca="false">Z40+Z41</f>
        <v>19995.6363636364</v>
      </c>
    </row>
    <row r="43" customFormat="false" ht="16.5" hidden="false" customHeight="false" outlineLevel="0" collapsed="false">
      <c r="C43" s="296"/>
      <c r="E43" s="297"/>
      <c r="R43" s="420"/>
      <c r="S43" s="33"/>
      <c r="T43" s="464" t="s">
        <v>73</v>
      </c>
      <c r="U43" s="234" t="n">
        <v>23</v>
      </c>
      <c r="V43" s="235" t="n">
        <v>28.25</v>
      </c>
      <c r="W43" s="420"/>
      <c r="X43" s="420"/>
      <c r="Y43" s="426" t="s">
        <v>91</v>
      </c>
      <c r="Z43" s="465" t="n">
        <f aca="false">Z42/Z36</f>
        <v>26.8758553274682</v>
      </c>
    </row>
    <row r="44" customFormat="false" ht="13.5" hidden="false" customHeight="false" outlineLevel="0" collapsed="false">
      <c r="C44" s="296"/>
      <c r="E44" s="297"/>
      <c r="R44" s="420"/>
      <c r="S44" s="454"/>
      <c r="T44" s="466"/>
      <c r="U44" s="239" t="n">
        <v>20.6666666666667</v>
      </c>
      <c r="V44" s="240" t="n">
        <v>24.5</v>
      </c>
      <c r="W44" s="420"/>
      <c r="X44" s="420"/>
    </row>
    <row r="45" customFormat="false" ht="12.75" hidden="false" customHeight="false" outlineLevel="0" collapsed="false">
      <c r="C45" s="296"/>
      <c r="E45" s="297"/>
      <c r="R45" s="420"/>
      <c r="S45" s="420"/>
      <c r="T45" s="420"/>
      <c r="U45" s="420"/>
      <c r="V45" s="420"/>
      <c r="W45" s="420"/>
    </row>
    <row r="46" customFormat="false" ht="12.75" hidden="false" customHeight="false" outlineLevel="0" collapsed="false">
      <c r="C46" s="296"/>
      <c r="E46" s="297"/>
      <c r="R46" s="420"/>
      <c r="S46" s="420"/>
      <c r="T46" s="420"/>
      <c r="U46" s="420"/>
      <c r="V46" s="420"/>
      <c r="W46" s="420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2.56"/>
    <col collapsed="false" customWidth="true" hidden="false" outlineLevel="0" max="90" min="90" style="0" width="13.14"/>
  </cols>
  <sheetData>
    <row r="1" customFormat="false" ht="13.5" hidden="false" customHeight="false" outlineLevel="0" collapsed="false">
      <c r="A1" s="420"/>
      <c r="B1" s="420"/>
      <c r="C1" s="420"/>
      <c r="D1" s="420"/>
      <c r="E1" s="420"/>
      <c r="F1" s="420"/>
    </row>
    <row r="2" customFormat="false" ht="13.5" hidden="false" customHeight="false" outlineLevel="0" collapsed="false">
      <c r="A2" s="421"/>
      <c r="B2" s="424" t="s">
        <v>80</v>
      </c>
      <c r="C2" s="423" t="s">
        <v>81</v>
      </c>
      <c r="D2" s="424" t="s">
        <v>35</v>
      </c>
      <c r="E2" s="425" t="s">
        <v>36</v>
      </c>
      <c r="F2" s="420"/>
    </row>
    <row r="3" customFormat="false" ht="13.5" hidden="false" customHeight="false" outlineLevel="0" collapsed="false">
      <c r="A3" s="420"/>
      <c r="B3" s="467" t="s">
        <v>92</v>
      </c>
      <c r="C3" s="208" t="n">
        <v>21</v>
      </c>
      <c r="D3" s="435" t="n">
        <v>25.25</v>
      </c>
      <c r="E3" s="436" t="n">
        <v>26.25</v>
      </c>
      <c r="F3" s="420"/>
    </row>
    <row r="4" customFormat="false" ht="13.5" hidden="false" customHeight="false" outlineLevel="0" collapsed="false">
      <c r="A4" s="420"/>
      <c r="B4" s="467" t="s">
        <v>93</v>
      </c>
      <c r="C4" s="213" t="n">
        <v>5</v>
      </c>
      <c r="D4" s="435" t="n">
        <v>29</v>
      </c>
      <c r="E4" s="436" t="n">
        <v>29.75</v>
      </c>
      <c r="F4" s="420"/>
    </row>
    <row r="5" customFormat="false" ht="13.5" hidden="false" customHeight="false" outlineLevel="0" collapsed="false">
      <c r="A5" s="420"/>
      <c r="B5" s="424"/>
      <c r="C5" s="447" t="s">
        <v>74</v>
      </c>
      <c r="D5" s="448" t="n">
        <v>24.5833333333333</v>
      </c>
      <c r="E5" s="448" t="n">
        <v>26.8039215686275</v>
      </c>
      <c r="F5" s="420"/>
    </row>
    <row r="6" customFormat="false" ht="13.5" hidden="false" customHeight="false" outlineLevel="0" collapsed="false">
      <c r="A6" s="420"/>
      <c r="B6" s="424" t="s">
        <v>94</v>
      </c>
      <c r="C6" s="447" t="n">
        <v>408</v>
      </c>
      <c r="D6" s="215"/>
      <c r="E6" s="210"/>
      <c r="F6" s="420"/>
    </row>
    <row r="7" customFormat="false" ht="12.75" hidden="false" customHeight="false" outlineLevel="0" collapsed="false">
      <c r="A7" s="420"/>
      <c r="B7" s="420"/>
      <c r="C7" s="420"/>
      <c r="D7" s="420"/>
      <c r="E7" s="420"/>
      <c r="F7" s="421"/>
    </row>
    <row r="8" customFormat="false" ht="12.75" hidden="false" customHeight="false" outlineLevel="0" collapsed="false">
      <c r="A8" s="420"/>
      <c r="B8" s="420"/>
      <c r="C8" s="420"/>
      <c r="D8" s="420"/>
      <c r="E8" s="420"/>
      <c r="F8" s="420"/>
    </row>
    <row r="9" customFormat="false" ht="13.5" hidden="false" customHeight="false" outlineLevel="0" collapsed="false">
      <c r="A9" s="420"/>
      <c r="B9" s="420"/>
      <c r="C9" s="420"/>
      <c r="D9" s="420"/>
      <c r="E9" s="420"/>
      <c r="F9" s="420"/>
    </row>
    <row r="10" customFormat="false" ht="13.5" hidden="false" customHeight="false" outlineLevel="0" collapsed="false">
      <c r="A10" s="420"/>
      <c r="B10" s="224" t="s">
        <v>70</v>
      </c>
      <c r="C10" s="225" t="s">
        <v>71</v>
      </c>
      <c r="D10" s="207" t="s">
        <v>36</v>
      </c>
      <c r="E10" s="420"/>
      <c r="F10" s="420"/>
    </row>
    <row r="11" customFormat="false" ht="12.75" hidden="false" customHeight="false" outlineLevel="0" collapsed="false">
      <c r="A11" s="420"/>
      <c r="B11" s="229" t="s">
        <v>72</v>
      </c>
      <c r="C11" s="230" t="n">
        <v>16</v>
      </c>
      <c r="D11" s="231" t="n">
        <v>17</v>
      </c>
      <c r="E11" s="420"/>
      <c r="F11" s="420"/>
    </row>
    <row r="12" customFormat="false" ht="13.5" hidden="false" customHeight="false" outlineLevel="0" collapsed="false">
      <c r="A12" s="420"/>
      <c r="B12" s="233" t="s">
        <v>73</v>
      </c>
      <c r="C12" s="234" t="n">
        <v>23</v>
      </c>
      <c r="D12" s="235" t="n">
        <v>28.25</v>
      </c>
      <c r="E12" s="420"/>
      <c r="F12" s="420"/>
    </row>
    <row r="13" customFormat="false" ht="13.5" hidden="false" customHeight="false" outlineLevel="0" collapsed="false">
      <c r="A13" s="420"/>
      <c r="B13" s="468"/>
      <c r="C13" s="239" t="n">
        <v>20.6666666666667</v>
      </c>
      <c r="D13" s="240" t="n">
        <v>24.5</v>
      </c>
      <c r="E13" s="420"/>
      <c r="F13" s="420"/>
    </row>
    <row r="14" customFormat="false" ht="12.75" hidden="false" customHeight="false" outlineLevel="0" collapsed="false">
      <c r="A14" s="420"/>
      <c r="B14" s="420"/>
      <c r="C14" s="420"/>
      <c r="D14" s="420"/>
      <c r="E14" s="420"/>
      <c r="F14" s="420"/>
    </row>
    <row r="15" customFormat="false" ht="12.75" hidden="false" customHeight="false" outlineLevel="0" collapsed="false">
      <c r="A15" s="420"/>
      <c r="B15" s="420"/>
      <c r="C15" s="420"/>
      <c r="D15" s="420"/>
      <c r="E15" s="420"/>
      <c r="F15" s="420"/>
      <c r="G15" s="469" t="s">
        <v>95</v>
      </c>
    </row>
    <row r="16" customFormat="false" ht="13.5" hidden="false" customHeight="false" outlineLevel="0" collapsed="false"/>
    <row r="17" customFormat="false" ht="12.75" hidden="false" customHeight="false" outlineLevel="0" collapsed="false">
      <c r="G17" s="89"/>
      <c r="H17" s="90" t="n">
        <v>1</v>
      </c>
      <c r="I17" s="90"/>
      <c r="J17" s="90" t="n">
        <v>2</v>
      </c>
      <c r="K17" s="90"/>
      <c r="L17" s="90" t="n">
        <v>3</v>
      </c>
      <c r="M17" s="90"/>
      <c r="N17" s="90" t="n">
        <v>4</v>
      </c>
      <c r="O17" s="90"/>
      <c r="P17" s="90" t="n">
        <v>5</v>
      </c>
      <c r="Q17" s="90"/>
      <c r="R17" s="90" t="n">
        <v>6</v>
      </c>
      <c r="S17" s="90"/>
      <c r="T17" s="90" t="n">
        <v>7</v>
      </c>
      <c r="U17" s="90"/>
      <c r="V17" s="90" t="n">
        <v>8</v>
      </c>
      <c r="W17" s="90"/>
      <c r="X17" s="90" t="n">
        <v>9</v>
      </c>
      <c r="Y17" s="90"/>
      <c r="Z17" s="90" t="n">
        <v>10</v>
      </c>
      <c r="AA17" s="90"/>
      <c r="AB17" s="90" t="n">
        <v>11</v>
      </c>
      <c r="AC17" s="90"/>
      <c r="AD17" s="90" t="n">
        <v>12</v>
      </c>
      <c r="AE17" s="90"/>
      <c r="AF17" s="90" t="n">
        <v>13</v>
      </c>
      <c r="AG17" s="90"/>
      <c r="AH17" s="90" t="n">
        <v>14</v>
      </c>
      <c r="AI17" s="90"/>
      <c r="AJ17" s="90" t="n">
        <v>15</v>
      </c>
      <c r="AK17" s="90"/>
      <c r="AL17" s="90" t="n">
        <v>16</v>
      </c>
      <c r="AM17" s="90"/>
      <c r="AN17" s="90" t="n">
        <v>17</v>
      </c>
      <c r="AO17" s="90"/>
      <c r="AP17" s="90" t="n">
        <v>18</v>
      </c>
      <c r="AQ17" s="90"/>
      <c r="AR17" s="90" t="n">
        <v>19</v>
      </c>
      <c r="AS17" s="90"/>
      <c r="AT17" s="90" t="n">
        <v>20</v>
      </c>
      <c r="AU17" s="90"/>
      <c r="AV17" s="90" t="n">
        <v>21</v>
      </c>
      <c r="AW17" s="90"/>
      <c r="AX17" s="90" t="n">
        <v>22</v>
      </c>
      <c r="AY17" s="90"/>
      <c r="AZ17" s="90" t="n">
        <v>23</v>
      </c>
      <c r="BA17" s="90"/>
      <c r="BB17" s="90" t="n">
        <v>24</v>
      </c>
      <c r="BC17" s="90"/>
      <c r="BD17" s="90" t="n">
        <v>25</v>
      </c>
      <c r="BE17" s="90"/>
      <c r="BF17" s="90" t="n">
        <v>26</v>
      </c>
      <c r="BG17" s="90"/>
      <c r="BH17" s="90" t="n">
        <v>27</v>
      </c>
      <c r="BI17" s="90"/>
      <c r="BJ17" s="90" t="n">
        <v>28</v>
      </c>
      <c r="BK17" s="90"/>
      <c r="BL17" s="90" t="n">
        <v>29</v>
      </c>
      <c r="BM17" s="90"/>
      <c r="BN17" s="90" t="n">
        <v>30</v>
      </c>
      <c r="BO17" s="90"/>
      <c r="BP17" s="90" t="n">
        <v>31</v>
      </c>
      <c r="BQ17" s="90"/>
      <c r="BR17" s="90" t="n">
        <v>32</v>
      </c>
      <c r="BS17" s="90"/>
      <c r="BT17" s="90" t="n">
        <v>33</v>
      </c>
      <c r="BU17" s="90"/>
      <c r="BV17" s="90" t="n">
        <v>34</v>
      </c>
      <c r="BW17" s="90"/>
      <c r="BX17" s="90" t="n">
        <v>35</v>
      </c>
      <c r="BY17" s="90"/>
      <c r="BZ17" s="90" t="n">
        <v>36</v>
      </c>
      <c r="CA17" s="90"/>
      <c r="CB17" s="90" t="n">
        <v>37</v>
      </c>
      <c r="CC17" s="90"/>
      <c r="CD17" s="90" t="n">
        <v>38</v>
      </c>
      <c r="CE17" s="90"/>
      <c r="CF17" s="90" t="n">
        <v>39</v>
      </c>
      <c r="CG17" s="90"/>
      <c r="CH17" s="90" t="n">
        <v>40</v>
      </c>
      <c r="CI17" s="90"/>
      <c r="CJ17" s="91" t="s">
        <v>52</v>
      </c>
      <c r="CK17" s="92" t="s">
        <v>53</v>
      </c>
    </row>
    <row r="18" customFormat="false" ht="13.5" hidden="false" customHeight="false" outlineLevel="0" collapsed="false">
      <c r="G18" s="106" t="s">
        <v>57</v>
      </c>
      <c r="H18" s="107" t="s">
        <v>58</v>
      </c>
      <c r="I18" s="108" t="s">
        <v>55</v>
      </c>
      <c r="J18" s="107" t="s">
        <v>58</v>
      </c>
      <c r="K18" s="108" t="s">
        <v>55</v>
      </c>
      <c r="L18" s="107" t="s">
        <v>58</v>
      </c>
      <c r="M18" s="108" t="s">
        <v>55</v>
      </c>
      <c r="N18" s="107" t="s">
        <v>58</v>
      </c>
      <c r="O18" s="108" t="s">
        <v>55</v>
      </c>
      <c r="P18" s="107" t="s">
        <v>58</v>
      </c>
      <c r="Q18" s="108" t="s">
        <v>55</v>
      </c>
      <c r="R18" s="107" t="s">
        <v>58</v>
      </c>
      <c r="S18" s="108" t="s">
        <v>55</v>
      </c>
      <c r="T18" s="107" t="s">
        <v>58</v>
      </c>
      <c r="U18" s="108" t="s">
        <v>55</v>
      </c>
      <c r="V18" s="107" t="s">
        <v>58</v>
      </c>
      <c r="W18" s="108" t="s">
        <v>55</v>
      </c>
      <c r="X18" s="107" t="s">
        <v>58</v>
      </c>
      <c r="Y18" s="108" t="s">
        <v>55</v>
      </c>
      <c r="Z18" s="107" t="s">
        <v>58</v>
      </c>
      <c r="AA18" s="108" t="s">
        <v>55</v>
      </c>
      <c r="AB18" s="107" t="s">
        <v>58</v>
      </c>
      <c r="AC18" s="108" t="s">
        <v>55</v>
      </c>
      <c r="AD18" s="107" t="s">
        <v>58</v>
      </c>
      <c r="AE18" s="108" t="s">
        <v>55</v>
      </c>
      <c r="AF18" s="109" t="s">
        <v>58</v>
      </c>
      <c r="AG18" s="110" t="s">
        <v>55</v>
      </c>
      <c r="AH18" s="107" t="s">
        <v>58</v>
      </c>
      <c r="AI18" s="108" t="s">
        <v>55</v>
      </c>
      <c r="AJ18" s="107" t="s">
        <v>58</v>
      </c>
      <c r="AK18" s="108" t="s">
        <v>55</v>
      </c>
      <c r="AL18" s="107" t="s">
        <v>58</v>
      </c>
      <c r="AM18" s="108" t="s">
        <v>55</v>
      </c>
      <c r="AN18" s="107" t="s">
        <v>58</v>
      </c>
      <c r="AO18" s="108" t="s">
        <v>55</v>
      </c>
      <c r="AP18" s="107" t="s">
        <v>58</v>
      </c>
      <c r="AQ18" s="108" t="s">
        <v>55</v>
      </c>
      <c r="AR18" s="107" t="s">
        <v>58</v>
      </c>
      <c r="AS18" s="108" t="s">
        <v>55</v>
      </c>
      <c r="AT18" s="107" t="s">
        <v>58</v>
      </c>
      <c r="AU18" s="108" t="s">
        <v>55</v>
      </c>
      <c r="AV18" s="107" t="s">
        <v>58</v>
      </c>
      <c r="AW18" s="108" t="s">
        <v>55</v>
      </c>
      <c r="AX18" s="107" t="s">
        <v>58</v>
      </c>
      <c r="AY18" s="108" t="s">
        <v>55</v>
      </c>
      <c r="AZ18" s="107" t="s">
        <v>58</v>
      </c>
      <c r="BA18" s="108" t="s">
        <v>55</v>
      </c>
      <c r="BB18" s="107" t="s">
        <v>58</v>
      </c>
      <c r="BC18" s="108" t="s">
        <v>55</v>
      </c>
      <c r="BD18" s="107" t="s">
        <v>58</v>
      </c>
      <c r="BE18" s="108" t="s">
        <v>55</v>
      </c>
      <c r="BF18" s="107" t="s">
        <v>58</v>
      </c>
      <c r="BG18" s="108" t="s">
        <v>55</v>
      </c>
      <c r="BH18" s="107" t="s">
        <v>58</v>
      </c>
      <c r="BI18" s="108" t="s">
        <v>55</v>
      </c>
      <c r="BJ18" s="107" t="s">
        <v>58</v>
      </c>
      <c r="BK18" s="108" t="s">
        <v>55</v>
      </c>
      <c r="BL18" s="107" t="s">
        <v>58</v>
      </c>
      <c r="BM18" s="108" t="s">
        <v>55</v>
      </c>
      <c r="BN18" s="107" t="s">
        <v>58</v>
      </c>
      <c r="BO18" s="108" t="s">
        <v>55</v>
      </c>
      <c r="BP18" s="107" t="s">
        <v>58</v>
      </c>
      <c r="BQ18" s="108" t="s">
        <v>55</v>
      </c>
      <c r="BR18" s="107" t="s">
        <v>58</v>
      </c>
      <c r="BS18" s="108" t="s">
        <v>55</v>
      </c>
      <c r="BT18" s="107" t="s">
        <v>58</v>
      </c>
      <c r="BU18" s="108" t="s">
        <v>55</v>
      </c>
      <c r="BV18" s="107" t="s">
        <v>58</v>
      </c>
      <c r="BW18" s="108" t="s">
        <v>55</v>
      </c>
      <c r="BX18" s="107" t="s">
        <v>58</v>
      </c>
      <c r="BY18" s="108" t="s">
        <v>55</v>
      </c>
      <c r="BZ18" s="107" t="s">
        <v>58</v>
      </c>
      <c r="CA18" s="108" t="s">
        <v>55</v>
      </c>
      <c r="CB18" s="107" t="s">
        <v>58</v>
      </c>
      <c r="CC18" s="108" t="s">
        <v>55</v>
      </c>
      <c r="CD18" s="107" t="s">
        <v>58</v>
      </c>
      <c r="CE18" s="108" t="s">
        <v>55</v>
      </c>
      <c r="CF18" s="107" t="s">
        <v>58</v>
      </c>
      <c r="CG18" s="108" t="s">
        <v>55</v>
      </c>
      <c r="CH18" s="107" t="s">
        <v>58</v>
      </c>
      <c r="CI18" s="108" t="s">
        <v>55</v>
      </c>
      <c r="CJ18" s="111" t="s">
        <v>58</v>
      </c>
      <c r="CK18" s="112" t="s">
        <v>55</v>
      </c>
      <c r="CL18" s="106" t="s">
        <v>57</v>
      </c>
    </row>
    <row r="19" customFormat="false" ht="15.75" hidden="false" customHeight="false" outlineLevel="0" collapsed="false">
      <c r="G19" s="320"/>
      <c r="H19" s="125"/>
      <c r="I19" s="367"/>
      <c r="J19" s="128"/>
      <c r="K19" s="129"/>
      <c r="L19" s="128"/>
      <c r="M19" s="129"/>
      <c r="N19" s="128"/>
      <c r="O19" s="129"/>
      <c r="P19" s="128"/>
      <c r="Q19" s="129"/>
      <c r="R19" s="128"/>
      <c r="S19" s="129"/>
      <c r="T19" s="128"/>
      <c r="U19" s="129"/>
      <c r="V19" s="128"/>
      <c r="W19" s="129"/>
      <c r="X19" s="128"/>
      <c r="Y19" s="129"/>
      <c r="Z19" s="128"/>
      <c r="AA19" s="129"/>
      <c r="AB19" s="128"/>
      <c r="AC19" s="129"/>
      <c r="AD19" s="128"/>
      <c r="AE19" s="321"/>
      <c r="AF19" s="322"/>
      <c r="AG19" s="323"/>
      <c r="AH19" s="150"/>
      <c r="AI19" s="126"/>
      <c r="AJ19" s="131"/>
      <c r="AK19" s="126"/>
      <c r="AL19" s="131"/>
      <c r="AM19" s="126"/>
      <c r="AN19" s="131"/>
      <c r="AO19" s="126"/>
      <c r="AP19" s="131"/>
      <c r="AQ19" s="126"/>
      <c r="AR19" s="131"/>
      <c r="AS19" s="126"/>
      <c r="AT19" s="131"/>
      <c r="AU19" s="126"/>
      <c r="AV19" s="131"/>
      <c r="AW19" s="126"/>
      <c r="AX19" s="131"/>
      <c r="AY19" s="126"/>
      <c r="AZ19" s="131"/>
      <c r="BA19" s="126"/>
      <c r="BB19" s="131"/>
      <c r="BC19" s="126"/>
      <c r="BD19" s="131"/>
      <c r="BE19" s="126"/>
      <c r="BF19" s="131"/>
      <c r="BG19" s="126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2" t="n">
        <f aca="false">H19+J19+L19+N19+P19+R19+T19+V19+X19+Z19+AB19+AD19+AF19+AH19+AJ19+AL19+AN19+AP19+AR19+AT19+AV19+AX19+AZ19+BB19+BD19+BF19+BH19+BJ19+BL19+BN19+BP19+BR19+BT19+BV19+BX19+BZ19+CB19+CD19+CF19+CH19</f>
        <v>0</v>
      </c>
      <c r="CK19" s="133" t="n">
        <f aca="false">IF(AND(CJ19=0,CN19=0),0,(CQ19+CR19)/CN19)</f>
        <v>0</v>
      </c>
      <c r="CL19" s="124" t="n">
        <f aca="false">G19</f>
        <v>0</v>
      </c>
    </row>
    <row r="20" customFormat="false" ht="15.75" hidden="false" customHeight="false" outlineLevel="0" collapsed="false">
      <c r="G20" s="320"/>
      <c r="H20" s="128"/>
      <c r="I20" s="129"/>
      <c r="J20" s="299"/>
      <c r="K20" s="470"/>
      <c r="L20" s="128"/>
      <c r="M20" s="129"/>
      <c r="N20" s="128"/>
      <c r="O20" s="129"/>
      <c r="P20" s="128"/>
      <c r="Q20" s="303"/>
      <c r="R20" s="128"/>
      <c r="S20" s="127"/>
      <c r="T20" s="128"/>
      <c r="U20" s="129"/>
      <c r="V20" s="128"/>
      <c r="W20" s="129"/>
      <c r="X20" s="147"/>
      <c r="Y20" s="127"/>
      <c r="Z20" s="147"/>
      <c r="AA20" s="325"/>
      <c r="AB20" s="147"/>
      <c r="AC20" s="325"/>
      <c r="AD20" s="128"/>
      <c r="AE20" s="321"/>
      <c r="AF20" s="148"/>
      <c r="AG20" s="149"/>
      <c r="AH20" s="150"/>
      <c r="AI20" s="126"/>
      <c r="AJ20" s="131"/>
      <c r="AK20" s="126"/>
      <c r="AL20" s="131"/>
      <c r="AM20" s="126"/>
      <c r="AN20" s="131"/>
      <c r="AO20" s="126"/>
      <c r="AP20" s="131"/>
      <c r="AQ20" s="126"/>
      <c r="AR20" s="131"/>
      <c r="AS20" s="126"/>
      <c r="AT20" s="131"/>
      <c r="AU20" s="126"/>
      <c r="AV20" s="131"/>
      <c r="AW20" s="126"/>
      <c r="AX20" s="131"/>
      <c r="AY20" s="126"/>
      <c r="AZ20" s="131"/>
      <c r="BA20" s="126"/>
      <c r="BB20" s="131"/>
      <c r="BC20" s="126"/>
      <c r="BD20" s="131"/>
      <c r="BE20" s="126"/>
      <c r="BF20" s="131"/>
      <c r="BG20" s="126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2" t="n">
        <f aca="false">H20+J20+L20+N20+P20+R20+T20+V20+X20+Z20+AB20+AD20+AF20+AH20+AJ20+AL20+AN20+AP20+AR20+AT20+AV20+AX20+AZ20+BB20+BD20+BF20+BH20+BJ20+BL20+BN20+BP20+BR20+BT20+BV20+BX20+BZ20+CB20+CD20+CF20+CH20</f>
        <v>0</v>
      </c>
      <c r="CK20" s="133" t="n">
        <f aca="false">IF(AND(CJ20=0,CN20=0),0,(CQ20+CR20)/CN20)</f>
        <v>0</v>
      </c>
      <c r="CL20" s="124" t="n">
        <f aca="false">G20</f>
        <v>0</v>
      </c>
    </row>
    <row r="21" customFormat="false" ht="15.75" hidden="false" customHeight="false" outlineLevel="0" collapsed="false">
      <c r="G21" s="124" t="n">
        <v>37137</v>
      </c>
      <c r="H21" s="128"/>
      <c r="I21" s="129"/>
      <c r="J21" s="128"/>
      <c r="K21" s="129"/>
      <c r="L21" s="128"/>
      <c r="M21" s="127"/>
      <c r="N21" s="128"/>
      <c r="O21" s="129"/>
      <c r="P21" s="128"/>
      <c r="Q21" s="129"/>
      <c r="R21" s="128"/>
      <c r="S21" s="129"/>
      <c r="T21" s="128"/>
      <c r="U21" s="129"/>
      <c r="V21" s="128"/>
      <c r="W21" s="129"/>
      <c r="X21" s="147"/>
      <c r="Y21" s="325"/>
      <c r="Z21" s="147"/>
      <c r="AA21" s="325"/>
      <c r="AB21" s="147"/>
      <c r="AC21" s="325"/>
      <c r="AD21" s="128"/>
      <c r="AE21" s="321"/>
      <c r="AF21" s="148"/>
      <c r="AG21" s="149"/>
      <c r="AH21" s="150"/>
      <c r="AI21" s="126"/>
      <c r="AJ21" s="131"/>
      <c r="AK21" s="126"/>
      <c r="AL21" s="131"/>
      <c r="AM21" s="126"/>
      <c r="AN21" s="131"/>
      <c r="AO21" s="126"/>
      <c r="AP21" s="131"/>
      <c r="AQ21" s="126"/>
      <c r="AR21" s="131"/>
      <c r="AS21" s="126"/>
      <c r="AT21" s="131"/>
      <c r="AU21" s="126"/>
      <c r="AV21" s="131"/>
      <c r="AW21" s="126"/>
      <c r="AX21" s="131"/>
      <c r="AY21" s="126"/>
      <c r="AZ21" s="131"/>
      <c r="BA21" s="126"/>
      <c r="BB21" s="131"/>
      <c r="BC21" s="126"/>
      <c r="BD21" s="131"/>
      <c r="BE21" s="126"/>
      <c r="BF21" s="131"/>
      <c r="BG21" s="126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2" t="n">
        <f aca="false">H21+J21+L21+N21+P21+R21+T21+V21+X21+Z21+AB21+AD21+AF21+AH21+AJ21+AL21+AN21+AP21+AR21+AT21+AV21+AX21+AZ21+BB21+BD21+BF21+BH21+BJ21+BL21+BN21+BP21+BR21+BT21+BV21+BX21+BZ21+CB21+CD21+CF21+CH21</f>
        <v>0</v>
      </c>
      <c r="CK21" s="133" t="n">
        <f aca="false">IF(AND(CJ21=0,CN21=0),0,(CQ21+CR21)/CN21)</f>
        <v>0</v>
      </c>
      <c r="CL21" s="124" t="n">
        <f aca="false">G21</f>
        <v>37137</v>
      </c>
    </row>
    <row r="22" customFormat="false" ht="15.75" hidden="false" customHeight="false" outlineLevel="0" collapsed="false">
      <c r="G22" s="124" t="n">
        <v>37138</v>
      </c>
      <c r="H22" s="125"/>
      <c r="I22" s="367"/>
      <c r="J22" s="128"/>
      <c r="K22" s="129"/>
      <c r="L22" s="128"/>
      <c r="M22" s="129"/>
      <c r="N22" s="128"/>
      <c r="O22" s="129"/>
      <c r="P22" s="128"/>
      <c r="Q22" s="129"/>
      <c r="R22" s="128"/>
      <c r="S22" s="129"/>
      <c r="T22" s="128"/>
      <c r="U22" s="129"/>
      <c r="V22" s="128"/>
      <c r="W22" s="129"/>
      <c r="X22" s="128"/>
      <c r="Y22" s="129"/>
      <c r="Z22" s="128"/>
      <c r="AA22" s="129"/>
      <c r="AB22" s="128"/>
      <c r="AC22" s="129"/>
      <c r="AD22" s="128"/>
      <c r="AE22" s="321"/>
      <c r="AF22" s="148"/>
      <c r="AG22" s="149"/>
      <c r="AH22" s="150"/>
      <c r="AI22" s="126"/>
      <c r="AJ22" s="131"/>
      <c r="AK22" s="126"/>
      <c r="AL22" s="131"/>
      <c r="AM22" s="126"/>
      <c r="AN22" s="131"/>
      <c r="AO22" s="126"/>
      <c r="AP22" s="131"/>
      <c r="AQ22" s="126"/>
      <c r="AR22" s="131"/>
      <c r="AS22" s="126"/>
      <c r="AT22" s="131"/>
      <c r="AU22" s="126"/>
      <c r="AV22" s="131"/>
      <c r="AW22" s="126"/>
      <c r="AX22" s="131"/>
      <c r="AY22" s="126"/>
      <c r="AZ22" s="131"/>
      <c r="BA22" s="126"/>
      <c r="BB22" s="131"/>
      <c r="BC22" s="126"/>
      <c r="BD22" s="131"/>
      <c r="BE22" s="126"/>
      <c r="BF22" s="131"/>
      <c r="BG22" s="126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2" t="n">
        <f aca="false">H22+J22+L22+N22+P22+R22+T22+V22+X22+Z22+AB22+AD22+AF22+AH22+AJ22+AL22+AN22+AP22+AR22+AT22+AV22+AX22+AZ22+BB22+BD22+BF22+BH22+BJ22+BL22+BN22+BP22+BR22+BT22+BV22+BX22+BZ22+CB22+CD22+CF22+CH22</f>
        <v>0</v>
      </c>
      <c r="CK22" s="133" t="n">
        <f aca="false">IF(AND(CJ22=0,CN22=0),0,(CQ22+CR22)/CN22)</f>
        <v>0</v>
      </c>
      <c r="CL22" s="124" t="n">
        <f aca="false">G22</f>
        <v>37138</v>
      </c>
    </row>
    <row r="23" customFormat="false" ht="15.75" hidden="false" customHeight="false" outlineLevel="0" collapsed="false">
      <c r="G23" s="124" t="n">
        <v>37139</v>
      </c>
      <c r="H23" s="125"/>
      <c r="I23" s="367"/>
      <c r="J23" s="128"/>
      <c r="K23" s="129"/>
      <c r="L23" s="128"/>
      <c r="M23" s="129"/>
      <c r="N23" s="128"/>
      <c r="O23" s="129"/>
      <c r="P23" s="128"/>
      <c r="Q23" s="129"/>
      <c r="R23" s="128"/>
      <c r="S23" s="127"/>
      <c r="T23" s="128"/>
      <c r="U23" s="129"/>
      <c r="V23" s="128"/>
      <c r="W23" s="129"/>
      <c r="X23" s="128"/>
      <c r="Y23" s="129"/>
      <c r="Z23" s="128"/>
      <c r="AA23" s="129"/>
      <c r="AB23" s="128"/>
      <c r="AC23" s="129"/>
      <c r="AD23" s="128"/>
      <c r="AE23" s="129"/>
      <c r="AF23" s="148"/>
      <c r="AG23" s="149"/>
      <c r="AH23" s="150"/>
      <c r="AI23" s="126"/>
      <c r="AJ23" s="131"/>
      <c r="AK23" s="126"/>
      <c r="AL23" s="131"/>
      <c r="AM23" s="126"/>
      <c r="AN23" s="131"/>
      <c r="AO23" s="126"/>
      <c r="AP23" s="131"/>
      <c r="AQ23" s="126"/>
      <c r="AR23" s="131"/>
      <c r="AS23" s="126"/>
      <c r="AT23" s="131"/>
      <c r="AU23" s="126"/>
      <c r="AV23" s="131"/>
      <c r="AW23" s="126"/>
      <c r="AX23" s="131"/>
      <c r="AY23" s="126"/>
      <c r="AZ23" s="131"/>
      <c r="BA23" s="126"/>
      <c r="BB23" s="131"/>
      <c r="BC23" s="126"/>
      <c r="BD23" s="131"/>
      <c r="BE23" s="126"/>
      <c r="BF23" s="131"/>
      <c r="BG23" s="126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2" t="n">
        <f aca="false">H23+J23+L23+N23+P23+R23+T23+V23+X23+Z23+AB23+AD23+AF23+AH23+AJ23+AL23+AN23+AP23+AR23+AT23+AV23+AX23+AZ23+BB23+BD23+BF23+BH23+BJ23+BL23+BN23+BP23+BR23+BT23+BV23+BX23+BZ23+CB23+CD23+CF23+CH23</f>
        <v>0</v>
      </c>
      <c r="CK23" s="133" t="n">
        <f aca="false">(I23+K23+M23+O23+Q23+S23+U23+W23)/8</f>
        <v>0</v>
      </c>
      <c r="CL23" s="124" t="n">
        <f aca="false">G23</f>
        <v>37139</v>
      </c>
    </row>
    <row r="24" customFormat="false" ht="15.75" hidden="false" customHeight="false" outlineLevel="0" collapsed="false">
      <c r="G24" s="124" t="n">
        <v>37140</v>
      </c>
      <c r="H24" s="128"/>
      <c r="I24" s="325"/>
      <c r="J24" s="128"/>
      <c r="K24" s="129"/>
      <c r="L24" s="128"/>
      <c r="M24" s="129"/>
      <c r="N24" s="128"/>
      <c r="O24" s="303"/>
      <c r="P24" s="128"/>
      <c r="Q24" s="129"/>
      <c r="R24" s="128"/>
      <c r="S24" s="127"/>
      <c r="T24" s="128"/>
      <c r="U24" s="129"/>
      <c r="V24" s="128"/>
      <c r="W24" s="129"/>
      <c r="X24" s="128"/>
      <c r="Y24" s="129"/>
      <c r="Z24" s="128"/>
      <c r="AA24" s="129"/>
      <c r="AB24" s="128"/>
      <c r="AC24" s="129"/>
      <c r="AD24" s="128"/>
      <c r="AE24" s="129"/>
      <c r="AF24" s="148"/>
      <c r="AG24" s="149"/>
      <c r="AH24" s="150"/>
      <c r="AI24" s="126"/>
      <c r="AJ24" s="131"/>
      <c r="AK24" s="126"/>
      <c r="AL24" s="131"/>
      <c r="AM24" s="126"/>
      <c r="AN24" s="131"/>
      <c r="AO24" s="126"/>
      <c r="AP24" s="131"/>
      <c r="AQ24" s="126"/>
      <c r="AR24" s="131"/>
      <c r="AS24" s="126"/>
      <c r="AT24" s="131"/>
      <c r="AU24" s="126"/>
      <c r="AV24" s="131"/>
      <c r="AW24" s="126"/>
      <c r="AX24" s="131"/>
      <c r="AY24" s="126"/>
      <c r="AZ24" s="131"/>
      <c r="BA24" s="126"/>
      <c r="BB24" s="131"/>
      <c r="BC24" s="126"/>
      <c r="BD24" s="131"/>
      <c r="BE24" s="126"/>
      <c r="BF24" s="131"/>
      <c r="BG24" s="126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2" t="n">
        <f aca="false">H24+J24+L24+N24+P24+R24+T24+V24+X24+Z24+AB24+AD24+AF24+AH24+AJ24+AL24+AN24+AP24+AR24+AT24+AV24+AX24+AZ24+BB24+BD24+BF24+BH24+BJ24+BL24+BN24+BP24+BR24+BT24+BV24+BX24+BZ24+CB24+CD24+CF24+CH24</f>
        <v>0</v>
      </c>
      <c r="CK24" s="133" t="n">
        <f aca="false">(I24+K24+M24+O24+Q24+S24+U24+W24+Y24+AA24+AC24+AE24)/12</f>
        <v>0</v>
      </c>
      <c r="CL24" s="124" t="n">
        <f aca="false">G24</f>
        <v>37140</v>
      </c>
    </row>
    <row r="25" customFormat="false" ht="15.75" hidden="false" customHeight="false" outlineLevel="0" collapsed="false">
      <c r="G25" s="124" t="n">
        <v>37141</v>
      </c>
      <c r="H25" s="128"/>
      <c r="I25" s="325"/>
      <c r="J25" s="128"/>
      <c r="K25" s="129"/>
      <c r="L25" s="128"/>
      <c r="M25" s="129"/>
      <c r="N25" s="128"/>
      <c r="O25" s="129"/>
      <c r="P25" s="128"/>
      <c r="Q25" s="129"/>
      <c r="R25" s="128"/>
      <c r="S25" s="127"/>
      <c r="T25" s="128"/>
      <c r="U25" s="129"/>
      <c r="V25" s="128"/>
      <c r="W25" s="129"/>
      <c r="X25" s="128"/>
      <c r="Y25" s="129"/>
      <c r="Z25" s="128"/>
      <c r="AA25" s="129"/>
      <c r="AB25" s="128"/>
      <c r="AC25" s="129"/>
      <c r="AD25" s="128"/>
      <c r="AE25" s="129"/>
      <c r="AF25" s="148"/>
      <c r="AG25" s="149"/>
      <c r="AH25" s="150"/>
      <c r="AI25" s="126"/>
      <c r="AJ25" s="131"/>
      <c r="AK25" s="126"/>
      <c r="AL25" s="131"/>
      <c r="AM25" s="126"/>
      <c r="AN25" s="131"/>
      <c r="AO25" s="126"/>
      <c r="AP25" s="131"/>
      <c r="AQ25" s="126"/>
      <c r="AR25" s="131"/>
      <c r="AS25" s="126"/>
      <c r="AT25" s="131"/>
      <c r="AU25" s="126"/>
      <c r="AV25" s="131"/>
      <c r="AW25" s="126"/>
      <c r="AX25" s="131"/>
      <c r="AY25" s="126"/>
      <c r="AZ25" s="131"/>
      <c r="BA25" s="126"/>
      <c r="BB25" s="131"/>
      <c r="BC25" s="126"/>
      <c r="BD25" s="131"/>
      <c r="BE25" s="126"/>
      <c r="BF25" s="131"/>
      <c r="BG25" s="126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2" t="n">
        <f aca="false">H25+J25+L25+N25+P25+R25+T25+V25+X25+Z25+AB25+AD25+AF25+AH25+AJ25+AL25+AN25+AP25+AR25+AT25+AV25+AX25+AZ25+BB25+BD25+BF25+BH25+BJ25+BL25+BN25+BP25+BR25+BT25+BV25+BX25+BZ25+CB25+CD25+CF25+CH25</f>
        <v>0</v>
      </c>
      <c r="CK25" s="133" t="n">
        <f aca="false">(I25+K25+M25+O25+S25)/5</f>
        <v>0</v>
      </c>
      <c r="CL25" s="124" t="n">
        <f aca="false">G25</f>
        <v>37141</v>
      </c>
    </row>
    <row r="26" customFormat="false" ht="15.75" hidden="false" customHeight="false" outlineLevel="0" collapsed="false">
      <c r="G26" s="124" t="n">
        <v>37144</v>
      </c>
      <c r="H26" s="128" t="n">
        <v>-50</v>
      </c>
      <c r="I26" s="129" t="n">
        <v>24.75</v>
      </c>
      <c r="J26" s="128"/>
      <c r="K26" s="127"/>
      <c r="L26" s="128"/>
      <c r="M26" s="127"/>
      <c r="N26" s="128"/>
      <c r="O26" s="129"/>
      <c r="P26" s="128"/>
      <c r="Q26" s="129"/>
      <c r="R26" s="128"/>
      <c r="S26" s="127"/>
      <c r="T26" s="128"/>
      <c r="U26" s="129"/>
      <c r="V26" s="128"/>
      <c r="W26" s="303"/>
      <c r="X26" s="128"/>
      <c r="Y26" s="129"/>
      <c r="Z26" s="128"/>
      <c r="AA26" s="129"/>
      <c r="AB26" s="128"/>
      <c r="AC26" s="129"/>
      <c r="AD26" s="128"/>
      <c r="AE26" s="303"/>
      <c r="AF26" s="148"/>
      <c r="AG26" s="149"/>
      <c r="AH26" s="150"/>
      <c r="AI26" s="126"/>
      <c r="AJ26" s="131"/>
      <c r="AK26" s="126"/>
      <c r="AL26" s="131"/>
      <c r="AM26" s="126"/>
      <c r="AN26" s="131"/>
      <c r="AO26" s="126"/>
      <c r="AP26" s="131"/>
      <c r="AQ26" s="126"/>
      <c r="AR26" s="131"/>
      <c r="AS26" s="126"/>
      <c r="AT26" s="131"/>
      <c r="AU26" s="126"/>
      <c r="AV26" s="131"/>
      <c r="AW26" s="126"/>
      <c r="AX26" s="131"/>
      <c r="AY26" s="126"/>
      <c r="AZ26" s="131"/>
      <c r="BA26" s="126"/>
      <c r="BB26" s="131"/>
      <c r="BC26" s="126"/>
      <c r="BD26" s="131"/>
      <c r="BE26" s="126"/>
      <c r="BF26" s="131"/>
      <c r="BG26" s="126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2" t="n">
        <f aca="false">H26+J26+L26+N26+P26+R26+T26+V26+X26+Z26+AB26+AD26+AF26+AH26+AJ26+AL26+AN26+AP26+AR26+AT26+AV26+AX26+AZ26+BB26+BD26+BF26+BH26+BJ26+BL26+BN26+BP26+BR26+BT26+BV26+BX26+BZ26+CB26+CD26+CF26+CH26</f>
        <v>-50</v>
      </c>
      <c r="CK26" s="133" t="n">
        <f aca="false">(I26+K26+M26+O26+Q26+S26+U26+W26+AA26+AC26+AE26)/11</f>
        <v>2.25</v>
      </c>
      <c r="CL26" s="124" t="n">
        <f aca="false">G26</f>
        <v>37144</v>
      </c>
    </row>
    <row r="27" customFormat="false" ht="15.75" hidden="false" customHeight="false" outlineLevel="0" collapsed="false">
      <c r="G27" s="124" t="n">
        <v>37145</v>
      </c>
      <c r="H27" s="128" t="n">
        <v>-50</v>
      </c>
      <c r="I27" s="129" t="n">
        <v>24.75</v>
      </c>
      <c r="J27" s="128"/>
      <c r="K27" s="127"/>
      <c r="L27" s="128"/>
      <c r="M27" s="127"/>
      <c r="N27" s="128"/>
      <c r="O27" s="129"/>
      <c r="P27" s="128"/>
      <c r="Q27" s="129"/>
      <c r="R27" s="128"/>
      <c r="S27" s="127"/>
      <c r="T27" s="128"/>
      <c r="U27" s="129"/>
      <c r="V27" s="128"/>
      <c r="W27" s="129"/>
      <c r="X27" s="128"/>
      <c r="Y27" s="129"/>
      <c r="Z27" s="128"/>
      <c r="AA27" s="129"/>
      <c r="AB27" s="128"/>
      <c r="AC27" s="129"/>
      <c r="AD27" s="128"/>
      <c r="AE27" s="303"/>
      <c r="AF27" s="148"/>
      <c r="AG27" s="149"/>
      <c r="AH27" s="128"/>
      <c r="AI27" s="129"/>
      <c r="AJ27" s="131"/>
      <c r="AK27" s="126"/>
      <c r="AL27" s="131"/>
      <c r="AM27" s="126"/>
      <c r="AN27" s="131"/>
      <c r="AO27" s="126"/>
      <c r="AP27" s="131"/>
      <c r="AQ27" s="126"/>
      <c r="AR27" s="131"/>
      <c r="AS27" s="126"/>
      <c r="AT27" s="131"/>
      <c r="AU27" s="126"/>
      <c r="AV27" s="131"/>
      <c r="AW27" s="126"/>
      <c r="AX27" s="131"/>
      <c r="AY27" s="126"/>
      <c r="AZ27" s="131"/>
      <c r="BA27" s="126"/>
      <c r="BB27" s="131"/>
      <c r="BC27" s="126"/>
      <c r="BD27" s="131"/>
      <c r="BE27" s="126"/>
      <c r="BF27" s="128"/>
      <c r="BG27" s="129"/>
      <c r="BH27" s="128"/>
      <c r="BI27" s="127"/>
      <c r="BJ27" s="128"/>
      <c r="BK27" s="127"/>
      <c r="BL27" s="128"/>
      <c r="BM27" s="129"/>
      <c r="BN27" s="128"/>
      <c r="BO27" s="129"/>
      <c r="BP27" s="128"/>
      <c r="BQ27" s="127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2" t="n">
        <f aca="false">H27+J27+L27+N27+P27+R27+T27+V27+X27+Z27+AB27+AD27+AF27+AH27+AJ27+AL27+AN27+AP27+AR27+AT27+AV27+AX27+AZ27+BB27+BD27+BF27+BH27+BJ27+BL27+BN27+BP27+BR27+BT27+BV27+BX27+BZ27+CB27+CD27+CF27+CH27</f>
        <v>-50</v>
      </c>
      <c r="CK27" s="133" t="n">
        <f aca="false">(Y27+AG27+AI27+AK27+AM27+AO27+AQ27+AS27+AU27+AW27+AY27+BA27+BC27+BE27)/14</f>
        <v>0</v>
      </c>
      <c r="CL27" s="124" t="n">
        <f aca="false">G27</f>
        <v>37145</v>
      </c>
    </row>
    <row r="28" customFormat="false" ht="15.75" hidden="false" customHeight="false" outlineLevel="0" collapsed="false">
      <c r="G28" s="124" t="n">
        <v>37146</v>
      </c>
      <c r="H28" s="128" t="n">
        <v>-50</v>
      </c>
      <c r="I28" s="129" t="n">
        <v>24.75</v>
      </c>
      <c r="J28" s="128" t="n">
        <v>-50</v>
      </c>
      <c r="K28" s="127" t="n">
        <v>25.5</v>
      </c>
      <c r="L28" s="128"/>
      <c r="M28" s="127"/>
      <c r="N28" s="128"/>
      <c r="O28" s="129"/>
      <c r="P28" s="128"/>
      <c r="Q28" s="129"/>
      <c r="R28" s="128"/>
      <c r="S28" s="127"/>
      <c r="T28" s="128"/>
      <c r="U28" s="129"/>
      <c r="V28" s="128"/>
      <c r="W28" s="129"/>
      <c r="X28" s="128"/>
      <c r="Y28" s="129"/>
      <c r="Z28" s="128"/>
      <c r="AA28" s="129"/>
      <c r="AB28" s="128"/>
      <c r="AC28" s="129"/>
      <c r="AD28" s="128"/>
      <c r="AE28" s="321"/>
      <c r="AF28" s="148"/>
      <c r="AG28" s="149"/>
      <c r="AH28" s="128"/>
      <c r="AI28" s="129"/>
      <c r="AJ28" s="131"/>
      <c r="AK28" s="126"/>
      <c r="AL28" s="131"/>
      <c r="AM28" s="126"/>
      <c r="AN28" s="131"/>
      <c r="AO28" s="126"/>
      <c r="AP28" s="131"/>
      <c r="AQ28" s="126"/>
      <c r="AR28" s="131"/>
      <c r="AS28" s="126"/>
      <c r="AT28" s="131"/>
      <c r="AU28" s="126"/>
      <c r="AV28" s="131"/>
      <c r="AW28" s="126"/>
      <c r="AX28" s="131"/>
      <c r="AY28" s="126"/>
      <c r="AZ28" s="131"/>
      <c r="BA28" s="126"/>
      <c r="BB28" s="131"/>
      <c r="BC28" s="126"/>
      <c r="BD28" s="131"/>
      <c r="BE28" s="126"/>
      <c r="BF28" s="128"/>
      <c r="BG28" s="127"/>
      <c r="BH28" s="128"/>
      <c r="BI28" s="129"/>
      <c r="BJ28" s="128"/>
      <c r="BK28" s="129"/>
      <c r="BL28" s="128"/>
      <c r="BM28" s="127"/>
      <c r="BN28" s="128"/>
      <c r="BO28" s="129"/>
      <c r="BP28" s="128"/>
      <c r="BQ28" s="127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2" t="n">
        <f aca="false">H28+J28+L28+N28+P28+R28+T28+V28+X28+Z28+AB28+AD28+AF28+AH28+AJ28+AL28+AN28+AP28+AR28+AT28+AV28+AX28+AZ28+BB28+BD28+BF28+BH28+BJ28+BL28+BN28+BP28+BR28+BT28+BV28+BX28+BZ28+CB28+CD28+CF28+CH28</f>
        <v>-100</v>
      </c>
      <c r="CK28" s="133" t="n">
        <f aca="false">(Y28+AG28+AI28+AK28+AM28+AO28+AQ28+AS28+AU28+AW28+AY28+BA28+BC28+BE28+BG28+BI28+BK28)/17</f>
        <v>0</v>
      </c>
      <c r="CL28" s="124" t="n">
        <f aca="false">G28</f>
        <v>37146</v>
      </c>
    </row>
    <row r="29" customFormat="false" ht="15.75" hidden="false" customHeight="false" outlineLevel="0" collapsed="false">
      <c r="G29" s="124" t="n">
        <v>37147</v>
      </c>
      <c r="H29" s="128" t="n">
        <v>-50</v>
      </c>
      <c r="I29" s="129" t="n">
        <v>24.75</v>
      </c>
      <c r="J29" s="128" t="n">
        <v>-50</v>
      </c>
      <c r="K29" s="127" t="n">
        <v>25.5</v>
      </c>
      <c r="L29" s="128" t="n">
        <v>-50</v>
      </c>
      <c r="M29" s="127" t="n">
        <v>25.25</v>
      </c>
      <c r="N29" s="128"/>
      <c r="O29" s="129"/>
      <c r="P29" s="128"/>
      <c r="Q29" s="129"/>
      <c r="R29" s="128"/>
      <c r="S29" s="127"/>
      <c r="T29" s="128"/>
      <c r="U29" s="129"/>
      <c r="V29" s="128"/>
      <c r="W29" s="129"/>
      <c r="X29" s="128"/>
      <c r="Y29" s="129"/>
      <c r="Z29" s="128"/>
      <c r="AA29" s="129"/>
      <c r="AB29" s="128"/>
      <c r="AC29" s="129"/>
      <c r="AD29" s="128"/>
      <c r="AE29" s="321"/>
      <c r="AF29" s="148"/>
      <c r="AG29" s="149"/>
      <c r="AH29" s="128"/>
      <c r="AI29" s="129"/>
      <c r="AJ29" s="131"/>
      <c r="AK29" s="126"/>
      <c r="AL29" s="131"/>
      <c r="AM29" s="126"/>
      <c r="AN29" s="131"/>
      <c r="AO29" s="126"/>
      <c r="AP29" s="131"/>
      <c r="AQ29" s="126"/>
      <c r="AR29" s="131"/>
      <c r="AS29" s="126"/>
      <c r="AT29" s="131"/>
      <c r="AU29" s="126"/>
      <c r="AV29" s="131"/>
      <c r="AW29" s="126"/>
      <c r="AX29" s="131"/>
      <c r="AY29" s="126"/>
      <c r="AZ29" s="131"/>
      <c r="BA29" s="126"/>
      <c r="BB29" s="131"/>
      <c r="BC29" s="126"/>
      <c r="BD29" s="131"/>
      <c r="BE29" s="126"/>
      <c r="BF29" s="128"/>
      <c r="BG29" s="127"/>
      <c r="BH29" s="128"/>
      <c r="BI29" s="129"/>
      <c r="BJ29" s="128"/>
      <c r="BK29" s="129"/>
      <c r="BL29" s="128"/>
      <c r="BM29" s="127"/>
      <c r="BN29" s="128"/>
      <c r="BO29" s="129"/>
      <c r="BP29" s="128"/>
      <c r="BQ29" s="127"/>
      <c r="BR29" s="128"/>
      <c r="BS29" s="127"/>
      <c r="BT29" s="128"/>
      <c r="BU29" s="129"/>
      <c r="BV29" s="128"/>
      <c r="BW29" s="127"/>
      <c r="BX29" s="128"/>
      <c r="BY29" s="129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2" t="n">
        <f aca="false">H29+J29+L29+N29+P29+R29+T29+V29+X29+Z29+AB29+AD29+AF29+AH29+AJ29+AL29+AN29+AP29+AR29+AT29+AV29+AX29+AZ29+BB29+BD29+BF29+BH29+BJ29+BL29+BN29+BP29+BR29+BT29+BV29+BX29+BZ29+CB29+CD29+CF29+CH29</f>
        <v>-150</v>
      </c>
      <c r="CK29" s="133" t="n">
        <f aca="false">(Y29+AG29+AI29+AK29+AM29+AO29+AQ29+AS29+AU29+AW29+AY29+BA29+BC29+BE29+BG29+BI29+BM29)/17</f>
        <v>0</v>
      </c>
      <c r="CL29" s="124" t="n">
        <f aca="false">G29</f>
        <v>37147</v>
      </c>
    </row>
    <row r="30" customFormat="false" ht="15.75" hidden="false" customHeight="false" outlineLevel="0" collapsed="false">
      <c r="G30" s="124" t="n">
        <v>37148</v>
      </c>
      <c r="H30" s="128" t="n">
        <v>-50</v>
      </c>
      <c r="I30" s="129" t="n">
        <v>24.75</v>
      </c>
      <c r="J30" s="128" t="n">
        <v>-50</v>
      </c>
      <c r="K30" s="127" t="n">
        <v>25.5</v>
      </c>
      <c r="L30" s="128" t="n">
        <v>-50</v>
      </c>
      <c r="M30" s="127" t="n">
        <v>25.25</v>
      </c>
      <c r="N30" s="128" t="n">
        <v>-50</v>
      </c>
      <c r="O30" s="129" t="n">
        <v>25.25</v>
      </c>
      <c r="P30" s="128"/>
      <c r="Q30" s="129"/>
      <c r="R30" s="128"/>
      <c r="S30" s="127"/>
      <c r="T30" s="128"/>
      <c r="U30" s="129"/>
      <c r="V30" s="128"/>
      <c r="W30" s="129"/>
      <c r="X30" s="128"/>
      <c r="Y30" s="129"/>
      <c r="Z30" s="128"/>
      <c r="AA30" s="129"/>
      <c r="AB30" s="128"/>
      <c r="AC30" s="129"/>
      <c r="AD30" s="128"/>
      <c r="AE30" s="321"/>
      <c r="AF30" s="148"/>
      <c r="AG30" s="149"/>
      <c r="AH30" s="128"/>
      <c r="AI30" s="129"/>
      <c r="AJ30" s="131"/>
      <c r="AK30" s="126"/>
      <c r="AL30" s="131"/>
      <c r="AM30" s="126"/>
      <c r="AN30" s="131"/>
      <c r="AO30" s="126"/>
      <c r="AP30" s="131"/>
      <c r="AQ30" s="126"/>
      <c r="AR30" s="131"/>
      <c r="AS30" s="126"/>
      <c r="AT30" s="131"/>
      <c r="AU30" s="126"/>
      <c r="AV30" s="131"/>
      <c r="AW30" s="126"/>
      <c r="AX30" s="131"/>
      <c r="AY30" s="126"/>
      <c r="AZ30" s="131"/>
      <c r="BA30" s="126"/>
      <c r="BB30" s="131"/>
      <c r="BC30" s="126"/>
      <c r="BD30" s="131"/>
      <c r="BE30" s="126"/>
      <c r="BF30" s="128"/>
      <c r="BG30" s="127"/>
      <c r="BH30" s="128"/>
      <c r="BI30" s="129"/>
      <c r="BJ30" s="128"/>
      <c r="BK30" s="129"/>
      <c r="BL30" s="128"/>
      <c r="BM30" s="127"/>
      <c r="BN30" s="128"/>
      <c r="BO30" s="129"/>
      <c r="BP30" s="128"/>
      <c r="BQ30" s="127"/>
      <c r="BR30" s="128"/>
      <c r="BS30" s="127"/>
      <c r="BT30" s="128"/>
      <c r="BU30" s="129"/>
      <c r="BV30" s="128"/>
      <c r="BW30" s="127"/>
      <c r="BX30" s="128"/>
      <c r="BY30" s="129"/>
      <c r="BZ30" s="131"/>
      <c r="CA30" s="126"/>
      <c r="CB30" s="131"/>
      <c r="CC30" s="126"/>
      <c r="CD30" s="131"/>
      <c r="CE30" s="126"/>
      <c r="CF30" s="131"/>
      <c r="CG30" s="126"/>
      <c r="CH30" s="131"/>
      <c r="CI30" s="126"/>
      <c r="CJ30" s="132" t="n">
        <f aca="false">H30+J30+L30+N30+P30+R30+T30+V30+X30+Z30+AB30+AD30+AF30+AH30+AJ30+AL30+AN30+AP30+AR30+AT30+AV30+AX30+AZ30+BB30+BD30+BF30+BH30+BJ30+BL30+BN30+BP30+BR30+BT30+BV30+BX30+BZ30+CB30+CD30+CF30+CH30</f>
        <v>-200</v>
      </c>
      <c r="CK30" s="133" t="n">
        <f aca="false">(Y30+AG30+AI30+AK30+AM30+AO30+AQ30+AS30+AU30+AW30+AY30+BA30+BC30+BE30+BG30+BI30+BM30)/17</f>
        <v>0</v>
      </c>
      <c r="CL30" s="124" t="n">
        <f aca="false">G30</f>
        <v>37148</v>
      </c>
    </row>
    <row r="31" customFormat="false" ht="15.75" hidden="false" customHeight="false" outlineLevel="0" collapsed="false">
      <c r="G31" s="124" t="n">
        <v>37151</v>
      </c>
      <c r="H31" s="128" t="n">
        <v>-50</v>
      </c>
      <c r="I31" s="129" t="n">
        <v>24.75</v>
      </c>
      <c r="J31" s="128" t="n">
        <v>-50</v>
      </c>
      <c r="K31" s="127" t="n">
        <v>25.5</v>
      </c>
      <c r="L31" s="128" t="n">
        <v>-50</v>
      </c>
      <c r="M31" s="127" t="n">
        <v>25.25</v>
      </c>
      <c r="N31" s="125" t="n">
        <v>-50</v>
      </c>
      <c r="O31" s="303" t="n">
        <v>25.25</v>
      </c>
      <c r="P31" s="128" t="n">
        <v>-50</v>
      </c>
      <c r="Q31" s="129" t="n">
        <v>25.75</v>
      </c>
      <c r="R31" s="128"/>
      <c r="S31" s="127"/>
      <c r="T31" s="128"/>
      <c r="U31" s="129"/>
      <c r="V31" s="128"/>
      <c r="W31" s="129"/>
      <c r="X31" s="128"/>
      <c r="Y31" s="129"/>
      <c r="Z31" s="128"/>
      <c r="AA31" s="129"/>
      <c r="AB31" s="128"/>
      <c r="AC31" s="129"/>
      <c r="AD31" s="128"/>
      <c r="AE31" s="321"/>
      <c r="AF31" s="148"/>
      <c r="AG31" s="149"/>
      <c r="AH31" s="128"/>
      <c r="AI31" s="129"/>
      <c r="AJ31" s="131"/>
      <c r="AK31" s="126"/>
      <c r="AL31" s="131"/>
      <c r="AM31" s="126"/>
      <c r="AN31" s="131"/>
      <c r="AO31" s="126"/>
      <c r="AP31" s="131"/>
      <c r="AQ31" s="126"/>
      <c r="AR31" s="131"/>
      <c r="AS31" s="126"/>
      <c r="AT31" s="131"/>
      <c r="AU31" s="126"/>
      <c r="AV31" s="131"/>
      <c r="AW31" s="126"/>
      <c r="AX31" s="131"/>
      <c r="AY31" s="126"/>
      <c r="AZ31" s="131"/>
      <c r="BA31" s="126"/>
      <c r="BB31" s="131"/>
      <c r="BC31" s="126"/>
      <c r="BD31" s="131"/>
      <c r="BE31" s="126"/>
      <c r="BF31" s="128"/>
      <c r="BG31" s="127"/>
      <c r="BH31" s="128"/>
      <c r="BI31" s="129"/>
      <c r="BJ31" s="128"/>
      <c r="BK31" s="129"/>
      <c r="BL31" s="128"/>
      <c r="BM31" s="127"/>
      <c r="BN31" s="128"/>
      <c r="BO31" s="129"/>
      <c r="BP31" s="128"/>
      <c r="BQ31" s="127"/>
      <c r="BR31" s="131"/>
      <c r="BS31" s="126"/>
      <c r="BT31" s="131"/>
      <c r="BU31" s="126"/>
      <c r="BV31" s="131"/>
      <c r="BW31" s="126"/>
      <c r="BX31" s="131"/>
      <c r="BY31" s="126"/>
      <c r="BZ31" s="131"/>
      <c r="CA31" s="126"/>
      <c r="CB31" s="131"/>
      <c r="CC31" s="126"/>
      <c r="CD31" s="131"/>
      <c r="CE31" s="126"/>
      <c r="CF31" s="131"/>
      <c r="CG31" s="126"/>
      <c r="CH31" s="131"/>
      <c r="CI31" s="126"/>
      <c r="CJ31" s="132" t="n">
        <f aca="false">H31+J31+L31+N31+P31+R31+T31+V31+X31+Z31+AB31+AD31+AF31+AH31+AJ31+AL31+AN31+AP31+AR31+AT31+AV31+AX31+AZ31+BB31+BD31+BF31+BH31+BJ31+BL31+BN31+BP31+BR31+BT31+BV31+BX31+BZ31+CB31+CD31+CF31+CH31</f>
        <v>-250</v>
      </c>
      <c r="CK31" s="133" t="n">
        <f aca="false">(Y31+AI31+AK31+AM31+AO31+AS31+AU31+AW31+BC31+BI31)/10</f>
        <v>0</v>
      </c>
      <c r="CL31" s="124" t="n">
        <f aca="false">G31</f>
        <v>37151</v>
      </c>
    </row>
    <row r="32" customFormat="false" ht="15.75" hidden="false" customHeight="false" outlineLevel="0" collapsed="false">
      <c r="G32" s="124" t="n">
        <v>37152</v>
      </c>
      <c r="H32" s="128" t="n">
        <v>-50</v>
      </c>
      <c r="I32" s="129" t="n">
        <v>24.75</v>
      </c>
      <c r="J32" s="128" t="n">
        <v>-50</v>
      </c>
      <c r="K32" s="127" t="n">
        <v>25.5</v>
      </c>
      <c r="L32" s="128" t="n">
        <v>-50</v>
      </c>
      <c r="M32" s="127" t="n">
        <v>25.25</v>
      </c>
      <c r="N32" s="128" t="n">
        <v>-50</v>
      </c>
      <c r="O32" s="129" t="n">
        <v>25.25</v>
      </c>
      <c r="P32" s="128" t="n">
        <v>-50</v>
      </c>
      <c r="Q32" s="129" t="n">
        <v>25.75</v>
      </c>
      <c r="R32" s="128" t="n">
        <v>-50</v>
      </c>
      <c r="S32" s="127" t="n">
        <v>26</v>
      </c>
      <c r="T32" s="128"/>
      <c r="U32" s="129"/>
      <c r="V32" s="128"/>
      <c r="W32" s="129"/>
      <c r="X32" s="128"/>
      <c r="Y32" s="129"/>
      <c r="Z32" s="128"/>
      <c r="AA32" s="129"/>
      <c r="AB32" s="128"/>
      <c r="AC32" s="129"/>
      <c r="AD32" s="128"/>
      <c r="AE32" s="321"/>
      <c r="AF32" s="148"/>
      <c r="AG32" s="149"/>
      <c r="AH32" s="128"/>
      <c r="AI32" s="129"/>
      <c r="AJ32" s="131"/>
      <c r="AK32" s="126"/>
      <c r="AL32" s="131"/>
      <c r="AM32" s="126"/>
      <c r="AN32" s="131"/>
      <c r="AO32" s="126"/>
      <c r="AP32" s="131"/>
      <c r="AQ32" s="126"/>
      <c r="AR32" s="131"/>
      <c r="AS32" s="126"/>
      <c r="AT32" s="131"/>
      <c r="AU32" s="126"/>
      <c r="AV32" s="131"/>
      <c r="AW32" s="126"/>
      <c r="AX32" s="131"/>
      <c r="AY32" s="126"/>
      <c r="AZ32" s="131"/>
      <c r="BA32" s="126"/>
      <c r="BB32" s="131"/>
      <c r="BC32" s="126"/>
      <c r="BD32" s="131"/>
      <c r="BE32" s="126"/>
      <c r="BF32" s="128"/>
      <c r="BG32" s="127"/>
      <c r="BH32" s="128"/>
      <c r="BI32" s="129"/>
      <c r="BJ32" s="128"/>
      <c r="BK32" s="129"/>
      <c r="BL32" s="128"/>
      <c r="BM32" s="127"/>
      <c r="BN32" s="128"/>
      <c r="BO32" s="129"/>
      <c r="BP32" s="128"/>
      <c r="BQ32" s="127"/>
      <c r="BR32" s="131"/>
      <c r="BS32" s="126"/>
      <c r="BT32" s="131"/>
      <c r="BU32" s="126"/>
      <c r="BV32" s="131"/>
      <c r="BW32" s="126"/>
      <c r="BX32" s="131"/>
      <c r="BY32" s="126"/>
      <c r="BZ32" s="131"/>
      <c r="CA32" s="126"/>
      <c r="CB32" s="131"/>
      <c r="CC32" s="126"/>
      <c r="CD32" s="131"/>
      <c r="CE32" s="126"/>
      <c r="CF32" s="131"/>
      <c r="CG32" s="126"/>
      <c r="CH32" s="131"/>
      <c r="CI32" s="126"/>
      <c r="CJ32" s="132" t="n">
        <f aca="false">H32+J32+L32+N32+P32+R32+T32+V32+X32+Z32+AB32+AD32+AF32+AH32+AJ32+AL32+AN32+AP32+AR32+AT32+AV32+AX32+AZ32+BB32+BD32+BF32+BH32+BJ32+BL32+BN32+BP32+BR32+BT32+BV32+BX32+BZ32+CB32+CD32+CF32+CH32</f>
        <v>-300</v>
      </c>
      <c r="CK32" s="133" t="n">
        <f aca="false">(Y32+AI32+AK32+AM32+AO32+AS32+AU32+AW32+BC32+BI32)/10</f>
        <v>0</v>
      </c>
      <c r="CL32" s="124" t="n">
        <f aca="false">G32</f>
        <v>37152</v>
      </c>
    </row>
    <row r="33" customFormat="false" ht="15.75" hidden="false" customHeight="false" outlineLevel="0" collapsed="false">
      <c r="G33" s="124" t="n">
        <v>37153</v>
      </c>
      <c r="H33" s="128" t="n">
        <v>-50</v>
      </c>
      <c r="I33" s="129" t="n">
        <v>24.75</v>
      </c>
      <c r="J33" s="128" t="n">
        <v>-50</v>
      </c>
      <c r="K33" s="127" t="n">
        <v>25.5</v>
      </c>
      <c r="L33" s="128" t="n">
        <v>-50</v>
      </c>
      <c r="M33" s="127" t="n">
        <v>25.25</v>
      </c>
      <c r="N33" s="125" t="n">
        <v>-50</v>
      </c>
      <c r="O33" s="303" t="n">
        <v>26.25</v>
      </c>
      <c r="P33" s="128" t="n">
        <v>-50</v>
      </c>
      <c r="Q33" s="129" t="n">
        <v>25.75</v>
      </c>
      <c r="R33" s="128" t="n">
        <v>-50</v>
      </c>
      <c r="S33" s="127" t="n">
        <v>26</v>
      </c>
      <c r="T33" s="128"/>
      <c r="U33" s="129"/>
      <c r="V33" s="128"/>
      <c r="W33" s="129"/>
      <c r="X33" s="128"/>
      <c r="Y33" s="129"/>
      <c r="Z33" s="128"/>
      <c r="AA33" s="129"/>
      <c r="AB33" s="128"/>
      <c r="AC33" s="129"/>
      <c r="AD33" s="128"/>
      <c r="AE33" s="321"/>
      <c r="AF33" s="148"/>
      <c r="AG33" s="149"/>
      <c r="AH33" s="128"/>
      <c r="AI33" s="129"/>
      <c r="AJ33" s="131"/>
      <c r="AK33" s="126"/>
      <c r="AL33" s="131"/>
      <c r="AM33" s="126"/>
      <c r="AN33" s="131"/>
      <c r="AO33" s="126"/>
      <c r="AP33" s="131"/>
      <c r="AQ33" s="126"/>
      <c r="AR33" s="131"/>
      <c r="AS33" s="126"/>
      <c r="AT33" s="131"/>
      <c r="AU33" s="126"/>
      <c r="AV33" s="131"/>
      <c r="AW33" s="126"/>
      <c r="AX33" s="131"/>
      <c r="AY33" s="126"/>
      <c r="AZ33" s="131"/>
      <c r="BA33" s="126"/>
      <c r="BB33" s="131"/>
      <c r="BC33" s="126"/>
      <c r="BD33" s="131"/>
      <c r="BE33" s="126"/>
      <c r="BF33" s="128"/>
      <c r="BG33" s="127"/>
      <c r="BH33" s="128"/>
      <c r="BI33" s="129"/>
      <c r="BJ33" s="128"/>
      <c r="BK33" s="129"/>
      <c r="BL33" s="128"/>
      <c r="BM33" s="127"/>
      <c r="BN33" s="128"/>
      <c r="BO33" s="129"/>
      <c r="BP33" s="128"/>
      <c r="BQ33" s="127"/>
      <c r="BR33" s="131"/>
      <c r="BS33" s="126"/>
      <c r="BT33" s="131"/>
      <c r="BU33" s="126"/>
      <c r="BV33" s="131"/>
      <c r="BW33" s="126"/>
      <c r="BX33" s="131"/>
      <c r="BY33" s="126"/>
      <c r="BZ33" s="131"/>
      <c r="CA33" s="126"/>
      <c r="CB33" s="131"/>
      <c r="CC33" s="126"/>
      <c r="CD33" s="131"/>
      <c r="CE33" s="126"/>
      <c r="CF33" s="131"/>
      <c r="CG33" s="126"/>
      <c r="CH33" s="131"/>
      <c r="CI33" s="126"/>
      <c r="CJ33" s="132" t="n">
        <f aca="false">H33+J33+L33+N33+P33+R33+T33+V33+X33+Z33+AB33+AD33+AF33+AH33+AJ33+AL33+AN33+AP33+AR33+AT33+AV33+AX33+AZ33+BB33+BD33+BF33+BH33+BJ33+BL33+BN33+BP33+BR33+BT33+BV33+BX33+BZ33+CB33+CD33+CF33+CH33</f>
        <v>-300</v>
      </c>
      <c r="CK33" s="133" t="n">
        <f aca="false">(Y33+AI33+AK33+AM33+AO33+AS33+AU33+AW33+BC33+BI33)/10</f>
        <v>0</v>
      </c>
      <c r="CL33" s="124" t="n">
        <f aca="false">G33</f>
        <v>37153</v>
      </c>
    </row>
    <row r="34" customFormat="false" ht="15.75" hidden="false" customHeight="false" outlineLevel="0" collapsed="false">
      <c r="G34" s="124" t="n">
        <v>37154</v>
      </c>
      <c r="H34" s="128" t="n">
        <v>-50</v>
      </c>
      <c r="I34" s="129" t="n">
        <v>24.75</v>
      </c>
      <c r="J34" s="128" t="n">
        <v>-50</v>
      </c>
      <c r="K34" s="127" t="n">
        <v>25.5</v>
      </c>
      <c r="L34" s="128" t="n">
        <v>-50</v>
      </c>
      <c r="M34" s="127" t="n">
        <v>25.25</v>
      </c>
      <c r="N34" s="128" t="n">
        <v>-50</v>
      </c>
      <c r="O34" s="129" t="n">
        <v>25.25</v>
      </c>
      <c r="P34" s="128" t="n">
        <v>-50</v>
      </c>
      <c r="Q34" s="129" t="n">
        <v>25.75</v>
      </c>
      <c r="R34" s="128" t="n">
        <v>-50</v>
      </c>
      <c r="S34" s="127" t="n">
        <v>26</v>
      </c>
      <c r="T34" s="128"/>
      <c r="U34" s="129"/>
      <c r="V34" s="128"/>
      <c r="W34" s="129"/>
      <c r="X34" s="128"/>
      <c r="Y34" s="129"/>
      <c r="Z34" s="128"/>
      <c r="AA34" s="129"/>
      <c r="AB34" s="128"/>
      <c r="AC34" s="129"/>
      <c r="AD34" s="128"/>
      <c r="AE34" s="321"/>
      <c r="AF34" s="148"/>
      <c r="AG34" s="149"/>
      <c r="AH34" s="128"/>
      <c r="AI34" s="129"/>
      <c r="AJ34" s="131"/>
      <c r="AK34" s="126"/>
      <c r="AL34" s="131"/>
      <c r="AM34" s="126"/>
      <c r="AN34" s="131"/>
      <c r="AO34" s="126"/>
      <c r="AP34" s="131"/>
      <c r="AQ34" s="126"/>
      <c r="AR34" s="131"/>
      <c r="AS34" s="126"/>
      <c r="AT34" s="131"/>
      <c r="AU34" s="126"/>
      <c r="AV34" s="131"/>
      <c r="AW34" s="126"/>
      <c r="AX34" s="131"/>
      <c r="AY34" s="126"/>
      <c r="AZ34" s="131"/>
      <c r="BA34" s="126"/>
      <c r="BB34" s="131"/>
      <c r="BC34" s="126"/>
      <c r="BD34" s="131"/>
      <c r="BE34" s="126"/>
      <c r="BF34" s="128"/>
      <c r="BG34" s="127"/>
      <c r="BH34" s="128"/>
      <c r="BI34" s="129"/>
      <c r="BJ34" s="128"/>
      <c r="BK34" s="129"/>
      <c r="BL34" s="128"/>
      <c r="BM34" s="127"/>
      <c r="BN34" s="128"/>
      <c r="BO34" s="129"/>
      <c r="BP34" s="128"/>
      <c r="BQ34" s="127"/>
      <c r="BR34" s="131"/>
      <c r="BS34" s="126"/>
      <c r="BT34" s="131"/>
      <c r="BU34" s="126"/>
      <c r="BV34" s="131"/>
      <c r="BW34" s="126"/>
      <c r="BX34" s="131"/>
      <c r="BY34" s="126"/>
      <c r="BZ34" s="131"/>
      <c r="CA34" s="126"/>
      <c r="CB34" s="131"/>
      <c r="CC34" s="126"/>
      <c r="CD34" s="131"/>
      <c r="CE34" s="126"/>
      <c r="CF34" s="131"/>
      <c r="CG34" s="126"/>
      <c r="CH34" s="131"/>
      <c r="CI34" s="126"/>
      <c r="CJ34" s="132" t="n">
        <f aca="false">H34+J34+L34+N34+P34+R34+T34+V34+X34+Z34+AB34+AD34+AF34+AH34+AJ34+AL34+AN34+AP34+AR34+AT34+AV34+AX34+AZ34+BB34+BD34+BF34+BH34+BJ34+BL34+BN34+BP34+BR34+BT34+BV34+BX34+BZ34+CB34+CD34+CF34+CH34</f>
        <v>-300</v>
      </c>
      <c r="CK34" s="133" t="n">
        <f aca="false">(Y34+AI34+AK34+AM34+AO34+AS34+AU34+AW34+BC34+BI34)/10</f>
        <v>0</v>
      </c>
      <c r="CL34" s="124" t="n">
        <f aca="false">G34</f>
        <v>37154</v>
      </c>
    </row>
    <row r="35" customFormat="false" ht="15.75" hidden="false" customHeight="false" outlineLevel="0" collapsed="false">
      <c r="G35" s="124" t="n">
        <v>37155</v>
      </c>
      <c r="H35" s="128" t="n">
        <v>-50</v>
      </c>
      <c r="I35" s="129" t="n">
        <v>24.75</v>
      </c>
      <c r="J35" s="128" t="n">
        <v>-50</v>
      </c>
      <c r="K35" s="127" t="n">
        <v>25.5</v>
      </c>
      <c r="L35" s="128" t="n">
        <v>-50</v>
      </c>
      <c r="M35" s="127" t="n">
        <v>25.25</v>
      </c>
      <c r="N35" s="125" t="n">
        <v>-50</v>
      </c>
      <c r="O35" s="303" t="n">
        <v>27.25</v>
      </c>
      <c r="P35" s="128" t="n">
        <v>-50</v>
      </c>
      <c r="Q35" s="129" t="n">
        <v>25.75</v>
      </c>
      <c r="R35" s="128" t="n">
        <v>-50</v>
      </c>
      <c r="S35" s="127" t="n">
        <v>26</v>
      </c>
      <c r="T35" s="128"/>
      <c r="U35" s="129"/>
      <c r="V35" s="128"/>
      <c r="W35" s="129"/>
      <c r="X35" s="128"/>
      <c r="Y35" s="129"/>
      <c r="Z35" s="128"/>
      <c r="AA35" s="129"/>
      <c r="AB35" s="128"/>
      <c r="AC35" s="129"/>
      <c r="AD35" s="128"/>
      <c r="AE35" s="321"/>
      <c r="AF35" s="148"/>
      <c r="AG35" s="149"/>
      <c r="AH35" s="128"/>
      <c r="AI35" s="129"/>
      <c r="AJ35" s="131"/>
      <c r="AK35" s="126"/>
      <c r="AL35" s="131"/>
      <c r="AM35" s="126"/>
      <c r="AN35" s="131"/>
      <c r="AO35" s="126"/>
      <c r="AP35" s="131"/>
      <c r="AQ35" s="126"/>
      <c r="AR35" s="131"/>
      <c r="AS35" s="126"/>
      <c r="AT35" s="131"/>
      <c r="AU35" s="126"/>
      <c r="AV35" s="131"/>
      <c r="AW35" s="126"/>
      <c r="AX35" s="131"/>
      <c r="AY35" s="126"/>
      <c r="AZ35" s="131"/>
      <c r="BA35" s="126"/>
      <c r="BB35" s="131"/>
      <c r="BC35" s="126"/>
      <c r="BD35" s="131"/>
      <c r="BE35" s="126"/>
      <c r="BF35" s="128"/>
      <c r="BG35" s="127"/>
      <c r="BH35" s="128"/>
      <c r="BI35" s="129"/>
      <c r="BJ35" s="128"/>
      <c r="BK35" s="129"/>
      <c r="BL35" s="128"/>
      <c r="BM35" s="129"/>
      <c r="BN35" s="128"/>
      <c r="BO35" s="129"/>
      <c r="BP35" s="128"/>
      <c r="BQ35" s="129"/>
      <c r="BR35" s="131"/>
      <c r="BS35" s="126"/>
      <c r="BT35" s="131"/>
      <c r="BU35" s="126"/>
      <c r="BV35" s="131"/>
      <c r="BW35" s="126"/>
      <c r="BX35" s="131"/>
      <c r="BY35" s="126"/>
      <c r="BZ35" s="131"/>
      <c r="CA35" s="126"/>
      <c r="CB35" s="131"/>
      <c r="CC35" s="126"/>
      <c r="CD35" s="131"/>
      <c r="CE35" s="126"/>
      <c r="CF35" s="131"/>
      <c r="CG35" s="126"/>
      <c r="CH35" s="131"/>
      <c r="CI35" s="126"/>
      <c r="CJ35" s="132" t="n">
        <f aca="false">H35+J35+L35+N35+P35+R35+T35+V35+X35+Z35+AB35+AD35+AF35+AH35+AJ35+AL35+AN35+AP35+AR35+AT35+AV35+AX35+AZ35+BB35+BD35+BF35+BH35+BJ35+BL35+BN35+BP35+BR35+BT35+BV35+BX35+BZ35+CB35+CD35+CF35+CH35</f>
        <v>-300</v>
      </c>
      <c r="CK35" s="133" t="n">
        <f aca="false">(Y35+AI35+AK35+AM35+AO35+AS35+AU35+AW35+BC35+BI35)/10</f>
        <v>0</v>
      </c>
      <c r="CL35" s="124" t="n">
        <f aca="false">G35</f>
        <v>37155</v>
      </c>
    </row>
    <row r="36" customFormat="false" ht="15.75" hidden="false" customHeight="false" outlineLevel="0" collapsed="false">
      <c r="G36" s="124" t="n">
        <v>37158</v>
      </c>
      <c r="H36" s="128" t="n">
        <v>-50</v>
      </c>
      <c r="I36" s="129" t="n">
        <v>24.75</v>
      </c>
      <c r="J36" s="128" t="n">
        <v>-50</v>
      </c>
      <c r="K36" s="127" t="n">
        <v>25.5</v>
      </c>
      <c r="L36" s="128" t="n">
        <v>-50</v>
      </c>
      <c r="M36" s="127" t="n">
        <v>25.25</v>
      </c>
      <c r="N36" s="128" t="n">
        <v>-50</v>
      </c>
      <c r="O36" s="129" t="n">
        <v>25.25</v>
      </c>
      <c r="P36" s="128" t="n">
        <v>-50</v>
      </c>
      <c r="Q36" s="129" t="n">
        <v>25.75</v>
      </c>
      <c r="R36" s="128" t="n">
        <v>-50</v>
      </c>
      <c r="S36" s="127" t="n">
        <v>26</v>
      </c>
      <c r="T36" s="128"/>
      <c r="U36" s="129"/>
      <c r="V36" s="128"/>
      <c r="W36" s="129"/>
      <c r="X36" s="128"/>
      <c r="Y36" s="129"/>
      <c r="Z36" s="128"/>
      <c r="AA36" s="129"/>
      <c r="AB36" s="128"/>
      <c r="AC36" s="129"/>
      <c r="AD36" s="128"/>
      <c r="AE36" s="321"/>
      <c r="AF36" s="148"/>
      <c r="AG36" s="149"/>
      <c r="AH36" s="128"/>
      <c r="AI36" s="129"/>
      <c r="AJ36" s="131"/>
      <c r="AK36" s="126"/>
      <c r="AL36" s="131"/>
      <c r="AM36" s="126"/>
      <c r="AN36" s="131"/>
      <c r="AO36" s="126"/>
      <c r="AP36" s="131"/>
      <c r="AQ36" s="126"/>
      <c r="AR36" s="131"/>
      <c r="AS36" s="126"/>
      <c r="AT36" s="131"/>
      <c r="AU36" s="126"/>
      <c r="AV36" s="131"/>
      <c r="AW36" s="126"/>
      <c r="AX36" s="131"/>
      <c r="AY36" s="126"/>
      <c r="AZ36" s="131"/>
      <c r="BA36" s="126"/>
      <c r="BB36" s="131"/>
      <c r="BC36" s="126"/>
      <c r="BD36" s="131"/>
      <c r="BE36" s="126"/>
      <c r="BF36" s="128"/>
      <c r="BG36" s="127"/>
      <c r="BH36" s="128"/>
      <c r="BI36" s="129"/>
      <c r="BJ36" s="128"/>
      <c r="BK36" s="129"/>
      <c r="BL36" s="128"/>
      <c r="BM36" s="129"/>
      <c r="BN36" s="128"/>
      <c r="BO36" s="129"/>
      <c r="BP36" s="128"/>
      <c r="BQ36" s="129"/>
      <c r="BR36" s="131"/>
      <c r="BS36" s="126"/>
      <c r="BT36" s="131"/>
      <c r="BU36" s="126"/>
      <c r="BV36" s="131"/>
      <c r="BW36" s="126"/>
      <c r="BX36" s="131"/>
      <c r="BY36" s="126"/>
      <c r="BZ36" s="131"/>
      <c r="CA36" s="126"/>
      <c r="CB36" s="131"/>
      <c r="CC36" s="126"/>
      <c r="CD36" s="131"/>
      <c r="CE36" s="126"/>
      <c r="CF36" s="131"/>
      <c r="CG36" s="126"/>
      <c r="CH36" s="131"/>
      <c r="CI36" s="126"/>
      <c r="CJ36" s="132" t="n">
        <f aca="false">H36+J36+L36+N36+P36+R36+T36+V36+X36+Z36+AB36+AD36+AF36+AH36+AJ36+AL36+AN36+AP36+AR36+AT36+AV36+AX36+AZ36+BB36+BD36+BF36+BH36+BJ36+BL36+BN36+BP36+BR36+BT36+BV36+BX36+BZ36+CB36+CD36+CF36+CH36</f>
        <v>-300</v>
      </c>
      <c r="CK36" s="133" t="n">
        <f aca="false">(Y36+AI36+AK36+AM36+AO36+AS36+AU36+AW36+BC36+BI36)/10</f>
        <v>0</v>
      </c>
      <c r="CL36" s="124" t="n">
        <f aca="false">G36</f>
        <v>37158</v>
      </c>
    </row>
    <row r="37" customFormat="false" ht="15.75" hidden="false" customHeight="false" outlineLevel="0" collapsed="false">
      <c r="G37" s="124" t="n">
        <v>37159</v>
      </c>
      <c r="H37" s="128" t="n">
        <v>-50</v>
      </c>
      <c r="I37" s="129" t="n">
        <v>24.75</v>
      </c>
      <c r="J37" s="128" t="n">
        <v>-50</v>
      </c>
      <c r="K37" s="127" t="n">
        <v>25.5</v>
      </c>
      <c r="L37" s="128" t="n">
        <v>-50</v>
      </c>
      <c r="M37" s="127" t="n">
        <v>25.25</v>
      </c>
      <c r="N37" s="125" t="n">
        <v>-50</v>
      </c>
      <c r="O37" s="303" t="n">
        <v>28.25</v>
      </c>
      <c r="P37" s="128" t="n">
        <v>-50</v>
      </c>
      <c r="Q37" s="129" t="n">
        <v>25.75</v>
      </c>
      <c r="R37" s="128" t="n">
        <v>-50</v>
      </c>
      <c r="S37" s="127" t="n">
        <v>26</v>
      </c>
      <c r="T37" s="128"/>
      <c r="U37" s="129"/>
      <c r="V37" s="128"/>
      <c r="W37" s="129"/>
      <c r="X37" s="128"/>
      <c r="Y37" s="129"/>
      <c r="Z37" s="128"/>
      <c r="AA37" s="129"/>
      <c r="AB37" s="128"/>
      <c r="AC37" s="129"/>
      <c r="AD37" s="128"/>
      <c r="AE37" s="321"/>
      <c r="AF37" s="148"/>
      <c r="AG37" s="149"/>
      <c r="AH37" s="128"/>
      <c r="AI37" s="129"/>
      <c r="AJ37" s="131"/>
      <c r="AK37" s="126"/>
      <c r="AL37" s="131"/>
      <c r="AM37" s="126"/>
      <c r="AN37" s="131"/>
      <c r="AO37" s="126"/>
      <c r="AP37" s="131"/>
      <c r="AQ37" s="126"/>
      <c r="AR37" s="131"/>
      <c r="AS37" s="126"/>
      <c r="AT37" s="131"/>
      <c r="AU37" s="126"/>
      <c r="AV37" s="131"/>
      <c r="AW37" s="126"/>
      <c r="AX37" s="131"/>
      <c r="AY37" s="126"/>
      <c r="AZ37" s="131"/>
      <c r="BA37" s="126"/>
      <c r="BB37" s="131"/>
      <c r="BC37" s="126"/>
      <c r="BD37" s="131"/>
      <c r="BE37" s="126"/>
      <c r="BF37" s="128"/>
      <c r="BG37" s="127"/>
      <c r="BH37" s="128"/>
      <c r="BI37" s="129"/>
      <c r="BJ37" s="128"/>
      <c r="BK37" s="129"/>
      <c r="BL37" s="128"/>
      <c r="BM37" s="127"/>
      <c r="BN37" s="128"/>
      <c r="BO37" s="129"/>
      <c r="BP37" s="128"/>
      <c r="BQ37" s="127"/>
      <c r="BR37" s="131"/>
      <c r="BS37" s="126"/>
      <c r="BT37" s="131"/>
      <c r="BU37" s="126"/>
      <c r="BV37" s="131"/>
      <c r="BW37" s="126"/>
      <c r="BX37" s="131"/>
      <c r="BY37" s="126"/>
      <c r="BZ37" s="131"/>
      <c r="CA37" s="126"/>
      <c r="CB37" s="131"/>
      <c r="CC37" s="126"/>
      <c r="CD37" s="131"/>
      <c r="CE37" s="126"/>
      <c r="CF37" s="131"/>
      <c r="CG37" s="126"/>
      <c r="CH37" s="131"/>
      <c r="CI37" s="126"/>
      <c r="CJ37" s="132" t="n">
        <f aca="false">H37+J37+L37+N37+P37+R37+T37+V37+X37+Z37+AB37+AD37+AF37+AH37+AJ37+AL37+AN37+AP37+AR37+AT37+AV37+AX37+AZ37+BB37+BD37+BF37+BH37+BJ37+BL37+BN37+BP37+BR37+BT37+BV37+BX37+BZ37+CB37+CD37+CF37+CH37</f>
        <v>-300</v>
      </c>
      <c r="CK37" s="133" t="n">
        <f aca="false">(Y37+AI37+AK37+AM37+AO37+AS37+AU37+AW37+BC37+BI37)/10</f>
        <v>0</v>
      </c>
      <c r="CL37" s="124" t="n">
        <f aca="false">G37</f>
        <v>37159</v>
      </c>
    </row>
    <row r="38" customFormat="false" ht="15.75" hidden="false" customHeight="false" outlineLevel="0" collapsed="false">
      <c r="G38" s="124" t="n">
        <v>37160</v>
      </c>
      <c r="H38" s="128" t="n">
        <v>-50</v>
      </c>
      <c r="I38" s="129" t="n">
        <v>24.75</v>
      </c>
      <c r="J38" s="128" t="n">
        <v>-50</v>
      </c>
      <c r="K38" s="127" t="n">
        <v>25.5</v>
      </c>
      <c r="L38" s="128" t="n">
        <v>-50</v>
      </c>
      <c r="M38" s="127" t="n">
        <v>25.25</v>
      </c>
      <c r="N38" s="128" t="n">
        <v>-50</v>
      </c>
      <c r="O38" s="129" t="n">
        <v>25.25</v>
      </c>
      <c r="P38" s="128" t="n">
        <v>-50</v>
      </c>
      <c r="Q38" s="129" t="n">
        <v>25.75</v>
      </c>
      <c r="R38" s="128" t="n">
        <v>-50</v>
      </c>
      <c r="S38" s="127" t="n">
        <v>26</v>
      </c>
      <c r="T38" s="128"/>
      <c r="U38" s="129"/>
      <c r="V38" s="128"/>
      <c r="W38" s="129"/>
      <c r="X38" s="128"/>
      <c r="Y38" s="129"/>
      <c r="Z38" s="128"/>
      <c r="AA38" s="129"/>
      <c r="AB38" s="128"/>
      <c r="AC38" s="129"/>
      <c r="AD38" s="128"/>
      <c r="AE38" s="321"/>
      <c r="AF38" s="148"/>
      <c r="AG38" s="149"/>
      <c r="AH38" s="128"/>
      <c r="AI38" s="129"/>
      <c r="AJ38" s="131"/>
      <c r="AK38" s="126"/>
      <c r="AL38" s="131"/>
      <c r="AM38" s="126"/>
      <c r="AN38" s="131"/>
      <c r="AO38" s="126"/>
      <c r="AP38" s="131"/>
      <c r="AQ38" s="126"/>
      <c r="AR38" s="131"/>
      <c r="AS38" s="126"/>
      <c r="AT38" s="131"/>
      <c r="AU38" s="126"/>
      <c r="AV38" s="131"/>
      <c r="AW38" s="126"/>
      <c r="AX38" s="131"/>
      <c r="AY38" s="126"/>
      <c r="AZ38" s="131"/>
      <c r="BA38" s="126"/>
      <c r="BB38" s="131"/>
      <c r="BC38" s="126"/>
      <c r="BD38" s="131"/>
      <c r="BE38" s="126"/>
      <c r="BF38" s="128"/>
      <c r="BG38" s="127"/>
      <c r="BH38" s="128"/>
      <c r="BI38" s="129"/>
      <c r="BJ38" s="128"/>
      <c r="BK38" s="129"/>
      <c r="BL38" s="128"/>
      <c r="BM38" s="127"/>
      <c r="BN38" s="128"/>
      <c r="BO38" s="129"/>
      <c r="BP38" s="128"/>
      <c r="BQ38" s="127"/>
      <c r="BR38" s="131"/>
      <c r="BS38" s="126"/>
      <c r="BT38" s="131"/>
      <c r="BU38" s="126"/>
      <c r="BV38" s="131"/>
      <c r="BW38" s="126"/>
      <c r="BX38" s="131"/>
      <c r="BY38" s="126"/>
      <c r="BZ38" s="131"/>
      <c r="CA38" s="126"/>
      <c r="CB38" s="131"/>
      <c r="CC38" s="126"/>
      <c r="CD38" s="131"/>
      <c r="CE38" s="126"/>
      <c r="CF38" s="131"/>
      <c r="CG38" s="126"/>
      <c r="CH38" s="131"/>
      <c r="CI38" s="126"/>
      <c r="CJ38" s="132" t="n">
        <f aca="false">H38+J38+L38+N38+P38+R38+T38+V38+X38+Z38+AB38+AD38+AF38+AH38+AJ38+AL38+AN38+AP38+AR38+AT38+AV38+AX38+AZ38+BB38+BD38+BF38+BH38+BJ38+BL38+BN38+BP38+BR38+BT38+BV38+BX38+BZ38+CB38+CD38+CF38+CH38</f>
        <v>-300</v>
      </c>
      <c r="CK38" s="133" t="n">
        <f aca="false">(Y38+AI38+AK38+AM38+AO38+AS38+AU38+AW38+BC38+BI38)/10</f>
        <v>0</v>
      </c>
      <c r="CL38" s="124" t="n">
        <f aca="false">G38</f>
        <v>37160</v>
      </c>
    </row>
    <row r="39" customFormat="false" ht="15.75" hidden="false" customHeight="false" outlineLevel="0" collapsed="false">
      <c r="G39" s="124" t="n">
        <v>37161</v>
      </c>
      <c r="H39" s="128" t="n">
        <v>-50</v>
      </c>
      <c r="I39" s="129" t="n">
        <v>24.75</v>
      </c>
      <c r="J39" s="128" t="n">
        <v>-50</v>
      </c>
      <c r="K39" s="127" t="n">
        <v>25.5</v>
      </c>
      <c r="L39" s="128" t="n">
        <v>-50</v>
      </c>
      <c r="M39" s="127" t="n">
        <v>25.25</v>
      </c>
      <c r="N39" s="125" t="n">
        <v>-50</v>
      </c>
      <c r="O39" s="303" t="n">
        <v>29.25</v>
      </c>
      <c r="P39" s="128" t="n">
        <v>-50</v>
      </c>
      <c r="Q39" s="129" t="n">
        <v>25.75</v>
      </c>
      <c r="R39" s="128" t="n">
        <v>-50</v>
      </c>
      <c r="S39" s="127" t="n">
        <v>26</v>
      </c>
      <c r="T39" s="128"/>
      <c r="U39" s="129"/>
      <c r="V39" s="128"/>
      <c r="W39" s="129"/>
      <c r="X39" s="128"/>
      <c r="Y39" s="129"/>
      <c r="Z39" s="128"/>
      <c r="AA39" s="129"/>
      <c r="AB39" s="128"/>
      <c r="AC39" s="129"/>
      <c r="AD39" s="128"/>
      <c r="AE39" s="321"/>
      <c r="AF39" s="148"/>
      <c r="AG39" s="149"/>
      <c r="AH39" s="128"/>
      <c r="AI39" s="129"/>
      <c r="AJ39" s="131"/>
      <c r="AK39" s="126"/>
      <c r="AL39" s="131"/>
      <c r="AM39" s="126"/>
      <c r="AN39" s="131"/>
      <c r="AO39" s="126"/>
      <c r="AP39" s="131"/>
      <c r="AQ39" s="126"/>
      <c r="AR39" s="131"/>
      <c r="AS39" s="126"/>
      <c r="AT39" s="131"/>
      <c r="AU39" s="126"/>
      <c r="AV39" s="131"/>
      <c r="AW39" s="126"/>
      <c r="AX39" s="131"/>
      <c r="AY39" s="126"/>
      <c r="AZ39" s="131"/>
      <c r="BA39" s="126"/>
      <c r="BB39" s="131"/>
      <c r="BC39" s="126"/>
      <c r="BD39" s="131"/>
      <c r="BE39" s="126"/>
      <c r="BF39" s="128"/>
      <c r="BG39" s="127"/>
      <c r="BH39" s="128"/>
      <c r="BI39" s="129"/>
      <c r="BJ39" s="128"/>
      <c r="BK39" s="129"/>
      <c r="BL39" s="128"/>
      <c r="BM39" s="127"/>
      <c r="BN39" s="128"/>
      <c r="BO39" s="129"/>
      <c r="BP39" s="128"/>
      <c r="BQ39" s="127"/>
      <c r="BR39" s="131"/>
      <c r="BS39" s="126"/>
      <c r="BT39" s="131"/>
      <c r="BU39" s="126"/>
      <c r="BV39" s="131"/>
      <c r="BW39" s="126"/>
      <c r="BX39" s="131"/>
      <c r="BY39" s="126"/>
      <c r="BZ39" s="131"/>
      <c r="CA39" s="126"/>
      <c r="CB39" s="131"/>
      <c r="CC39" s="126"/>
      <c r="CD39" s="131"/>
      <c r="CE39" s="126"/>
      <c r="CF39" s="131"/>
      <c r="CG39" s="126"/>
      <c r="CH39" s="131"/>
      <c r="CI39" s="126"/>
      <c r="CJ39" s="132" t="n">
        <f aca="false">H39+J39+L39+N39+P39+R39+T39+V39+X39+Z39+AB39+AD39+AF39+AH39+AJ39+AL39+AN39+AP39+AR39+AT39+AV39+AX39+AZ39+BB39+BD39+BF39+BH39+BJ39+BL39+BN39+BP39+BR39+BT39+BV39+BX39+BZ39+CB39+CD39+CF39+CH39</f>
        <v>-300</v>
      </c>
      <c r="CK39" s="133" t="n">
        <f aca="false">(Y39+AI39+AK39+AM39+AO39+AS39+AU39+AW39+BC39+BI39)/10</f>
        <v>0</v>
      </c>
      <c r="CL39" s="124" t="n">
        <f aca="false">G39</f>
        <v>37161</v>
      </c>
    </row>
    <row r="40" customFormat="false" ht="15.75" hidden="false" customHeight="false" outlineLevel="0" collapsed="false">
      <c r="G40" s="124" t="n">
        <v>37162</v>
      </c>
      <c r="H40" s="128" t="n">
        <v>-50</v>
      </c>
      <c r="I40" s="129" t="n">
        <v>24.75</v>
      </c>
      <c r="J40" s="128" t="n">
        <v>-50</v>
      </c>
      <c r="K40" s="127" t="n">
        <v>25.5</v>
      </c>
      <c r="L40" s="128" t="n">
        <v>-50</v>
      </c>
      <c r="M40" s="127" t="n">
        <v>25.25</v>
      </c>
      <c r="N40" s="128" t="n">
        <v>-50</v>
      </c>
      <c r="O40" s="129" t="n">
        <v>25.25</v>
      </c>
      <c r="P40" s="128" t="n">
        <v>-50</v>
      </c>
      <c r="Q40" s="129" t="n">
        <v>25.75</v>
      </c>
      <c r="R40" s="128" t="n">
        <v>-50</v>
      </c>
      <c r="S40" s="127" t="n">
        <v>26</v>
      </c>
      <c r="T40" s="128"/>
      <c r="U40" s="129"/>
      <c r="V40" s="128"/>
      <c r="W40" s="129"/>
      <c r="X40" s="128"/>
      <c r="Y40" s="129"/>
      <c r="Z40" s="128"/>
      <c r="AA40" s="129"/>
      <c r="AB40" s="128"/>
      <c r="AC40" s="129"/>
      <c r="AD40" s="128"/>
      <c r="AE40" s="321"/>
      <c r="AF40" s="148"/>
      <c r="AG40" s="149"/>
      <c r="AH40" s="128"/>
      <c r="AI40" s="129"/>
      <c r="AJ40" s="131"/>
      <c r="AK40" s="126"/>
      <c r="AL40" s="131"/>
      <c r="AM40" s="126"/>
      <c r="AN40" s="131"/>
      <c r="AO40" s="126"/>
      <c r="AP40" s="131"/>
      <c r="AQ40" s="126"/>
      <c r="AR40" s="131"/>
      <c r="AS40" s="126"/>
      <c r="AT40" s="131"/>
      <c r="AU40" s="126"/>
      <c r="AV40" s="131"/>
      <c r="AW40" s="126"/>
      <c r="AX40" s="131"/>
      <c r="AY40" s="126"/>
      <c r="AZ40" s="131"/>
      <c r="BA40" s="126"/>
      <c r="BB40" s="131"/>
      <c r="BC40" s="126"/>
      <c r="BD40" s="131"/>
      <c r="BE40" s="126"/>
      <c r="BF40" s="128"/>
      <c r="BG40" s="127"/>
      <c r="BH40" s="128"/>
      <c r="BI40" s="129"/>
      <c r="BJ40" s="128"/>
      <c r="BK40" s="129"/>
      <c r="BL40" s="128"/>
      <c r="BM40" s="127"/>
      <c r="BN40" s="128"/>
      <c r="BO40" s="129"/>
      <c r="BP40" s="128"/>
      <c r="BQ40" s="127"/>
      <c r="BR40" s="131"/>
      <c r="BS40" s="126"/>
      <c r="BT40" s="131"/>
      <c r="BU40" s="126"/>
      <c r="BV40" s="131"/>
      <c r="BW40" s="126"/>
      <c r="BX40" s="131"/>
      <c r="BY40" s="126"/>
      <c r="BZ40" s="131"/>
      <c r="CA40" s="126"/>
      <c r="CB40" s="131"/>
      <c r="CC40" s="126"/>
      <c r="CD40" s="131"/>
      <c r="CE40" s="126"/>
      <c r="CF40" s="131"/>
      <c r="CG40" s="126"/>
      <c r="CH40" s="131"/>
      <c r="CI40" s="126"/>
      <c r="CJ40" s="132" t="n">
        <f aca="false">H40+J40+L40+N40+P40+R40+T40+V40+X40+Z40+AB40+AD40+AF40+AH40+AJ40+AL40+AN40+AP40+AR40+AT40+AV40+AX40+AZ40+BB40+BD40+BF40+BH40+BJ40+BL40+BN40+BP40+BR40+BT40+BV40+BX40+BZ40+CB40+CD40+CF40+CH40</f>
        <v>-300</v>
      </c>
      <c r="CK40" s="133" t="n">
        <f aca="false">(Y40+AI40+AK40+AM40+AO40+AS40+AU40+AW40+BC40+BI40)/10</f>
        <v>0</v>
      </c>
      <c r="CL40" s="124" t="n">
        <f aca="false">G40</f>
        <v>37162</v>
      </c>
    </row>
    <row r="41" customFormat="false" ht="15.75" hidden="false" customHeight="false" outlineLevel="0" collapsed="false">
      <c r="G41" s="124" t="n">
        <v>37163</v>
      </c>
      <c r="H41" s="128" t="n">
        <v>-50</v>
      </c>
      <c r="I41" s="129" t="n">
        <v>24.75</v>
      </c>
      <c r="J41" s="128" t="n">
        <v>-50</v>
      </c>
      <c r="K41" s="127" t="n">
        <v>25.5</v>
      </c>
      <c r="L41" s="128" t="n">
        <v>-50</v>
      </c>
      <c r="M41" s="127" t="n">
        <v>25.25</v>
      </c>
      <c r="N41" s="125" t="n">
        <v>-50</v>
      </c>
      <c r="O41" s="303" t="n">
        <v>30.25</v>
      </c>
      <c r="P41" s="128" t="n">
        <v>-50</v>
      </c>
      <c r="Q41" s="129" t="n">
        <v>25.75</v>
      </c>
      <c r="R41" s="128" t="n">
        <v>-50</v>
      </c>
      <c r="S41" s="127" t="n">
        <v>26</v>
      </c>
      <c r="T41" s="128"/>
      <c r="U41" s="129"/>
      <c r="V41" s="128"/>
      <c r="W41" s="129"/>
      <c r="X41" s="128"/>
      <c r="Y41" s="129"/>
      <c r="Z41" s="128"/>
      <c r="AA41" s="129"/>
      <c r="AB41" s="128"/>
      <c r="AC41" s="129"/>
      <c r="AD41" s="128"/>
      <c r="AE41" s="321"/>
      <c r="AF41" s="148"/>
      <c r="AG41" s="149"/>
      <c r="AH41" s="128"/>
      <c r="AI41" s="129"/>
      <c r="AJ41" s="131"/>
      <c r="AK41" s="126"/>
      <c r="AL41" s="131"/>
      <c r="AM41" s="126"/>
      <c r="AN41" s="131"/>
      <c r="AO41" s="126"/>
      <c r="AP41" s="131"/>
      <c r="AQ41" s="126"/>
      <c r="AR41" s="131"/>
      <c r="AS41" s="126"/>
      <c r="AT41" s="131"/>
      <c r="AU41" s="126"/>
      <c r="AV41" s="131"/>
      <c r="AW41" s="126"/>
      <c r="AX41" s="131"/>
      <c r="AY41" s="126"/>
      <c r="AZ41" s="131"/>
      <c r="BA41" s="126"/>
      <c r="BB41" s="131"/>
      <c r="BC41" s="126"/>
      <c r="BD41" s="131"/>
      <c r="BE41" s="126"/>
      <c r="BF41" s="128"/>
      <c r="BG41" s="127"/>
      <c r="BH41" s="128"/>
      <c r="BI41" s="129"/>
      <c r="BJ41" s="128"/>
      <c r="BK41" s="129"/>
      <c r="BL41" s="128"/>
      <c r="BM41" s="127"/>
      <c r="BN41" s="128"/>
      <c r="BO41" s="129"/>
      <c r="BP41" s="128"/>
      <c r="BQ41" s="127"/>
      <c r="BR41" s="131"/>
      <c r="BS41" s="126"/>
      <c r="BT41" s="131"/>
      <c r="BU41" s="126"/>
      <c r="BV41" s="131"/>
      <c r="BW41" s="126"/>
      <c r="BX41" s="131"/>
      <c r="BY41" s="126"/>
      <c r="BZ41" s="131"/>
      <c r="CA41" s="126"/>
      <c r="CB41" s="131"/>
      <c r="CC41" s="126"/>
      <c r="CD41" s="131"/>
      <c r="CE41" s="126"/>
      <c r="CF41" s="131"/>
      <c r="CG41" s="126"/>
      <c r="CH41" s="131"/>
      <c r="CI41" s="126"/>
      <c r="CJ41" s="132" t="n">
        <f aca="false">H41+J41+L41+N41+P41+R41+T41+V41+X41+Z41+AB41+AD41+AF41+AH41+AJ41+AL41+AN41+AP41+AR41+AT41+AV41+AX41+AZ41+BB41+BD41+BF41+BH41+BJ41+BL41+BN41+BP41+BR41+BT41+BV41+BX41+BZ41+CB41+CD41+CF41+CH41</f>
        <v>-300</v>
      </c>
      <c r="CK41" s="133" t="n">
        <f aca="false">(Y41+AI41+AK41+AM41+AO41+AS41+AU41+AW41+BC41+BI41)/10</f>
        <v>0</v>
      </c>
      <c r="CL41" s="124" t="n">
        <f aca="false">G41</f>
        <v>37163</v>
      </c>
    </row>
    <row r="42" customFormat="false" ht="15.75" hidden="false" customHeight="false" outlineLevel="0" collapsed="false">
      <c r="G42" s="124" t="n">
        <v>37164</v>
      </c>
      <c r="H42" s="128" t="n">
        <v>-50</v>
      </c>
      <c r="I42" s="129" t="n">
        <v>24.75</v>
      </c>
      <c r="J42" s="128" t="n">
        <v>-50</v>
      </c>
      <c r="K42" s="127" t="n">
        <v>25.5</v>
      </c>
      <c r="L42" s="128" t="n">
        <v>-50</v>
      </c>
      <c r="M42" s="127" t="n">
        <v>25.25</v>
      </c>
      <c r="N42" s="128" t="n">
        <v>-50</v>
      </c>
      <c r="O42" s="129" t="n">
        <v>25.25</v>
      </c>
      <c r="P42" s="128" t="n">
        <v>-50</v>
      </c>
      <c r="Q42" s="129" t="n">
        <v>25.75</v>
      </c>
      <c r="R42" s="128" t="n">
        <v>-50</v>
      </c>
      <c r="S42" s="127" t="n">
        <v>26</v>
      </c>
      <c r="T42" s="128"/>
      <c r="U42" s="129"/>
      <c r="V42" s="128"/>
      <c r="W42" s="129"/>
      <c r="X42" s="128"/>
      <c r="Y42" s="129"/>
      <c r="Z42" s="128"/>
      <c r="AA42" s="129"/>
      <c r="AB42" s="128"/>
      <c r="AC42" s="129"/>
      <c r="AD42" s="128"/>
      <c r="AE42" s="321"/>
      <c r="AF42" s="148"/>
      <c r="AG42" s="149"/>
      <c r="AH42" s="128"/>
      <c r="AI42" s="129"/>
      <c r="AJ42" s="131"/>
      <c r="AK42" s="126"/>
      <c r="AL42" s="131"/>
      <c r="AM42" s="126"/>
      <c r="AN42" s="131"/>
      <c r="AO42" s="126"/>
      <c r="AP42" s="131"/>
      <c r="AQ42" s="126"/>
      <c r="AR42" s="131"/>
      <c r="AS42" s="126"/>
      <c r="AT42" s="131"/>
      <c r="AU42" s="126"/>
      <c r="AV42" s="131"/>
      <c r="AW42" s="126"/>
      <c r="AX42" s="131"/>
      <c r="AY42" s="126"/>
      <c r="AZ42" s="131"/>
      <c r="BA42" s="126"/>
      <c r="BB42" s="131"/>
      <c r="BC42" s="126"/>
      <c r="BD42" s="131"/>
      <c r="BE42" s="126"/>
      <c r="BF42" s="128"/>
      <c r="BG42" s="127"/>
      <c r="BH42" s="128"/>
      <c r="BI42" s="129"/>
      <c r="BJ42" s="128"/>
      <c r="BK42" s="129"/>
      <c r="BL42" s="128"/>
      <c r="BM42" s="127"/>
      <c r="BN42" s="128"/>
      <c r="BO42" s="129"/>
      <c r="BP42" s="128"/>
      <c r="BQ42" s="127"/>
      <c r="BR42" s="131"/>
      <c r="BS42" s="126"/>
      <c r="BT42" s="131"/>
      <c r="BU42" s="126"/>
      <c r="BV42" s="131"/>
      <c r="BW42" s="126"/>
      <c r="BX42" s="131"/>
      <c r="BY42" s="126"/>
      <c r="BZ42" s="131"/>
      <c r="CA42" s="126"/>
      <c r="CB42" s="131"/>
      <c r="CC42" s="126"/>
      <c r="CD42" s="131"/>
      <c r="CE42" s="126"/>
      <c r="CF42" s="131"/>
      <c r="CG42" s="126"/>
      <c r="CH42" s="131"/>
      <c r="CI42" s="126"/>
      <c r="CJ42" s="132" t="n">
        <f aca="false">H42+J42+L42+N42+P42+R42+T42+V42+X42+Z42+AB42+AD42+AF42+AH42+AJ42+AL42+AN42+AP42+AR42+AT42+AV42+AX42+AZ42+BB42+BD42+BF42+BH42+BJ42+BL42+BN42+BP42+BR42+BT42+BV42+BX42+BZ42+CB42+CD42+CF42+CH42</f>
        <v>-300</v>
      </c>
      <c r="CK42" s="133" t="n">
        <f aca="false">(Y42+AI42+AK42+AM42+AO42+AS42+AU42+AW42+BC42+BI42)/10</f>
        <v>0</v>
      </c>
      <c r="CL42" s="124" t="n">
        <f aca="false">G42</f>
        <v>37164</v>
      </c>
    </row>
  </sheetData>
  <mergeCells count="40"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P17:BQ17"/>
    <mergeCell ref="BR17:BS17"/>
    <mergeCell ref="BT17:BU17"/>
    <mergeCell ref="BV17:BW17"/>
    <mergeCell ref="BX17:BY17"/>
    <mergeCell ref="BZ17:CA17"/>
    <mergeCell ref="CB17:CC17"/>
    <mergeCell ref="CD17:CE17"/>
    <mergeCell ref="CF17:CG17"/>
    <mergeCell ref="CH17:CI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50"/>
  <sheetViews>
    <sheetView showFormulas="false" showGridLines="true" showRowColHeaders="true" showZeros="true" rightToLeft="false" tabSelected="false" showOutlineSymbols="true" defaultGridColor="true" view="normal" topLeftCell="O19" colorId="64" zoomScale="100" zoomScaleNormal="100" zoomScalePageLayoutView="100" workbookViewId="0">
      <selection pane="topLeft" activeCell="U39" activeCellId="0" sqref="U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true" outlineLevel="0" max="19" min="19" style="0" width="12.7"/>
    <col collapsed="false" customWidth="true" hidden="false" outlineLevel="0" max="20" min="20" style="0" width="11.56"/>
    <col collapsed="false" customWidth="true" hidden="false" outlineLevel="0" max="21" min="21" style="0" width="13.99"/>
    <col collapsed="false" customWidth="true" hidden="false" outlineLevel="0" max="24" min="24" style="0" width="9.7"/>
    <col collapsed="false" customWidth="true" hidden="false" outlineLevel="0" max="25" min="25" style="0" width="18.28"/>
    <col collapsed="false" customWidth="true" hidden="false" outlineLevel="0" max="26" min="26" style="0" width="10.71"/>
    <col collapsed="false" customWidth="true" hidden="false" outlineLevel="0" max="28" min="28" style="0" width="11.13"/>
    <col collapsed="false" customWidth="true" hidden="false" outlineLevel="0" max="30" min="30" style="0" width="9.99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396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/>
      <c r="O3" s="61" t="n">
        <f aca="false">'ZONE J DAY AHEAD'!H13</f>
        <v>0</v>
      </c>
      <c r="P3" s="62" t="n">
        <f aca="false">O3-N3</f>
        <v>0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37163</v>
      </c>
      <c r="C4" s="67" t="n">
        <f aca="false">'EOL LINKS'!B3</f>
        <v>27.85</v>
      </c>
      <c r="D4" s="68" t="n">
        <f aca="false">'EOL LINKS'!C3</f>
        <v>27.95</v>
      </c>
      <c r="E4" s="69" t="n">
        <f aca="false">(C4+D4)/2</f>
        <v>27.9</v>
      </c>
      <c r="F4" s="70"/>
      <c r="G4" s="71" t="n">
        <f aca="false">E4-F4</f>
        <v>27.9</v>
      </c>
      <c r="H4" s="72" t="n">
        <f aca="false">'EOL LINKS'!I6</f>
        <v>852.897473997028</v>
      </c>
      <c r="I4" s="57"/>
      <c r="J4" s="57"/>
      <c r="K4" s="73" t="n">
        <f aca="false">(I4*16)*G4</f>
        <v>0</v>
      </c>
      <c r="L4" s="32"/>
      <c r="M4" s="74" t="n">
        <v>9</v>
      </c>
      <c r="N4" s="61"/>
      <c r="O4" s="61" t="n">
        <f aca="false">'ZONE J DAY AHEAD'!I13</f>
        <v>0</v>
      </c>
      <c r="P4" s="62" t="n">
        <f aca="false">O4-N4</f>
        <v>0</v>
      </c>
      <c r="Q4" s="63"/>
      <c r="R4" s="75" t="s">
        <v>79</v>
      </c>
      <c r="S4" s="64"/>
    </row>
    <row r="5" customFormat="false" ht="13.5" hidden="false" customHeight="false" outlineLevel="0" collapsed="false">
      <c r="A5" s="66"/>
      <c r="B5" s="66" t="n">
        <f aca="false">B4+1</f>
        <v>37164</v>
      </c>
      <c r="C5" s="79" t="n">
        <f aca="false">'EOL LINKS'!B11</f>
        <v>29.5</v>
      </c>
      <c r="D5" s="80" t="n">
        <f aca="false">'EOL LINKS'!C11</f>
        <v>30</v>
      </c>
      <c r="E5" s="81" t="n">
        <f aca="false">(C5+D5)/2</f>
        <v>29.75</v>
      </c>
      <c r="F5" s="82"/>
      <c r="G5" s="83" t="n">
        <f aca="false">E5-F5</f>
        <v>29.75</v>
      </c>
      <c r="H5" s="41" t="n">
        <f aca="false">'EOL LINKS'!I6</f>
        <v>852.897473997028</v>
      </c>
      <c r="I5" s="57"/>
      <c r="J5" s="84"/>
      <c r="K5" s="85" t="n">
        <f aca="false">(I5*16)*G5</f>
        <v>0</v>
      </c>
      <c r="L5" s="32"/>
      <c r="M5" s="74" t="n">
        <v>10</v>
      </c>
      <c r="N5" s="61"/>
      <c r="O5" s="61" t="n">
        <f aca="false">'ZONE J DAY AHEAD'!J13</f>
        <v>0</v>
      </c>
      <c r="P5" s="62" t="n">
        <f aca="false">O5-N5</f>
        <v>0</v>
      </c>
      <c r="Q5" s="63"/>
      <c r="R5" s="315" t="n">
        <f aca="false">'ZONE A OFFPEAK'!R5</f>
        <v>37182</v>
      </c>
      <c r="S5" s="76" t="n">
        <f aca="false">DATE(2001,9,10)</f>
        <v>37144</v>
      </c>
      <c r="U5" s="89"/>
      <c r="V5" s="90" t="n">
        <v>1</v>
      </c>
      <c r="W5" s="90"/>
      <c r="X5" s="90" t="n">
        <v>2</v>
      </c>
      <c r="Y5" s="90"/>
      <c r="Z5" s="90" t="n">
        <v>3</v>
      </c>
      <c r="AA5" s="90"/>
      <c r="AB5" s="90" t="n">
        <v>4</v>
      </c>
      <c r="AC5" s="90"/>
      <c r="AD5" s="90" t="n">
        <v>5</v>
      </c>
      <c r="AE5" s="90"/>
      <c r="AF5" s="90" t="n">
        <v>6</v>
      </c>
      <c r="AG5" s="90"/>
      <c r="AH5" s="90" t="n">
        <v>7</v>
      </c>
      <c r="AI5" s="90"/>
      <c r="AJ5" s="90" t="n">
        <v>8</v>
      </c>
      <c r="AK5" s="90"/>
      <c r="AL5" s="90" t="n">
        <v>9</v>
      </c>
      <c r="AM5" s="90"/>
      <c r="AN5" s="90" t="n">
        <v>10</v>
      </c>
      <c r="AO5" s="90"/>
      <c r="AP5" s="90" t="n">
        <v>11</v>
      </c>
      <c r="AQ5" s="90"/>
      <c r="AR5" s="90" t="n">
        <v>12</v>
      </c>
      <c r="AS5" s="90"/>
      <c r="AT5" s="90" t="n">
        <v>13</v>
      </c>
      <c r="AU5" s="90"/>
      <c r="AV5" s="90" t="n">
        <v>14</v>
      </c>
      <c r="AW5" s="90"/>
      <c r="AX5" s="90" t="n">
        <v>15</v>
      </c>
      <c r="AY5" s="90"/>
      <c r="AZ5" s="90" t="n">
        <v>16</v>
      </c>
      <c r="BA5" s="90"/>
      <c r="BB5" s="90" t="n">
        <v>17</v>
      </c>
      <c r="BC5" s="90"/>
      <c r="BD5" s="90" t="n">
        <v>18</v>
      </c>
      <c r="BE5" s="90"/>
      <c r="BF5" s="90" t="n">
        <v>19</v>
      </c>
      <c r="BG5" s="90"/>
      <c r="BH5" s="90" t="n">
        <v>20</v>
      </c>
      <c r="BI5" s="90"/>
      <c r="BJ5" s="90" t="n">
        <v>21</v>
      </c>
      <c r="BK5" s="90"/>
      <c r="BL5" s="90" t="n">
        <v>22</v>
      </c>
      <c r="BM5" s="90"/>
      <c r="BN5" s="90" t="n">
        <v>23</v>
      </c>
      <c r="BO5" s="90"/>
      <c r="BP5" s="90" t="n">
        <v>24</v>
      </c>
      <c r="BQ5" s="90"/>
      <c r="BR5" s="90" t="n">
        <v>25</v>
      </c>
      <c r="BS5" s="90"/>
      <c r="BT5" s="90" t="n">
        <v>26</v>
      </c>
      <c r="BU5" s="90"/>
      <c r="BV5" s="90" t="n">
        <v>27</v>
      </c>
      <c r="BW5" s="90"/>
      <c r="BX5" s="90" t="n">
        <v>28</v>
      </c>
      <c r="BY5" s="90"/>
      <c r="BZ5" s="90" t="n">
        <v>29</v>
      </c>
      <c r="CA5" s="90"/>
      <c r="CB5" s="90" t="n">
        <v>30</v>
      </c>
      <c r="CC5" s="90"/>
      <c r="CD5" s="90" t="n">
        <v>31</v>
      </c>
      <c r="CE5" s="90"/>
      <c r="CF5" s="90" t="n">
        <v>32</v>
      </c>
      <c r="CG5" s="90"/>
      <c r="CH5" s="90" t="n">
        <v>33</v>
      </c>
      <c r="CI5" s="90"/>
      <c r="CJ5" s="90" t="n">
        <v>34</v>
      </c>
      <c r="CK5" s="90"/>
      <c r="CL5" s="90" t="n">
        <v>35</v>
      </c>
      <c r="CM5" s="90"/>
      <c r="CN5" s="90" t="n">
        <v>36</v>
      </c>
      <c r="CO5" s="90"/>
      <c r="CP5" s="90" t="n">
        <v>37</v>
      </c>
      <c r="CQ5" s="90"/>
      <c r="CR5" s="90" t="n">
        <v>38</v>
      </c>
      <c r="CS5" s="90"/>
      <c r="CT5" s="90" t="n">
        <v>39</v>
      </c>
      <c r="CU5" s="90"/>
      <c r="CV5" s="90" t="n">
        <v>40</v>
      </c>
      <c r="CW5" s="90"/>
      <c r="CX5" s="91" t="s">
        <v>52</v>
      </c>
      <c r="CY5" s="92" t="s">
        <v>53</v>
      </c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398"/>
      <c r="I6" s="399"/>
      <c r="J6" s="366"/>
      <c r="K6" s="471" t="n">
        <f aca="false">SUM(K2:K5)</f>
        <v>0</v>
      </c>
      <c r="L6" s="32"/>
      <c r="M6" s="74" t="n">
        <v>11</v>
      </c>
      <c r="N6" s="102"/>
      <c r="O6" s="102" t="n">
        <f aca="false">'ZONE J DAY AHEAD'!K13</f>
        <v>0</v>
      </c>
      <c r="P6" s="62" t="n">
        <f aca="false">O6-N6</f>
        <v>0</v>
      </c>
      <c r="Q6" s="63"/>
      <c r="R6" s="401" t="s">
        <v>96</v>
      </c>
      <c r="S6" s="87" t="s">
        <v>77</v>
      </c>
      <c r="U6" s="106" t="s">
        <v>57</v>
      </c>
      <c r="V6" s="107" t="s">
        <v>58</v>
      </c>
      <c r="W6" s="108" t="s">
        <v>55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9" t="s">
        <v>58</v>
      </c>
      <c r="AU6" s="110" t="s">
        <v>55</v>
      </c>
      <c r="AV6" s="107" t="s">
        <v>58</v>
      </c>
      <c r="AW6" s="108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11" t="s">
        <v>58</v>
      </c>
      <c r="CY6" s="112" t="s">
        <v>55</v>
      </c>
      <c r="CZ6" s="106" t="s">
        <v>57</v>
      </c>
    </row>
    <row r="7" customFormat="false" ht="16.5" hidden="false" customHeight="false" outlineLevel="0" collapsed="false">
      <c r="A7" s="114" t="s">
        <v>59</v>
      </c>
      <c r="B7" s="114" t="n">
        <f aca="false">B5+1</f>
        <v>37165</v>
      </c>
      <c r="C7" s="402" t="n">
        <f aca="false">'EOL LINKS'!B15</f>
        <v>23.5</v>
      </c>
      <c r="D7" s="402" t="n">
        <f aca="false">'EOL LINKS'!C15</f>
        <v>24.5</v>
      </c>
      <c r="E7" s="116" t="n">
        <f aca="false">(C7+D7)/2</f>
        <v>24</v>
      </c>
      <c r="F7" s="472" t="n">
        <v>33.93</v>
      </c>
      <c r="G7" s="118" t="n">
        <f aca="false">E7-F7</f>
        <v>-9.93</v>
      </c>
      <c r="H7" s="119" t="n">
        <f aca="false">'EOL LINKS'!I7</f>
        <v>994.800693240901</v>
      </c>
      <c r="I7" s="139" t="n">
        <f aca="false">CX9</f>
        <v>-100</v>
      </c>
      <c r="J7" s="120" t="n">
        <f aca="false">CY9</f>
        <v>25</v>
      </c>
      <c r="K7" s="473" t="n">
        <f aca="false">(I7*16)*G7</f>
        <v>15888</v>
      </c>
      <c r="L7" s="32"/>
      <c r="M7" s="74" t="n">
        <v>12</v>
      </c>
      <c r="N7" s="102"/>
      <c r="O7" s="102" t="n">
        <f aca="false">'ZONE J DAY AHEAD'!L13</f>
        <v>0</v>
      </c>
      <c r="P7" s="62" t="n">
        <f aca="false">O7-N7</f>
        <v>0</v>
      </c>
      <c r="Q7" s="63"/>
      <c r="R7" s="404"/>
      <c r="S7" s="319"/>
      <c r="U7" s="320"/>
      <c r="V7" s="125"/>
      <c r="W7" s="367"/>
      <c r="X7" s="128"/>
      <c r="Y7" s="129"/>
      <c r="Z7" s="128"/>
      <c r="AA7" s="129"/>
      <c r="AB7" s="128"/>
      <c r="AC7" s="129"/>
      <c r="AD7" s="128"/>
      <c r="AE7" s="129"/>
      <c r="AF7" s="128"/>
      <c r="AG7" s="129"/>
      <c r="AH7" s="128"/>
      <c r="AI7" s="129"/>
      <c r="AJ7" s="128"/>
      <c r="AK7" s="129"/>
      <c r="AL7" s="128"/>
      <c r="AM7" s="129"/>
      <c r="AN7" s="128"/>
      <c r="AO7" s="129"/>
      <c r="AP7" s="128"/>
      <c r="AQ7" s="129"/>
      <c r="AR7" s="128"/>
      <c r="AS7" s="321"/>
      <c r="AT7" s="322"/>
      <c r="AU7" s="323"/>
      <c r="AV7" s="150"/>
      <c r="AW7" s="126"/>
      <c r="AX7" s="131"/>
      <c r="AY7" s="126"/>
      <c r="AZ7" s="131"/>
      <c r="BA7" s="126"/>
      <c r="BB7" s="131"/>
      <c r="BC7" s="126"/>
      <c r="BD7" s="131"/>
      <c r="BE7" s="126"/>
      <c r="BF7" s="131"/>
      <c r="BG7" s="126"/>
      <c r="BH7" s="131"/>
      <c r="BI7" s="126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2" t="n">
        <f aca="false">V7+X7+Z7+AB7+AD7+AF7+AH7+AJ7+AL7+AN7+AP7+AR7+AT7+AV7+AX7+AZ7+BB7+BD7+BF7+BH7+BJ7+BL7+BN7+BP7+BR7+BT7+BV7+BX7+BZ7+CB7+CD7+CF7+CH7+CJ7+CL7+CN7+CP7+CR7+CT7+CV7</f>
        <v>0</v>
      </c>
      <c r="CY7" s="133" t="n">
        <f aca="false">IF(AND(CX7=0,DB7=0),0,(DE7+DF7)/DB7)</f>
        <v>0</v>
      </c>
      <c r="CZ7" s="124" t="n">
        <f aca="false">U7</f>
        <v>0</v>
      </c>
    </row>
    <row r="8" customFormat="false" ht="16.5" hidden="false" customHeight="false" outlineLevel="0" collapsed="false">
      <c r="A8" s="368" t="s">
        <v>61</v>
      </c>
      <c r="B8" s="368" t="n">
        <f aca="false">B7+1</f>
        <v>37166</v>
      </c>
      <c r="C8" s="405" t="n">
        <f aca="false">C7</f>
        <v>23.5</v>
      </c>
      <c r="D8" s="405" t="n">
        <f aca="false">D7</f>
        <v>24.5</v>
      </c>
      <c r="E8" s="137" t="n">
        <f aca="false">(C8+D8)/2</f>
        <v>24</v>
      </c>
      <c r="F8" s="472" t="n">
        <v>33.93</v>
      </c>
      <c r="G8" s="138" t="n">
        <f aca="false">E8-F8</f>
        <v>-9.93</v>
      </c>
      <c r="H8" s="56" t="n">
        <f aca="false">'EOL LINKS'!I5</f>
        <v>1207.97227036395</v>
      </c>
      <c r="I8" s="139" t="n">
        <f aca="false">CX10</f>
        <v>-100</v>
      </c>
      <c r="J8" s="120" t="n">
        <f aca="false">CY10</f>
        <v>25</v>
      </c>
      <c r="K8" s="140" t="n">
        <f aca="false">(I8*16)*G8</f>
        <v>15888</v>
      </c>
      <c r="L8" s="32"/>
      <c r="M8" s="74" t="n">
        <v>13</v>
      </c>
      <c r="N8" s="141"/>
      <c r="O8" s="141" t="n">
        <f aca="false">'ZONE J DAY AHEAD'!M13</f>
        <v>0</v>
      </c>
      <c r="P8" s="62" t="n">
        <f aca="false">O8-N8</f>
        <v>0</v>
      </c>
      <c r="Q8" s="63"/>
      <c r="R8" s="154" t="n">
        <f aca="false">'Zone J'!CE5</f>
        <v>669114</v>
      </c>
      <c r="S8" s="154" t="e">
        <f aca="false">'Zone J'!CF5</f>
        <v>#DIV/0!</v>
      </c>
      <c r="U8" s="406" t="s">
        <v>57</v>
      </c>
      <c r="V8" s="128"/>
      <c r="W8" s="129"/>
      <c r="X8" s="125"/>
      <c r="Y8" s="126"/>
      <c r="Z8" s="302" t="n">
        <v>37165</v>
      </c>
      <c r="AA8" s="126"/>
      <c r="AB8" s="302" t="n">
        <f aca="false">Z8+1</f>
        <v>37166</v>
      </c>
      <c r="AC8" s="129"/>
      <c r="AD8" s="302" t="n">
        <f aca="false">AB8+1</f>
        <v>37167</v>
      </c>
      <c r="AE8" s="303"/>
      <c r="AF8" s="128"/>
      <c r="AG8" s="127"/>
      <c r="AH8" s="128"/>
      <c r="AI8" s="129"/>
      <c r="AJ8" s="128"/>
      <c r="AK8" s="129"/>
      <c r="AL8" s="147"/>
      <c r="AM8" s="127"/>
      <c r="AN8" s="147"/>
      <c r="AO8" s="325"/>
      <c r="AP8" s="147"/>
      <c r="AQ8" s="325"/>
      <c r="AR8" s="128"/>
      <c r="AS8" s="321"/>
      <c r="AT8" s="148"/>
      <c r="AU8" s="149"/>
      <c r="AV8" s="150"/>
      <c r="AW8" s="126"/>
      <c r="AX8" s="131"/>
      <c r="AY8" s="126"/>
      <c r="AZ8" s="131"/>
      <c r="BA8" s="126"/>
      <c r="BB8" s="131"/>
      <c r="BC8" s="126"/>
      <c r="BD8" s="131"/>
      <c r="BE8" s="126"/>
      <c r="BF8" s="131"/>
      <c r="BG8" s="126"/>
      <c r="BH8" s="131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2" t="n">
        <f aca="false">V8+X8+Z8+AB8+AD8+AF8+AH8+AJ8+AL8+AN8+AP8+AR8+AT8+AV8+AX8+AZ8+BB8+BD8+BF8+BH8+BJ8+BL8+BN8+BP8+BR8+BT8+BV8+BX8+BZ8+CB8+CD8+CF8+CH8+CJ8+CL8+CN8+CP8+CR8+CT8+CV8</f>
        <v>111498</v>
      </c>
      <c r="CY8" s="133" t="e">
        <f aca="false">IF(AND(CX8=0,DB8=0),0,(DE8+DF8)/DB8)</f>
        <v>#DIV/0!</v>
      </c>
      <c r="CZ8" s="124" t="str">
        <f aca="false">U8</f>
        <v>Date</v>
      </c>
    </row>
    <row r="9" customFormat="false" ht="16.5" hidden="false" customHeight="false" outlineLevel="0" collapsed="false">
      <c r="A9" s="368" t="s">
        <v>62</v>
      </c>
      <c r="B9" s="368" t="n">
        <f aca="false">B8+1</f>
        <v>37167</v>
      </c>
      <c r="C9" s="405" t="n">
        <f aca="false">C8</f>
        <v>23.5</v>
      </c>
      <c r="D9" s="405" t="n">
        <f aca="false">D8</f>
        <v>24.5</v>
      </c>
      <c r="E9" s="151" t="n">
        <f aca="false">(C9+D9)/2</f>
        <v>24</v>
      </c>
      <c r="F9" s="472" t="n">
        <v>33.93</v>
      </c>
      <c r="G9" s="152" t="n">
        <f aca="false">E9-F9</f>
        <v>-9.93</v>
      </c>
      <c r="H9" s="72" t="n">
        <f aca="false">H8</f>
        <v>1207.97227036395</v>
      </c>
      <c r="I9" s="139" t="n">
        <f aca="false">CX11</f>
        <v>-200</v>
      </c>
      <c r="J9" s="120" t="n">
        <f aca="false">CY11</f>
        <v>25</v>
      </c>
      <c r="K9" s="153" t="n">
        <f aca="false">(I9*16)*G9</f>
        <v>31776</v>
      </c>
      <c r="L9" s="32"/>
      <c r="M9" s="74" t="n">
        <v>14</v>
      </c>
      <c r="N9" s="141"/>
      <c r="O9" s="141" t="n">
        <f aca="false">'ZONE J DAY AHEAD'!N13</f>
        <v>0</v>
      </c>
      <c r="P9" s="62" t="n">
        <f aca="false">O9-N9</f>
        <v>0</v>
      </c>
      <c r="Q9" s="63"/>
      <c r="R9" s="154" t="n">
        <f aca="false">CX9</f>
        <v>-100</v>
      </c>
      <c r="S9" s="154" t="n">
        <f aca="false">CY9</f>
        <v>25</v>
      </c>
      <c r="U9" s="124" t="n">
        <f aca="false">B7</f>
        <v>37165</v>
      </c>
      <c r="V9" s="128" t="n">
        <v>-50</v>
      </c>
      <c r="W9" s="129" t="n">
        <v>25</v>
      </c>
      <c r="X9" s="128" t="n">
        <v>-50</v>
      </c>
      <c r="Y9" s="129" t="n">
        <v>24.5</v>
      </c>
      <c r="Z9" s="128"/>
      <c r="AA9" s="127"/>
      <c r="AB9" s="128"/>
      <c r="AC9" s="129"/>
      <c r="AD9" s="128"/>
      <c r="AE9" s="129"/>
      <c r="AF9" s="128"/>
      <c r="AG9" s="129"/>
      <c r="AH9" s="128"/>
      <c r="AI9" s="129"/>
      <c r="AJ9" s="128"/>
      <c r="AK9" s="129"/>
      <c r="AL9" s="147"/>
      <c r="AM9" s="325"/>
      <c r="AN9" s="147"/>
      <c r="AO9" s="325"/>
      <c r="AP9" s="147"/>
      <c r="AQ9" s="325"/>
      <c r="AR9" s="128"/>
      <c r="AS9" s="321"/>
      <c r="AT9" s="148"/>
      <c r="AU9" s="149"/>
      <c r="AV9" s="150"/>
      <c r="AW9" s="126"/>
      <c r="AX9" s="131"/>
      <c r="AY9" s="126"/>
      <c r="AZ9" s="131"/>
      <c r="BA9" s="126"/>
      <c r="BB9" s="131"/>
      <c r="BC9" s="126"/>
      <c r="BD9" s="131"/>
      <c r="BE9" s="126"/>
      <c r="BF9" s="131"/>
      <c r="BG9" s="126"/>
      <c r="BH9" s="131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2" t="n">
        <f aca="false">V9+X9+Z9+AB9+AD9+AF9+AH9+AJ9+AL9+AN9+AP9+AR9+AT9+AV9+AX9+AZ9+BB9+BD9+BF9+BH9+BJ9+BL9+BN9+BP9+BR9+BT9+BV9+BX9+BZ9+CB9+CD9+CF9+CH9+CJ9+CL9+CN9+CP9+CR9+CT9+CV9</f>
        <v>-100</v>
      </c>
      <c r="CY9" s="133" t="n">
        <f aca="false">W9</f>
        <v>25</v>
      </c>
      <c r="CZ9" s="124" t="n">
        <f aca="false">U9</f>
        <v>37165</v>
      </c>
    </row>
    <row r="10" customFormat="false" ht="16.5" hidden="false" customHeight="false" outlineLevel="0" collapsed="false">
      <c r="A10" s="368" t="s">
        <v>63</v>
      </c>
      <c r="B10" s="368" t="n">
        <f aca="false">B9+1</f>
        <v>37168</v>
      </c>
      <c r="C10" s="405" t="n">
        <f aca="false">C9</f>
        <v>23.5</v>
      </c>
      <c r="D10" s="405" t="n">
        <f aca="false">D9</f>
        <v>24.5</v>
      </c>
      <c r="E10" s="151" t="n">
        <f aca="false">(C10+D10)/2</f>
        <v>24</v>
      </c>
      <c r="F10" s="472" t="n">
        <v>33.93</v>
      </c>
      <c r="G10" s="152" t="n">
        <f aca="false">E10-F10</f>
        <v>-9.93</v>
      </c>
      <c r="H10" s="72" t="n">
        <f aca="false">H9</f>
        <v>1207.97227036395</v>
      </c>
      <c r="I10" s="139" t="n">
        <f aca="false">CX12</f>
        <v>-200</v>
      </c>
      <c r="J10" s="120" t="n">
        <f aca="false">CY12</f>
        <v>25</v>
      </c>
      <c r="K10" s="153" t="n">
        <f aca="false">(I10*16)*G10</f>
        <v>31776</v>
      </c>
      <c r="L10" s="32"/>
      <c r="M10" s="74" t="n">
        <v>15</v>
      </c>
      <c r="N10" s="141"/>
      <c r="O10" s="141" t="n">
        <f aca="false">'ZONE J DAY AHEAD'!O13</f>
        <v>0</v>
      </c>
      <c r="P10" s="62" t="n">
        <f aca="false">O10-N10</f>
        <v>0</v>
      </c>
      <c r="Q10" s="63"/>
      <c r="R10" s="154" t="n">
        <f aca="false">CX10</f>
        <v>-100</v>
      </c>
      <c r="S10" s="154" t="n">
        <f aca="false">CY10</f>
        <v>25</v>
      </c>
      <c r="U10" s="124" t="n">
        <f aca="false">B8</f>
        <v>37166</v>
      </c>
      <c r="V10" s="125" t="n">
        <v>-50</v>
      </c>
      <c r="W10" s="367" t="n">
        <v>25</v>
      </c>
      <c r="X10" s="128" t="n">
        <v>-50</v>
      </c>
      <c r="Y10" s="129" t="n">
        <v>24.5</v>
      </c>
      <c r="Z10" s="128"/>
      <c r="AA10" s="129"/>
      <c r="AB10" s="128"/>
      <c r="AC10" s="129"/>
      <c r="AD10" s="128"/>
      <c r="AE10" s="129"/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321"/>
      <c r="AT10" s="148"/>
      <c r="AU10" s="149"/>
      <c r="AV10" s="150"/>
      <c r="AW10" s="126"/>
      <c r="AX10" s="131"/>
      <c r="AY10" s="126"/>
      <c r="AZ10" s="131"/>
      <c r="BA10" s="126"/>
      <c r="BB10" s="131"/>
      <c r="BC10" s="126"/>
      <c r="BD10" s="131"/>
      <c r="BE10" s="126"/>
      <c r="BF10" s="131"/>
      <c r="BG10" s="126"/>
      <c r="BH10" s="131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2" t="n">
        <f aca="false">V10+X10+Z10+AB10+AD10+AF10+AH10+AJ10+AL10+AN10+AP10+AR10+AT10+AV10+AX10+AZ10+BB10+BD10+BF10+BH10+BJ10+BL10+BN10+BP10+BR10+BT10+BV10+BX10+BZ10+CB10+CD10+CF10+CH10+CJ10+CL10+CN10+CP10+CR10+CT10+CV10</f>
        <v>-100</v>
      </c>
      <c r="CY10" s="133" t="n">
        <f aca="false">W10</f>
        <v>25</v>
      </c>
      <c r="CZ10" s="124" t="n">
        <f aca="false">U10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405" t="n">
        <f aca="false">C10</f>
        <v>23.5</v>
      </c>
      <c r="D11" s="405" t="n">
        <f aca="false">D10</f>
        <v>24.5</v>
      </c>
      <c r="E11" s="38" t="n">
        <f aca="false">(C11+D11)/2</f>
        <v>24</v>
      </c>
      <c r="F11" s="472" t="n">
        <v>33.93</v>
      </c>
      <c r="G11" s="40" t="n">
        <f aca="false">E11-F11</f>
        <v>-9.93</v>
      </c>
      <c r="H11" s="41" t="n">
        <f aca="false">H10</f>
        <v>1207.97227036395</v>
      </c>
      <c r="I11" s="158" t="n">
        <f aca="false">CX13</f>
        <v>-250</v>
      </c>
      <c r="J11" s="159" t="n">
        <f aca="false">CY13</f>
        <v>25</v>
      </c>
      <c r="K11" s="43" t="n">
        <f aca="false">(I11*16)*G11</f>
        <v>39720</v>
      </c>
      <c r="L11" s="32"/>
      <c r="M11" s="74" t="n">
        <v>16</v>
      </c>
      <c r="N11" s="141"/>
      <c r="O11" s="141" t="n">
        <f aca="false">'ZONE J DAY AHEAD'!P13</f>
        <v>0</v>
      </c>
      <c r="P11" s="62" t="n">
        <f aca="false">O11-N11</f>
        <v>0</v>
      </c>
      <c r="Q11" s="63"/>
      <c r="R11" s="154" t="n">
        <f aca="false">CX11</f>
        <v>-200</v>
      </c>
      <c r="S11" s="154" t="n">
        <f aca="false">CY11</f>
        <v>25</v>
      </c>
      <c r="U11" s="124" t="n">
        <f aca="false">B9</f>
        <v>37167</v>
      </c>
      <c r="V11" s="128" t="n">
        <v>-50</v>
      </c>
      <c r="W11" s="129" t="n">
        <v>25</v>
      </c>
      <c r="X11" s="128" t="n">
        <v>-50</v>
      </c>
      <c r="Y11" s="129" t="n">
        <v>24.5</v>
      </c>
      <c r="Z11" s="128" t="n">
        <v>-100</v>
      </c>
      <c r="AA11" s="129" t="n">
        <v>23.875</v>
      </c>
      <c r="AB11" s="128"/>
      <c r="AC11" s="129"/>
      <c r="AD11" s="128"/>
      <c r="AE11" s="129"/>
      <c r="AF11" s="128"/>
      <c r="AG11" s="127"/>
      <c r="AH11" s="128"/>
      <c r="AI11" s="129"/>
      <c r="AJ11" s="128"/>
      <c r="AK11" s="129"/>
      <c r="AL11" s="128"/>
      <c r="AM11" s="129"/>
      <c r="AN11" s="128"/>
      <c r="AO11" s="129"/>
      <c r="AP11" s="128"/>
      <c r="AQ11" s="129"/>
      <c r="AR11" s="128"/>
      <c r="AS11" s="129"/>
      <c r="AT11" s="148"/>
      <c r="AU11" s="149"/>
      <c r="AV11" s="150"/>
      <c r="AW11" s="126"/>
      <c r="AX11" s="131"/>
      <c r="AY11" s="126"/>
      <c r="AZ11" s="131"/>
      <c r="BA11" s="126"/>
      <c r="BB11" s="131"/>
      <c r="BC11" s="126"/>
      <c r="BD11" s="131"/>
      <c r="BE11" s="126"/>
      <c r="BF11" s="131"/>
      <c r="BG11" s="126"/>
      <c r="BH11" s="131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2" t="n">
        <f aca="false">V11+X11+Z11+AB11+AD11+AF11+AH11+AJ11+AL11+AN11+AP11+AR11+AT11+AV11+AX11+AZ11+BB11+BD11+BF11+BH11+BJ11+BL11+BN11+BP11+BR11+BT11+BV11+BX11+BZ11+CB11+CD11+CF11+CH11+CJ11+CL11+CN11+CP11+CR11+CT11+CV11</f>
        <v>-200</v>
      </c>
      <c r="CY11" s="133" t="n">
        <f aca="false">W11</f>
        <v>25</v>
      </c>
      <c r="CZ11" s="124" t="n">
        <f aca="false">U11</f>
        <v>37167</v>
      </c>
    </row>
    <row r="12" customFormat="false" ht="16.5" hidden="false" customHeight="false" outlineLevel="0" collapsed="false">
      <c r="A12" s="161" t="s">
        <v>59</v>
      </c>
      <c r="B12" s="161" t="n">
        <f aca="false">B11+3</f>
        <v>37172</v>
      </c>
      <c r="C12" s="309" t="n">
        <f aca="false">C11</f>
        <v>23.5</v>
      </c>
      <c r="D12" s="309" t="n">
        <f aca="false">D11</f>
        <v>24.5</v>
      </c>
      <c r="E12" s="162" t="n">
        <f aca="false">(C12+D12)/2</f>
        <v>24</v>
      </c>
      <c r="F12" s="472" t="n">
        <v>33.93</v>
      </c>
      <c r="G12" s="369" t="n">
        <f aca="false">E12-F12</f>
        <v>-9.93</v>
      </c>
      <c r="H12" s="164" t="n">
        <f aca="false">H11</f>
        <v>1207.97227036395</v>
      </c>
      <c r="I12" s="407" t="n">
        <f aca="false">CX14</f>
        <v>-250</v>
      </c>
      <c r="J12" s="165" t="n">
        <f aca="false">CY14</f>
        <v>25</v>
      </c>
      <c r="K12" s="166" t="n">
        <f aca="false">(I12*16)*G12</f>
        <v>39720</v>
      </c>
      <c r="L12" s="32"/>
      <c r="M12" s="74" t="n">
        <v>17</v>
      </c>
      <c r="N12" s="141"/>
      <c r="O12" s="141" t="n">
        <f aca="false">'ZONE J DAY AHEAD'!Q13</f>
        <v>0</v>
      </c>
      <c r="P12" s="62" t="n">
        <f aca="false">O12-N12</f>
        <v>0</v>
      </c>
      <c r="Q12" s="167"/>
      <c r="R12" s="154" t="n">
        <f aca="false">CX12</f>
        <v>-200</v>
      </c>
      <c r="S12" s="154" t="n">
        <f aca="false">CY12</f>
        <v>25</v>
      </c>
      <c r="U12" s="124" t="n">
        <f aca="false">B10</f>
        <v>37168</v>
      </c>
      <c r="V12" s="125" t="n">
        <v>-50</v>
      </c>
      <c r="W12" s="367" t="n">
        <v>25</v>
      </c>
      <c r="X12" s="128" t="n">
        <v>-50</v>
      </c>
      <c r="Y12" s="129" t="n">
        <v>24.5</v>
      </c>
      <c r="Z12" s="128" t="n">
        <v>-100</v>
      </c>
      <c r="AA12" s="129" t="n">
        <v>23.875</v>
      </c>
      <c r="AB12" s="128"/>
      <c r="AC12" s="303"/>
      <c r="AD12" s="128"/>
      <c r="AE12" s="129"/>
      <c r="AF12" s="128"/>
      <c r="AG12" s="127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48"/>
      <c r="AU12" s="149"/>
      <c r="AV12" s="150"/>
      <c r="AW12" s="126"/>
      <c r="AX12" s="131"/>
      <c r="AY12" s="126"/>
      <c r="AZ12" s="131"/>
      <c r="BA12" s="126"/>
      <c r="BB12" s="131"/>
      <c r="BC12" s="126"/>
      <c r="BD12" s="131"/>
      <c r="BE12" s="126"/>
      <c r="BF12" s="131"/>
      <c r="BG12" s="126"/>
      <c r="BH12" s="131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2" t="n">
        <f aca="false">V12+X12+Z12+AB12+AD12+AF12+AH12+AJ12+AL12+AN12+AP12+AR12+AT12+AV12+AX12+AZ12+BB12+BD12+BF12+BH12+BJ12+BL12+BN12+BP12+BR12+BT12+BV12+BX12+BZ12+CB12+CD12+CF12+CH12+CJ12+CL12+CN12+CP12+CR12+CT12+CV12</f>
        <v>-200</v>
      </c>
      <c r="CY12" s="133" t="n">
        <f aca="false">W12</f>
        <v>25</v>
      </c>
      <c r="CZ12" s="124" t="n">
        <f aca="false">U12</f>
        <v>37168</v>
      </c>
    </row>
    <row r="13" customFormat="false" ht="16.5" hidden="false" customHeight="false" outlineLevel="0" collapsed="false">
      <c r="A13" s="328" t="s">
        <v>61</v>
      </c>
      <c r="B13" s="328" t="n">
        <f aca="false">B12+1</f>
        <v>37173</v>
      </c>
      <c r="C13" s="409" t="n">
        <f aca="false">C12</f>
        <v>23.5</v>
      </c>
      <c r="D13" s="409" t="n">
        <f aca="false">'EOL LINKS'!C8</f>
        <v>35.2</v>
      </c>
      <c r="E13" s="171" t="n">
        <f aca="false">E12</f>
        <v>24</v>
      </c>
      <c r="F13" s="472" t="n">
        <v>33.93</v>
      </c>
      <c r="G13" s="370" t="n">
        <f aca="false">E13-F13</f>
        <v>-9.93</v>
      </c>
      <c r="H13" s="172" t="n">
        <f aca="false">'EOL LINKS'!I4</f>
        <v>1178.50953206239</v>
      </c>
      <c r="I13" s="407" t="n">
        <f aca="false">CX15</f>
        <v>-250</v>
      </c>
      <c r="J13" s="165" t="n">
        <f aca="false">CY15</f>
        <v>25</v>
      </c>
      <c r="K13" s="173" t="n">
        <f aca="false">(I13*16)*G13</f>
        <v>39720</v>
      </c>
      <c r="L13" s="32"/>
      <c r="M13" s="74" t="n">
        <v>18</v>
      </c>
      <c r="N13" s="141"/>
      <c r="O13" s="141" t="n">
        <f aca="false">'ZONE J DAY AHEAD'!R13</f>
        <v>0</v>
      </c>
      <c r="P13" s="62" t="n">
        <f aca="false">O13-N13</f>
        <v>0</v>
      </c>
      <c r="Q13" s="167"/>
      <c r="R13" s="154" t="n">
        <f aca="false">CX13</f>
        <v>-250</v>
      </c>
      <c r="S13" s="154" t="n">
        <f aca="false">CY13</f>
        <v>25</v>
      </c>
      <c r="U13" s="124" t="n">
        <f aca="false">B11</f>
        <v>37169</v>
      </c>
      <c r="V13" s="128" t="n">
        <v>-50</v>
      </c>
      <c r="W13" s="129" t="n">
        <v>25</v>
      </c>
      <c r="X13" s="128" t="n">
        <v>-50</v>
      </c>
      <c r="Y13" s="129" t="n">
        <v>24.5</v>
      </c>
      <c r="Z13" s="128" t="n">
        <v>-100</v>
      </c>
      <c r="AA13" s="129" t="n">
        <v>23.875</v>
      </c>
      <c r="AB13" s="128"/>
      <c r="AC13" s="129"/>
      <c r="AD13" s="128" t="n">
        <v>-50</v>
      </c>
      <c r="AE13" s="129" t="n">
        <v>22.5</v>
      </c>
      <c r="AF13" s="128"/>
      <c r="AG13" s="127"/>
      <c r="AH13" s="128"/>
      <c r="AI13" s="129"/>
      <c r="AJ13" s="128"/>
      <c r="AK13" s="129"/>
      <c r="AL13" s="128"/>
      <c r="AM13" s="129"/>
      <c r="AN13" s="128"/>
      <c r="AO13" s="129"/>
      <c r="AP13" s="128"/>
      <c r="AQ13" s="129"/>
      <c r="AR13" s="128"/>
      <c r="AS13" s="129"/>
      <c r="AT13" s="148"/>
      <c r="AU13" s="149"/>
      <c r="AV13" s="150"/>
      <c r="AW13" s="126"/>
      <c r="AX13" s="131"/>
      <c r="AY13" s="126"/>
      <c r="AZ13" s="131"/>
      <c r="BA13" s="126"/>
      <c r="BB13" s="131"/>
      <c r="BC13" s="126"/>
      <c r="BD13" s="131"/>
      <c r="BE13" s="126"/>
      <c r="BF13" s="131"/>
      <c r="BG13" s="126"/>
      <c r="BH13" s="131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2" t="n">
        <f aca="false">V13+X13+Z13+AB13+AD13+AF13+AH13+AJ13+AL13+AN13+AP13+AR13+AT13+AV13+AX13+AZ13+BB13+BD13+BF13+BH13+BJ13+BL13+BN13+BP13+BR13+BT13+BV13+BX13+BZ13+CB13+CD13+CF13+CH13+CJ13+CL13+CN13+CP13+CR13+CT13+CV13</f>
        <v>-250</v>
      </c>
      <c r="CY13" s="133" t="n">
        <f aca="false">W13</f>
        <v>25</v>
      </c>
      <c r="CZ13" s="124" t="n">
        <f aca="false">U13</f>
        <v>37169</v>
      </c>
    </row>
    <row r="14" customFormat="false" ht="16.5" hidden="false" customHeight="false" outlineLevel="0" collapsed="false">
      <c r="A14" s="329" t="s">
        <v>62</v>
      </c>
      <c r="B14" s="328" t="n">
        <f aca="false">B13+1</f>
        <v>37174</v>
      </c>
      <c r="C14" s="409" t="n">
        <f aca="false">C13</f>
        <v>23.5</v>
      </c>
      <c r="D14" s="409" t="n">
        <f aca="false">'EOL LINKS'!C9</f>
        <v>34.4</v>
      </c>
      <c r="E14" s="171" t="n">
        <f aca="false">E13</f>
        <v>24</v>
      </c>
      <c r="F14" s="472" t="n">
        <v>33.93</v>
      </c>
      <c r="G14" s="371" t="n">
        <f aca="false">E14-F14</f>
        <v>-9.93</v>
      </c>
      <c r="H14" s="72" t="n">
        <f aca="false">H13</f>
        <v>1178.50953206239</v>
      </c>
      <c r="I14" s="407" t="n">
        <f aca="false">CX16</f>
        <v>-250</v>
      </c>
      <c r="J14" s="165" t="n">
        <f aca="false">CY16</f>
        <v>25</v>
      </c>
      <c r="K14" s="175" t="n">
        <f aca="false">(I14*16)*G14</f>
        <v>39720</v>
      </c>
      <c r="L14" s="32"/>
      <c r="M14" s="74" t="n">
        <v>19</v>
      </c>
      <c r="N14" s="141"/>
      <c r="O14" s="141" t="n">
        <f aca="false">'ZONE J DAY AHEAD'!S13</f>
        <v>0</v>
      </c>
      <c r="P14" s="62" t="n">
        <f aca="false">O14-N14</f>
        <v>0</v>
      </c>
      <c r="Q14" s="167"/>
      <c r="R14" s="154" t="n">
        <f aca="false">CX14</f>
        <v>-250</v>
      </c>
      <c r="S14" s="154" t="n">
        <f aca="false">CY14</f>
        <v>25</v>
      </c>
      <c r="U14" s="124" t="n">
        <f aca="false">B12</f>
        <v>37172</v>
      </c>
      <c r="V14" s="125" t="n">
        <v>-50</v>
      </c>
      <c r="W14" s="367" t="n">
        <v>25</v>
      </c>
      <c r="X14" s="128" t="n">
        <v>-50</v>
      </c>
      <c r="Y14" s="129" t="n">
        <v>24.5</v>
      </c>
      <c r="Z14" s="128" t="n">
        <v>-100</v>
      </c>
      <c r="AA14" s="127" t="n">
        <v>23.875</v>
      </c>
      <c r="AB14" s="128"/>
      <c r="AC14" s="129"/>
      <c r="AD14" s="128" t="n">
        <v>-50</v>
      </c>
      <c r="AE14" s="129" t="n">
        <v>22.5</v>
      </c>
      <c r="AF14" s="128"/>
      <c r="AG14" s="127"/>
      <c r="AH14" s="128"/>
      <c r="AI14" s="129"/>
      <c r="AJ14" s="128"/>
      <c r="AK14" s="303"/>
      <c r="AL14" s="128"/>
      <c r="AM14" s="129"/>
      <c r="AN14" s="128"/>
      <c r="AO14" s="129"/>
      <c r="AP14" s="128"/>
      <c r="AQ14" s="129"/>
      <c r="AR14" s="128"/>
      <c r="AS14" s="303"/>
      <c r="AT14" s="148"/>
      <c r="AU14" s="149"/>
      <c r="AV14" s="150"/>
      <c r="AW14" s="126"/>
      <c r="AX14" s="131"/>
      <c r="AY14" s="126"/>
      <c r="AZ14" s="131"/>
      <c r="BA14" s="126"/>
      <c r="BB14" s="131"/>
      <c r="BC14" s="126"/>
      <c r="BD14" s="131"/>
      <c r="BE14" s="126"/>
      <c r="BF14" s="131"/>
      <c r="BG14" s="126"/>
      <c r="BH14" s="131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2" t="n">
        <f aca="false">V14+X14+Z14+AB14+AD14+AF14+AH14+AJ14+AL14+AN14+AP14+AR14+AT14+AV14+AX14+AZ14+BB14+BD14+BF14+BH14+BJ14+BL14+BN14+BP14+BR14+BT14+BV14+BX14+BZ14+CB14+CD14+CF14+CH14+CJ14+CL14+CN14+CP14+CR14+CT14+CV14</f>
        <v>-250</v>
      </c>
      <c r="CY14" s="133" t="n">
        <f aca="false">W14</f>
        <v>25</v>
      </c>
      <c r="CZ14" s="124" t="n">
        <f aca="false">U14</f>
        <v>37172</v>
      </c>
    </row>
    <row r="15" customFormat="false" ht="16.5" hidden="false" customHeight="false" outlineLevel="0" collapsed="false">
      <c r="A15" s="329" t="s">
        <v>63</v>
      </c>
      <c r="B15" s="328" t="n">
        <f aca="false">B14+1</f>
        <v>37175</v>
      </c>
      <c r="C15" s="409" t="n">
        <f aca="false">C14</f>
        <v>23.5</v>
      </c>
      <c r="D15" s="409" t="n">
        <f aca="false">'EOL LINKS'!C10</f>
        <v>35.45</v>
      </c>
      <c r="E15" s="171" t="n">
        <f aca="false">E14</f>
        <v>24</v>
      </c>
      <c r="F15" s="472" t="n">
        <v>33.93</v>
      </c>
      <c r="G15" s="371" t="n">
        <f aca="false">E15-F15</f>
        <v>-9.93</v>
      </c>
      <c r="H15" s="72" t="n">
        <f aca="false">H14</f>
        <v>1178.50953206239</v>
      </c>
      <c r="I15" s="407" t="n">
        <f aca="false">CX17</f>
        <v>-250</v>
      </c>
      <c r="J15" s="165" t="n">
        <f aca="false">CY17</f>
        <v>25</v>
      </c>
      <c r="K15" s="175" t="n">
        <f aca="false">(I15*16)*G15</f>
        <v>39720</v>
      </c>
      <c r="L15" s="32"/>
      <c r="M15" s="74" t="n">
        <v>20</v>
      </c>
      <c r="N15" s="141"/>
      <c r="O15" s="141" t="n">
        <f aca="false">'ZONE J DAY AHEAD'!T13</f>
        <v>0</v>
      </c>
      <c r="P15" s="62" t="n">
        <f aca="false">O15-N15</f>
        <v>0</v>
      </c>
      <c r="Q15" s="176"/>
      <c r="R15" s="154" t="n">
        <f aca="false">CX15</f>
        <v>-250</v>
      </c>
      <c r="S15" s="154" t="n">
        <f aca="false">CY15</f>
        <v>25</v>
      </c>
      <c r="U15" s="124" t="n">
        <f aca="false">B13</f>
        <v>37173</v>
      </c>
      <c r="V15" s="128" t="n">
        <v>-50</v>
      </c>
      <c r="W15" s="129" t="n">
        <v>25</v>
      </c>
      <c r="X15" s="128" t="n">
        <v>-50</v>
      </c>
      <c r="Y15" s="129" t="n">
        <v>24.5</v>
      </c>
      <c r="Z15" s="128" t="n">
        <v>-100</v>
      </c>
      <c r="AA15" s="127" t="n">
        <v>23.875</v>
      </c>
      <c r="AB15" s="128"/>
      <c r="AC15" s="129"/>
      <c r="AD15" s="128" t="n">
        <v>-50</v>
      </c>
      <c r="AE15" s="129" t="n">
        <v>22.5</v>
      </c>
      <c r="AF15" s="128"/>
      <c r="AG15" s="127"/>
      <c r="AH15" s="128"/>
      <c r="AI15" s="129"/>
      <c r="AJ15" s="128"/>
      <c r="AK15" s="129"/>
      <c r="AL15" s="128"/>
      <c r="AM15" s="129"/>
      <c r="AN15" s="128"/>
      <c r="AO15" s="129"/>
      <c r="AP15" s="128"/>
      <c r="AQ15" s="129"/>
      <c r="AR15" s="128"/>
      <c r="AS15" s="303"/>
      <c r="AT15" s="148"/>
      <c r="AU15" s="149"/>
      <c r="AV15" s="128"/>
      <c r="AW15" s="129"/>
      <c r="AX15" s="131"/>
      <c r="AY15" s="126"/>
      <c r="AZ15" s="131"/>
      <c r="BA15" s="126"/>
      <c r="BB15" s="131"/>
      <c r="BC15" s="126"/>
      <c r="BD15" s="131"/>
      <c r="BE15" s="126"/>
      <c r="BF15" s="131"/>
      <c r="BG15" s="126"/>
      <c r="BH15" s="131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2" t="n">
        <f aca="false">V15+X15+Z15+AB15+AD15+AF15+AH15+AJ15+AL15+AN15+AP15+AR15+AT15+AV15+AX15+AZ15+BB15+BD15+BF15+BH15+BJ15+BL15+BN15+BP15+BR15+BT15+BV15+BX15+BZ15+CB15+CD15+CF15+CH15+CJ15+CL15+CN15+CP15+CR15+CT15+CV15</f>
        <v>-250</v>
      </c>
      <c r="CY15" s="133" t="n">
        <f aca="false">W15</f>
        <v>25</v>
      </c>
      <c r="CZ15" s="124" t="n">
        <f aca="false">U15</f>
        <v>37173</v>
      </c>
    </row>
    <row r="16" customFormat="false" ht="16.5" hidden="false" customHeight="false" outlineLevel="0" collapsed="false">
      <c r="A16" s="331" t="s">
        <v>64</v>
      </c>
      <c r="B16" s="177" t="n">
        <f aca="false">B15+1</f>
        <v>37176</v>
      </c>
      <c r="C16" s="410" t="n">
        <f aca="false">C15</f>
        <v>23.5</v>
      </c>
      <c r="D16" s="410" t="n">
        <f aca="false">'EOL LINKS'!C11</f>
        <v>30</v>
      </c>
      <c r="E16" s="171" t="n">
        <f aca="false">E15</f>
        <v>24</v>
      </c>
      <c r="F16" s="472" t="n">
        <v>33.93</v>
      </c>
      <c r="G16" s="372" t="n">
        <f aca="false">E16-F16</f>
        <v>-9.93</v>
      </c>
      <c r="H16" s="41" t="n">
        <f aca="false">H15</f>
        <v>1178.50953206239</v>
      </c>
      <c r="I16" s="407" t="n">
        <f aca="false">CX18</f>
        <v>-250</v>
      </c>
      <c r="J16" s="165" t="n">
        <f aca="false">CY18</f>
        <v>25</v>
      </c>
      <c r="K16" s="180" t="n">
        <f aca="false">(I16*16)*G16</f>
        <v>39720</v>
      </c>
      <c r="L16" s="32"/>
      <c r="M16" s="74" t="n">
        <v>21</v>
      </c>
      <c r="N16" s="141"/>
      <c r="O16" s="141" t="n">
        <f aca="false">'ZONE J DAY AHEAD'!U13</f>
        <v>0</v>
      </c>
      <c r="P16" s="62" t="n">
        <f aca="false">O16-N16</f>
        <v>0</v>
      </c>
      <c r="Q16" s="167"/>
      <c r="R16" s="154" t="n">
        <f aca="false">CX16</f>
        <v>-250</v>
      </c>
      <c r="S16" s="154" t="n">
        <f aca="false">CY16</f>
        <v>25</v>
      </c>
      <c r="U16" s="124" t="n">
        <f aca="false">B14</f>
        <v>37174</v>
      </c>
      <c r="V16" s="125" t="n">
        <v>-50</v>
      </c>
      <c r="W16" s="367" t="n">
        <v>25</v>
      </c>
      <c r="X16" s="128" t="n">
        <v>-50</v>
      </c>
      <c r="Y16" s="129" t="n">
        <v>24.5</v>
      </c>
      <c r="Z16" s="128" t="n">
        <v>-100</v>
      </c>
      <c r="AA16" s="129" t="n">
        <v>23.875</v>
      </c>
      <c r="AB16" s="128"/>
      <c r="AC16" s="129"/>
      <c r="AD16" s="128" t="n">
        <v>-50</v>
      </c>
      <c r="AE16" s="129" t="n">
        <v>22.5</v>
      </c>
      <c r="AF16" s="128"/>
      <c r="AG16" s="127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321"/>
      <c r="AT16" s="148"/>
      <c r="AU16" s="149"/>
      <c r="AV16" s="128"/>
      <c r="AW16" s="129"/>
      <c r="AX16" s="131"/>
      <c r="AY16" s="126"/>
      <c r="AZ16" s="131"/>
      <c r="BA16" s="126"/>
      <c r="BB16" s="131"/>
      <c r="BC16" s="126"/>
      <c r="BD16" s="131"/>
      <c r="BE16" s="126"/>
      <c r="BF16" s="131"/>
      <c r="BG16" s="126"/>
      <c r="BH16" s="131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2" t="n">
        <f aca="false">V16+X16+Z16+AB16+AD16+AF16+AH16+AJ16+AL16+AN16+AP16+AR16+AT16+AV16+AX16+AZ16+BB16+BD16+BF16+BH16+BJ16+BL16+BN16+BP16+BR16+BT16+BV16+BX16+BZ16+CB16+CD16+CF16+CH16+CJ16+CL16+CN16+CP16+CR16+CT16+CV16</f>
        <v>-250</v>
      </c>
      <c r="CY16" s="133" t="n">
        <f aca="false">W16</f>
        <v>25</v>
      </c>
      <c r="CZ16" s="124" t="n">
        <f aca="false">U16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310" t="n">
        <f aca="false">C16</f>
        <v>23.5</v>
      </c>
      <c r="D17" s="310" t="n">
        <f aca="false">D16</f>
        <v>30</v>
      </c>
      <c r="E17" s="116" t="n">
        <f aca="false">E16</f>
        <v>24</v>
      </c>
      <c r="F17" s="472" t="n">
        <v>33.93</v>
      </c>
      <c r="G17" s="163" t="n">
        <f aca="false">E17-F17</f>
        <v>-9.93</v>
      </c>
      <c r="H17" s="164" t="n">
        <f aca="false">H16</f>
        <v>1178.50953206239</v>
      </c>
      <c r="I17" s="407" t="n">
        <f aca="false">CX19</f>
        <v>-250</v>
      </c>
      <c r="J17" s="165" t="n">
        <f aca="false">CY19</f>
        <v>25</v>
      </c>
      <c r="K17" s="182" t="n">
        <f aca="false">(I17*16)*G17</f>
        <v>39720</v>
      </c>
      <c r="L17" s="32"/>
      <c r="M17" s="74" t="n">
        <v>22</v>
      </c>
      <c r="N17" s="141"/>
      <c r="O17" s="141" t="n">
        <f aca="false">'ZONE J DAY AHEAD'!V13</f>
        <v>0</v>
      </c>
      <c r="P17" s="62" t="n">
        <f aca="false">O17-N17</f>
        <v>0</v>
      </c>
      <c r="Q17" s="167"/>
      <c r="R17" s="154" t="n">
        <f aca="false">CX17</f>
        <v>-250</v>
      </c>
      <c r="S17" s="154" t="n">
        <f aca="false">CY17</f>
        <v>25</v>
      </c>
      <c r="U17" s="124" t="n">
        <f aca="false">B15</f>
        <v>37175</v>
      </c>
      <c r="V17" s="128" t="n">
        <v>-50</v>
      </c>
      <c r="W17" s="129" t="n">
        <v>25</v>
      </c>
      <c r="X17" s="128" t="n">
        <v>-50</v>
      </c>
      <c r="Y17" s="129" t="n">
        <v>24.5</v>
      </c>
      <c r="Z17" s="128" t="n">
        <v>-100</v>
      </c>
      <c r="AA17" s="129" t="n">
        <v>23.875</v>
      </c>
      <c r="AB17" s="128"/>
      <c r="AC17" s="129"/>
      <c r="AD17" s="128" t="n">
        <v>-50</v>
      </c>
      <c r="AE17" s="129" t="n">
        <v>22.5</v>
      </c>
      <c r="AF17" s="128"/>
      <c r="AG17" s="127"/>
      <c r="AH17" s="128"/>
      <c r="AI17" s="129"/>
      <c r="AJ17" s="128"/>
      <c r="AK17" s="129"/>
      <c r="AL17" s="128"/>
      <c r="AM17" s="129"/>
      <c r="AN17" s="128"/>
      <c r="AO17" s="129"/>
      <c r="AP17" s="128"/>
      <c r="AQ17" s="129"/>
      <c r="AR17" s="128"/>
      <c r="AS17" s="321"/>
      <c r="AT17" s="148"/>
      <c r="AU17" s="149"/>
      <c r="AV17" s="128"/>
      <c r="AW17" s="129"/>
      <c r="AX17" s="131"/>
      <c r="AY17" s="126"/>
      <c r="AZ17" s="131"/>
      <c r="BA17" s="126"/>
      <c r="BB17" s="131"/>
      <c r="BC17" s="126"/>
      <c r="BD17" s="131"/>
      <c r="BE17" s="126"/>
      <c r="BF17" s="131"/>
      <c r="BG17" s="126"/>
      <c r="BH17" s="131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2" t="n">
        <f aca="false">V17+X17+Z17+AB17+AD17+AF17+AH17+AJ17+AL17+AN17+AP17+AR17+AT17+AV17+AX17+AZ17+BB17+BD17+BF17+BH17+BJ17+BL17+BN17+BP17+BR17+BT17+BV17+BX17+BZ17+CB17+CD17+CF17+CH17+CJ17+CL17+CN17+CP17+CR17+CT17+CV17</f>
        <v>-250</v>
      </c>
      <c r="CY17" s="133" t="n">
        <f aca="false">W17</f>
        <v>25</v>
      </c>
      <c r="CZ17" s="124" t="n">
        <f aca="false">U17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333" t="n">
        <f aca="false">C17</f>
        <v>23.5</v>
      </c>
      <c r="D18" s="333" t="n">
        <f aca="false">D17</f>
        <v>30</v>
      </c>
      <c r="E18" s="137" t="n">
        <f aca="false">E17</f>
        <v>24</v>
      </c>
      <c r="F18" s="472" t="n">
        <v>33.93</v>
      </c>
      <c r="G18" s="138" t="n">
        <f aca="false">E18-F18</f>
        <v>-9.93</v>
      </c>
      <c r="H18" s="56" t="n">
        <f aca="false">H17</f>
        <v>1178.50953206239</v>
      </c>
      <c r="I18" s="407" t="n">
        <f aca="false">CX20</f>
        <v>-250</v>
      </c>
      <c r="J18" s="165" t="n">
        <f aca="false">CY20</f>
        <v>25</v>
      </c>
      <c r="K18" s="140" t="n">
        <f aca="false">(I18*16)*G18</f>
        <v>39720</v>
      </c>
      <c r="L18" s="185"/>
      <c r="M18" s="186" t="n">
        <v>23</v>
      </c>
      <c r="N18" s="141"/>
      <c r="O18" s="141" t="n">
        <f aca="false">'ZONE J DAY AHEAD'!W13</f>
        <v>0</v>
      </c>
      <c r="P18" s="62" t="n">
        <f aca="false">O18-N18</f>
        <v>0</v>
      </c>
      <c r="Q18" s="167"/>
      <c r="R18" s="154" t="n">
        <f aca="false">CX18</f>
        <v>-250</v>
      </c>
      <c r="S18" s="154" t="n">
        <f aca="false">CY18</f>
        <v>25</v>
      </c>
      <c r="U18" s="124" t="n">
        <f aca="false">B16</f>
        <v>37176</v>
      </c>
      <c r="V18" s="125" t="n">
        <v>-50</v>
      </c>
      <c r="W18" s="367" t="n">
        <v>25</v>
      </c>
      <c r="X18" s="128" t="n">
        <v>-50</v>
      </c>
      <c r="Y18" s="129" t="n">
        <v>24.5</v>
      </c>
      <c r="Z18" s="128" t="n">
        <v>-100</v>
      </c>
      <c r="AA18" s="129" t="n">
        <v>23.875</v>
      </c>
      <c r="AB18" s="128"/>
      <c r="AC18" s="129"/>
      <c r="AD18" s="128" t="n">
        <v>-50</v>
      </c>
      <c r="AE18" s="129" t="n">
        <v>22.5</v>
      </c>
      <c r="AF18" s="128"/>
      <c r="AG18" s="127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321"/>
      <c r="AT18" s="148"/>
      <c r="AU18" s="149"/>
      <c r="AV18" s="128"/>
      <c r="AW18" s="129"/>
      <c r="AX18" s="131"/>
      <c r="AY18" s="126"/>
      <c r="AZ18" s="131"/>
      <c r="BA18" s="126"/>
      <c r="BB18" s="131"/>
      <c r="BC18" s="126"/>
      <c r="BD18" s="131"/>
      <c r="BE18" s="126"/>
      <c r="BF18" s="131"/>
      <c r="BG18" s="126"/>
      <c r="BH18" s="131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2" t="n">
        <f aca="false">V18+X18+Z18+AB18+AD18+AF18+AH18+AJ18+AL18+AN18+AP18+AR18+AT18+AV18+AX18+AZ18+BB18+BD18+BF18+BH18+BJ18+BL18+BN18+BP18+BR18+BT18+BV18+BX18+BZ18+CB18+CD18+CF18+CH18+CJ18+CL18+CN18+CP18+CR18+CT18+CV18</f>
        <v>-250</v>
      </c>
      <c r="CY18" s="133" t="n">
        <f aca="false">W18</f>
        <v>25</v>
      </c>
      <c r="CZ18" s="124" t="n">
        <f aca="false">U18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333" t="n">
        <f aca="false">C18</f>
        <v>23.5</v>
      </c>
      <c r="D19" s="333" t="n">
        <f aca="false">D18</f>
        <v>30</v>
      </c>
      <c r="E19" s="137" t="n">
        <f aca="false">E18</f>
        <v>24</v>
      </c>
      <c r="F19" s="472" t="n">
        <v>33.93</v>
      </c>
      <c r="G19" s="152" t="n">
        <f aca="false">E19-F19</f>
        <v>-9.93</v>
      </c>
      <c r="H19" s="72" t="n">
        <f aca="false">H18</f>
        <v>1178.50953206239</v>
      </c>
      <c r="I19" s="407" t="n">
        <f aca="false">CX21</f>
        <v>-250</v>
      </c>
      <c r="J19" s="165" t="n">
        <f aca="false">CY21</f>
        <v>25</v>
      </c>
      <c r="K19" s="153" t="n">
        <f aca="false">(I19*16)*G19</f>
        <v>39720</v>
      </c>
      <c r="L19" s="188" t="s">
        <v>44</v>
      </c>
      <c r="M19" s="189"/>
      <c r="N19" s="190" t="n">
        <f aca="false">SUM(N3:N18)/16</f>
        <v>0</v>
      </c>
      <c r="O19" s="190" t="n">
        <f aca="false">SUM(O3:O18)/16</f>
        <v>0</v>
      </c>
      <c r="P19" s="191" t="n">
        <f aca="false">O19-N19</f>
        <v>0</v>
      </c>
      <c r="Q19" s="192"/>
      <c r="R19" s="154" t="n">
        <f aca="false">CX19</f>
        <v>-250</v>
      </c>
      <c r="S19" s="154" t="n">
        <f aca="false">CY19</f>
        <v>25</v>
      </c>
      <c r="U19" s="124" t="n">
        <f aca="false">B17</f>
        <v>37179</v>
      </c>
      <c r="V19" s="128" t="n">
        <v>-50</v>
      </c>
      <c r="W19" s="129" t="n">
        <v>25</v>
      </c>
      <c r="X19" s="128" t="n">
        <v>-50</v>
      </c>
      <c r="Y19" s="129" t="n">
        <v>24.5</v>
      </c>
      <c r="Z19" s="128" t="n">
        <v>-100</v>
      </c>
      <c r="AA19" s="127" t="n">
        <v>23.875</v>
      </c>
      <c r="AB19" s="125"/>
      <c r="AC19" s="303"/>
      <c r="AD19" s="128" t="n">
        <v>-50</v>
      </c>
      <c r="AE19" s="129" t="n">
        <v>22.5</v>
      </c>
      <c r="AF19" s="128"/>
      <c r="AG19" s="127"/>
      <c r="AH19" s="128"/>
      <c r="AI19" s="129"/>
      <c r="AJ19" s="128"/>
      <c r="AK19" s="129"/>
      <c r="AL19" s="128"/>
      <c r="AM19" s="129"/>
      <c r="AN19" s="128"/>
      <c r="AO19" s="129"/>
      <c r="AP19" s="128"/>
      <c r="AQ19" s="129"/>
      <c r="AR19" s="128"/>
      <c r="AS19" s="321"/>
      <c r="AT19" s="148"/>
      <c r="AU19" s="149"/>
      <c r="AV19" s="128"/>
      <c r="AW19" s="129"/>
      <c r="AX19" s="131"/>
      <c r="AY19" s="126"/>
      <c r="AZ19" s="131"/>
      <c r="BA19" s="126"/>
      <c r="BB19" s="131"/>
      <c r="BC19" s="126"/>
      <c r="BD19" s="131"/>
      <c r="BE19" s="126"/>
      <c r="BF19" s="131"/>
      <c r="BG19" s="126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2" t="n">
        <f aca="false">V19+X19+Z19+AB19+AD19+AF19+AH19+AJ19+AL19+AN19+AP19+AR19+AT19+AV19+AX19+AZ19+BB19+BD19+BF19+BH19+BJ19+BL19+BN19+BP19+BR19+BT19+BV19+BX19+BZ19+CB19+CD19+CF19+CH19+CJ19+CL19+CN19+CP19+CR19+CT19+CV19</f>
        <v>-250</v>
      </c>
      <c r="CY19" s="133" t="n">
        <f aca="false">W19</f>
        <v>25</v>
      </c>
      <c r="CZ19" s="124" t="n">
        <f aca="false">U19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333" t="n">
        <f aca="false">C19</f>
        <v>23.5</v>
      </c>
      <c r="D20" s="333" t="n">
        <f aca="false">D19</f>
        <v>30</v>
      </c>
      <c r="E20" s="137" t="n">
        <f aca="false">E19</f>
        <v>24</v>
      </c>
      <c r="F20" s="472" t="n">
        <v>33.93</v>
      </c>
      <c r="G20" s="152" t="n">
        <f aca="false">E20-F20</f>
        <v>-9.93</v>
      </c>
      <c r="H20" s="72" t="n">
        <f aca="false">H19</f>
        <v>1178.50953206239</v>
      </c>
      <c r="I20" s="407" t="n">
        <f aca="false">CX22</f>
        <v>-250</v>
      </c>
      <c r="J20" s="165" t="n">
        <f aca="false">CY22</f>
        <v>25</v>
      </c>
      <c r="K20" s="153" t="n">
        <f aca="false">(I20*16)*G20</f>
        <v>39720</v>
      </c>
      <c r="L20" s="193"/>
      <c r="M20" s="193"/>
      <c r="N20" s="194"/>
      <c r="O20" s="195"/>
      <c r="P20" s="191" t="n">
        <f aca="false">O20-N20</f>
        <v>0</v>
      </c>
      <c r="Q20" s="196"/>
      <c r="R20" s="154" t="n">
        <f aca="false">CX20</f>
        <v>-250</v>
      </c>
      <c r="S20" s="154" t="n">
        <f aca="false">CY20</f>
        <v>25</v>
      </c>
      <c r="U20" s="124" t="n">
        <f aca="false">B18</f>
        <v>37180</v>
      </c>
      <c r="V20" s="125" t="n">
        <v>-50</v>
      </c>
      <c r="W20" s="367" t="n">
        <v>25</v>
      </c>
      <c r="X20" s="128" t="n">
        <v>-50</v>
      </c>
      <c r="Y20" s="129" t="n">
        <v>24.5</v>
      </c>
      <c r="Z20" s="128" t="n">
        <v>-100</v>
      </c>
      <c r="AA20" s="127" t="n">
        <v>23.875</v>
      </c>
      <c r="AB20" s="128"/>
      <c r="AC20" s="129"/>
      <c r="AD20" s="128" t="n">
        <v>-50</v>
      </c>
      <c r="AE20" s="129" t="n">
        <v>22.5</v>
      </c>
      <c r="AF20" s="128"/>
      <c r="AG20" s="127"/>
      <c r="AH20" s="128"/>
      <c r="AI20" s="129"/>
      <c r="AJ20" s="128"/>
      <c r="AK20" s="129"/>
      <c r="AL20" s="128"/>
      <c r="AM20" s="129"/>
      <c r="AN20" s="128"/>
      <c r="AO20" s="129"/>
      <c r="AP20" s="128"/>
      <c r="AQ20" s="129"/>
      <c r="AR20" s="128"/>
      <c r="AS20" s="321"/>
      <c r="AT20" s="148"/>
      <c r="AU20" s="149"/>
      <c r="AV20" s="128"/>
      <c r="AW20" s="129"/>
      <c r="AX20" s="131"/>
      <c r="AY20" s="126"/>
      <c r="AZ20" s="131"/>
      <c r="BA20" s="126"/>
      <c r="BB20" s="131"/>
      <c r="BC20" s="126"/>
      <c r="BD20" s="131"/>
      <c r="BE20" s="126"/>
      <c r="BF20" s="131"/>
      <c r="BG20" s="126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2" t="n">
        <f aca="false">V20+X20+Z20+AB20+AD20+AF20+AH20+AJ20+AL20+AN20+AP20+AR20+AT20+AV20+AX20+AZ20+BB20+BD20+BF20+BH20+BJ20+BL20+BN20+BP20+BR20+BT20+BV20+BX20+BZ20+CB20+CD20+CF20+CH20+CJ20+CL20+CN20+CP20+CR20+CT20+CV20</f>
        <v>-250</v>
      </c>
      <c r="CY20" s="133" t="n">
        <f aca="false">W20</f>
        <v>25</v>
      </c>
      <c r="CZ20" s="124" t="n">
        <f aca="false">U20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333" t="n">
        <f aca="false">C20</f>
        <v>23.5</v>
      </c>
      <c r="D21" s="333" t="n">
        <f aca="false">D20</f>
        <v>30</v>
      </c>
      <c r="E21" s="137" t="n">
        <f aca="false">E20</f>
        <v>24</v>
      </c>
      <c r="F21" s="472" t="n">
        <v>33.93</v>
      </c>
      <c r="G21" s="40" t="n">
        <f aca="false">E21-F21</f>
        <v>-9.93</v>
      </c>
      <c r="H21" s="41" t="n">
        <f aca="false">H20</f>
        <v>1178.50953206239</v>
      </c>
      <c r="I21" s="407" t="n">
        <f aca="false">CX23</f>
        <v>-250</v>
      </c>
      <c r="J21" s="165" t="n">
        <f aca="false">CY23</f>
        <v>25</v>
      </c>
      <c r="K21" s="43" t="n">
        <f aca="false">(I21*16)*G21</f>
        <v>39720</v>
      </c>
      <c r="L21" s="193"/>
      <c r="M21" s="193"/>
      <c r="N21" s="198"/>
      <c r="R21" s="154" t="n">
        <f aca="false">CX21</f>
        <v>-250</v>
      </c>
      <c r="S21" s="154" t="n">
        <f aca="false">CY21</f>
        <v>25</v>
      </c>
      <c r="U21" s="124" t="n">
        <f aca="false">B19</f>
        <v>37181</v>
      </c>
      <c r="V21" s="128" t="n">
        <v>-50</v>
      </c>
      <c r="W21" s="129" t="n">
        <v>25</v>
      </c>
      <c r="X21" s="128" t="n">
        <v>-50</v>
      </c>
      <c r="Y21" s="129" t="n">
        <v>24.5</v>
      </c>
      <c r="Z21" s="128" t="n">
        <v>-100</v>
      </c>
      <c r="AA21" s="129" t="n">
        <v>23.875</v>
      </c>
      <c r="AB21" s="125"/>
      <c r="AC21" s="303"/>
      <c r="AD21" s="128" t="n">
        <v>-50</v>
      </c>
      <c r="AE21" s="129" t="n">
        <v>22.5</v>
      </c>
      <c r="AF21" s="128"/>
      <c r="AG21" s="127"/>
      <c r="AH21" s="128"/>
      <c r="AI21" s="129"/>
      <c r="AJ21" s="128"/>
      <c r="AK21" s="129"/>
      <c r="AL21" s="128"/>
      <c r="AM21" s="129"/>
      <c r="AN21" s="128"/>
      <c r="AO21" s="129"/>
      <c r="AP21" s="128"/>
      <c r="AQ21" s="129"/>
      <c r="AR21" s="128"/>
      <c r="AS21" s="321"/>
      <c r="AT21" s="148"/>
      <c r="AU21" s="149"/>
      <c r="AV21" s="128"/>
      <c r="AW21" s="129"/>
      <c r="AX21" s="131"/>
      <c r="AY21" s="126"/>
      <c r="AZ21" s="131"/>
      <c r="BA21" s="126"/>
      <c r="BB21" s="131"/>
      <c r="BC21" s="126"/>
      <c r="BD21" s="131"/>
      <c r="BE21" s="126"/>
      <c r="BF21" s="131"/>
      <c r="BG21" s="126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2" t="n">
        <f aca="false">V21+X21+Z21+AB21+AD21+AF21+AH21+AJ21+AL21+AN21+AP21+AR21+AT21+AV21+AX21+AZ21+BB21+BD21+BF21+BH21+BJ21+BL21+BN21+BP21+BR21+BT21+BV21+BX21+BZ21+CB21+CD21+CF21+CH21+CJ21+CL21+CN21+CP21+CR21+CT21+CV21</f>
        <v>-250</v>
      </c>
      <c r="CY21" s="133" t="n">
        <f aca="false">W21</f>
        <v>25</v>
      </c>
      <c r="CZ21" s="124" t="n">
        <f aca="false">U21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309" t="n">
        <f aca="false">C19</f>
        <v>23.5</v>
      </c>
      <c r="D22" s="309" t="n">
        <f aca="false">D19</f>
        <v>30</v>
      </c>
      <c r="E22" s="162" t="n">
        <f aca="false">E21</f>
        <v>24</v>
      </c>
      <c r="F22" s="472" t="n">
        <v>33.93</v>
      </c>
      <c r="G22" s="369" t="n">
        <f aca="false">E22-F22</f>
        <v>-9.93</v>
      </c>
      <c r="H22" s="164" t="n">
        <f aca="false">H21</f>
        <v>1178.50953206239</v>
      </c>
      <c r="I22" s="407" t="n">
        <f aca="false">CX24</f>
        <v>-250</v>
      </c>
      <c r="J22" s="165" t="n">
        <f aca="false">CY24</f>
        <v>25</v>
      </c>
      <c r="K22" s="166" t="n">
        <f aca="false">(I22*16)*G22</f>
        <v>39720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f aca="false">CX22</f>
        <v>-250</v>
      </c>
      <c r="S22" s="154" t="n">
        <f aca="false">CY22</f>
        <v>25</v>
      </c>
      <c r="U22" s="124" t="n">
        <f aca="false">B20</f>
        <v>37182</v>
      </c>
      <c r="V22" s="125" t="n">
        <v>-50</v>
      </c>
      <c r="W22" s="367" t="n">
        <v>25</v>
      </c>
      <c r="X22" s="128" t="n">
        <v>-50</v>
      </c>
      <c r="Y22" s="129" t="n">
        <v>24.5</v>
      </c>
      <c r="Z22" s="128" t="n">
        <v>-100</v>
      </c>
      <c r="AA22" s="129" t="n">
        <v>23.875</v>
      </c>
      <c r="AB22" s="128"/>
      <c r="AC22" s="129"/>
      <c r="AD22" s="128" t="n">
        <v>-50</v>
      </c>
      <c r="AE22" s="129" t="n">
        <v>22.5</v>
      </c>
      <c r="AF22" s="128"/>
      <c r="AG22" s="127"/>
      <c r="AH22" s="128"/>
      <c r="AI22" s="129"/>
      <c r="AJ22" s="128"/>
      <c r="AK22" s="129"/>
      <c r="AL22" s="128"/>
      <c r="AM22" s="129"/>
      <c r="AN22" s="128"/>
      <c r="AO22" s="129"/>
      <c r="AP22" s="128"/>
      <c r="AQ22" s="129"/>
      <c r="AR22" s="128"/>
      <c r="AS22" s="321"/>
      <c r="AT22" s="148"/>
      <c r="AU22" s="149"/>
      <c r="AV22" s="128"/>
      <c r="AW22" s="129"/>
      <c r="AX22" s="131"/>
      <c r="AY22" s="126"/>
      <c r="AZ22" s="131"/>
      <c r="BA22" s="126"/>
      <c r="BB22" s="131"/>
      <c r="BC22" s="126"/>
      <c r="BD22" s="131"/>
      <c r="BE22" s="126"/>
      <c r="BF22" s="131"/>
      <c r="BG22" s="126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2" t="n">
        <f aca="false">V22+X22+Z22+AB22+AD22+AF22+AH22+AJ22+AL22+AN22+AP22+AR22+AT22+AV22+AX22+AZ22+BB22+BD22+BF22+BH22+BJ22+BL22+BN22+BP22+BR22+BT22+BV22+BX22+BZ22+CB22+CD22+CF22+CH22+CJ22+CL22+CN22+CP22+CR22+CT22+CV22</f>
        <v>-250</v>
      </c>
      <c r="CY22" s="133" t="n">
        <f aca="false">W22</f>
        <v>25</v>
      </c>
      <c r="CZ22" s="124" t="n">
        <f aca="false">U22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23.5</v>
      </c>
      <c r="D23" s="206" t="n">
        <f aca="false">D22</f>
        <v>30</v>
      </c>
      <c r="E23" s="171" t="n">
        <f aca="false">E22</f>
        <v>24</v>
      </c>
      <c r="F23" s="472" t="n">
        <v>33.93</v>
      </c>
      <c r="G23" s="370" t="n">
        <f aca="false">E23-F23</f>
        <v>-9.93</v>
      </c>
      <c r="H23" s="56" t="n">
        <f aca="false">H22</f>
        <v>1178.50953206239</v>
      </c>
      <c r="I23" s="407" t="n">
        <f aca="false">CX25</f>
        <v>-250</v>
      </c>
      <c r="J23" s="165" t="n">
        <f aca="false">CY25</f>
        <v>25</v>
      </c>
      <c r="K23" s="173" t="n">
        <f aca="false">(I23*16)*G23</f>
        <v>39720</v>
      </c>
      <c r="L23" s="193"/>
      <c r="M23" s="207" t="s">
        <v>67</v>
      </c>
      <c r="N23" s="208"/>
      <c r="O23" s="209" t="n">
        <v>0</v>
      </c>
      <c r="P23" s="210" t="n">
        <v>200</v>
      </c>
      <c r="Q23" s="211"/>
      <c r="R23" s="154" t="n">
        <f aca="false">CX23</f>
        <v>-250</v>
      </c>
      <c r="S23" s="154" t="n">
        <f aca="false">CY23</f>
        <v>25</v>
      </c>
      <c r="U23" s="124" t="n">
        <f aca="false">B21</f>
        <v>37183</v>
      </c>
      <c r="V23" s="128" t="n">
        <v>-50</v>
      </c>
      <c r="W23" s="129" t="n">
        <v>25</v>
      </c>
      <c r="X23" s="128" t="n">
        <v>-50</v>
      </c>
      <c r="Y23" s="129" t="n">
        <v>24.5</v>
      </c>
      <c r="Z23" s="128" t="n">
        <v>-100</v>
      </c>
      <c r="AA23" s="129" t="n">
        <v>23.875</v>
      </c>
      <c r="AB23" s="125"/>
      <c r="AC23" s="303"/>
      <c r="AD23" s="128" t="n">
        <v>-50</v>
      </c>
      <c r="AE23" s="129" t="n">
        <v>22.5</v>
      </c>
      <c r="AF23" s="128"/>
      <c r="AG23" s="127"/>
      <c r="AH23" s="128"/>
      <c r="AI23" s="129"/>
      <c r="AJ23" s="128"/>
      <c r="AK23" s="129"/>
      <c r="AL23" s="128"/>
      <c r="AM23" s="129"/>
      <c r="AN23" s="128"/>
      <c r="AO23" s="129"/>
      <c r="AP23" s="128"/>
      <c r="AQ23" s="129"/>
      <c r="AR23" s="128"/>
      <c r="AS23" s="321"/>
      <c r="AT23" s="148"/>
      <c r="AU23" s="149"/>
      <c r="AV23" s="128"/>
      <c r="AW23" s="129"/>
      <c r="AX23" s="131"/>
      <c r="AY23" s="126"/>
      <c r="AZ23" s="131"/>
      <c r="BA23" s="126"/>
      <c r="BB23" s="131"/>
      <c r="BC23" s="126"/>
      <c r="BD23" s="131"/>
      <c r="BE23" s="126"/>
      <c r="BF23" s="131"/>
      <c r="BG23" s="126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2" t="n">
        <f aca="false">V23+X23+Z23+AB23+AD23+AF23+AH23+AJ23+AL23+AN23+AP23+AR23+AT23+AV23+AX23+AZ23+BB23+BD23+BF23+BH23+BJ23+BL23+BN23+BP23+BR23+BT23+BV23+BX23+BZ23+CB23+CD23+CF23+CH23+CJ23+CL23+CN23+CP23+CR23+CT23+CV23</f>
        <v>-250</v>
      </c>
      <c r="CY23" s="133" t="n">
        <f aca="false">W23</f>
        <v>25</v>
      </c>
      <c r="CZ23" s="124" t="n">
        <f aca="false">U23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409" t="n">
        <f aca="false">C23</f>
        <v>23.5</v>
      </c>
      <c r="D24" s="409" t="n">
        <f aca="false">D23</f>
        <v>30</v>
      </c>
      <c r="E24" s="171" t="n">
        <f aca="false">E23</f>
        <v>24</v>
      </c>
      <c r="F24" s="472" t="n">
        <v>33.93</v>
      </c>
      <c r="G24" s="371" t="n">
        <f aca="false">E24-F24</f>
        <v>-9.93</v>
      </c>
      <c r="H24" s="72" t="n">
        <f aca="false">H23</f>
        <v>1178.50953206239</v>
      </c>
      <c r="I24" s="407" t="n">
        <f aca="false">CX26</f>
        <v>-250</v>
      </c>
      <c r="J24" s="165" t="n">
        <f aca="false">CY26</f>
        <v>25</v>
      </c>
      <c r="K24" s="175" t="n">
        <f aca="false">(I24*16)*G24</f>
        <v>39720</v>
      </c>
      <c r="L24" s="193"/>
      <c r="M24" s="212" t="s">
        <v>68</v>
      </c>
      <c r="N24" s="213"/>
      <c r="O24" s="209" t="n">
        <v>0</v>
      </c>
      <c r="P24" s="210" t="n">
        <v>200</v>
      </c>
      <c r="Q24" s="211"/>
      <c r="R24" s="154" t="n">
        <f aca="false">CX24</f>
        <v>-250</v>
      </c>
      <c r="S24" s="154" t="n">
        <f aca="false">CY24</f>
        <v>25</v>
      </c>
      <c r="U24" s="124" t="n">
        <f aca="false">B22</f>
        <v>37186</v>
      </c>
      <c r="V24" s="125" t="n">
        <v>-50</v>
      </c>
      <c r="W24" s="367" t="n">
        <v>25</v>
      </c>
      <c r="X24" s="128" t="n">
        <v>-50</v>
      </c>
      <c r="Y24" s="129" t="n">
        <v>24.5</v>
      </c>
      <c r="Z24" s="128" t="n">
        <v>-100</v>
      </c>
      <c r="AA24" s="127" t="n">
        <v>23.875</v>
      </c>
      <c r="AB24" s="128"/>
      <c r="AC24" s="129"/>
      <c r="AD24" s="128" t="n">
        <v>-50</v>
      </c>
      <c r="AE24" s="129" t="n">
        <v>22.5</v>
      </c>
      <c r="AF24" s="128"/>
      <c r="AG24" s="127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321"/>
      <c r="AT24" s="148"/>
      <c r="AU24" s="149"/>
      <c r="AV24" s="128"/>
      <c r="AW24" s="129"/>
      <c r="AX24" s="131"/>
      <c r="AY24" s="126"/>
      <c r="AZ24" s="131"/>
      <c r="BA24" s="126"/>
      <c r="BB24" s="131"/>
      <c r="BC24" s="126"/>
      <c r="BD24" s="131"/>
      <c r="BE24" s="126"/>
      <c r="BF24" s="131"/>
      <c r="BG24" s="126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2" t="n">
        <f aca="false">V24+X24+Z24+AB24+AD24+AF24+AH24+AJ24+AL24+AN24+AP24+AR24+AT24+AV24+AX24+AZ24+BB24+BD24+BF24+BH24+BJ24+BL24+BN24+BP24+BR24+BT24+BV24+BX24+BZ24+CB24+CD24+CF24+CH24+CJ24+CL24+CN24+CP24+CR24+CT24+CV24</f>
        <v>-250</v>
      </c>
      <c r="CY24" s="133" t="n">
        <f aca="false">W24</f>
        <v>25</v>
      </c>
      <c r="CZ24" s="124" t="n">
        <f aca="false">U24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409" t="n">
        <f aca="false">C24</f>
        <v>23.5</v>
      </c>
      <c r="D25" s="409" t="n">
        <f aca="false">D24</f>
        <v>30</v>
      </c>
      <c r="E25" s="171" t="n">
        <f aca="false">E24</f>
        <v>24</v>
      </c>
      <c r="F25" s="472" t="n">
        <v>33.93</v>
      </c>
      <c r="G25" s="371" t="n">
        <f aca="false">E25-F25</f>
        <v>-9.93</v>
      </c>
      <c r="H25" s="72" t="n">
        <f aca="false">H24</f>
        <v>1178.50953206239</v>
      </c>
      <c r="I25" s="407" t="n">
        <f aca="false">CX27</f>
        <v>-250</v>
      </c>
      <c r="J25" s="165" t="n">
        <f aca="false">CY27</f>
        <v>25</v>
      </c>
      <c r="K25" s="175" t="n">
        <f aca="false">(I25*16)*G25</f>
        <v>39720</v>
      </c>
      <c r="L25" s="193"/>
      <c r="M25" s="207" t="s">
        <v>69</v>
      </c>
      <c r="N25" s="214"/>
      <c r="O25" s="215" t="n">
        <v>0</v>
      </c>
      <c r="P25" s="210" t="n">
        <v>200</v>
      </c>
      <c r="Q25" s="211"/>
      <c r="R25" s="154" t="n">
        <f aca="false">CX25</f>
        <v>-250</v>
      </c>
      <c r="S25" s="154" t="n">
        <f aca="false">CY25</f>
        <v>25</v>
      </c>
      <c r="U25" s="124" t="n">
        <f aca="false">B23</f>
        <v>37187</v>
      </c>
      <c r="V25" s="128" t="n">
        <v>-50</v>
      </c>
      <c r="W25" s="129" t="n">
        <v>25</v>
      </c>
      <c r="X25" s="128" t="n">
        <v>-50</v>
      </c>
      <c r="Y25" s="129" t="n">
        <v>24.5</v>
      </c>
      <c r="Z25" s="128" t="n">
        <v>-100</v>
      </c>
      <c r="AA25" s="127" t="n">
        <v>23.875</v>
      </c>
      <c r="AB25" s="125"/>
      <c r="AC25" s="303"/>
      <c r="AD25" s="128" t="n">
        <v>-50</v>
      </c>
      <c r="AE25" s="129" t="n">
        <v>22.5</v>
      </c>
      <c r="AF25" s="128"/>
      <c r="AG25" s="127"/>
      <c r="AH25" s="128"/>
      <c r="AI25" s="129"/>
      <c r="AJ25" s="128"/>
      <c r="AK25" s="129"/>
      <c r="AL25" s="128"/>
      <c r="AM25" s="129"/>
      <c r="AN25" s="128"/>
      <c r="AO25" s="129"/>
      <c r="AP25" s="128"/>
      <c r="AQ25" s="129"/>
      <c r="AR25" s="128"/>
      <c r="AS25" s="321"/>
      <c r="AT25" s="148"/>
      <c r="AU25" s="149"/>
      <c r="AV25" s="128"/>
      <c r="AW25" s="129"/>
      <c r="AX25" s="131"/>
      <c r="AY25" s="126"/>
      <c r="AZ25" s="131"/>
      <c r="BA25" s="126"/>
      <c r="BB25" s="131"/>
      <c r="BC25" s="126"/>
      <c r="BD25" s="131"/>
      <c r="BE25" s="126"/>
      <c r="BF25" s="131"/>
      <c r="BG25" s="126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2" t="n">
        <f aca="false">V25+X25+Z25+AB25+AD25+AF25+AH25+AJ25+AL25+AN25+AP25+AR25+AT25+AV25+AX25+AZ25+BB25+BD25+BF25+BH25+BJ25+BL25+BN25+BP25+BR25+BT25+BV25+BX25+BZ25+CB25+CD25+CF25+CH25+CJ25+CL25+CN25+CP25+CR25+CT25+CV25</f>
        <v>-250</v>
      </c>
      <c r="CY25" s="133" t="n">
        <f aca="false">W25</f>
        <v>25</v>
      </c>
      <c r="CZ25" s="124" t="n">
        <f aca="false">U25</f>
        <v>37187</v>
      </c>
    </row>
    <row r="26" customFormat="false" ht="16.5" hidden="false" customHeight="false" outlineLevel="0" collapsed="false">
      <c r="A26" s="216" t="s">
        <v>64</v>
      </c>
      <c r="B26" s="216" t="n">
        <f aca="false">B25+1</f>
        <v>37190</v>
      </c>
      <c r="C26" s="217" t="n">
        <f aca="false">C25</f>
        <v>23.5</v>
      </c>
      <c r="D26" s="217" t="n">
        <f aca="false">D25</f>
        <v>30</v>
      </c>
      <c r="E26" s="171" t="n">
        <f aca="false">E25</f>
        <v>24</v>
      </c>
      <c r="F26" s="472" t="n">
        <v>33.93</v>
      </c>
      <c r="G26" s="372" t="n">
        <f aca="false">E26-F26</f>
        <v>-9.93</v>
      </c>
      <c r="H26" s="41" t="n">
        <f aca="false">H25</f>
        <v>1178.50953206239</v>
      </c>
      <c r="I26" s="407" t="n">
        <f aca="false">CX28</f>
        <v>-250</v>
      </c>
      <c r="J26" s="165" t="n">
        <f aca="false">CY28</f>
        <v>25</v>
      </c>
      <c r="K26" s="180" t="n">
        <f aca="false">(I26*16)*G26</f>
        <v>39720</v>
      </c>
      <c r="L26" s="193"/>
      <c r="M26" s="32"/>
      <c r="N26" s="218"/>
      <c r="O26" s="211"/>
      <c r="P26" s="32"/>
      <c r="Q26" s="32"/>
      <c r="R26" s="154" t="n">
        <f aca="false">CX26</f>
        <v>-250</v>
      </c>
      <c r="S26" s="154" t="n">
        <f aca="false">CY26</f>
        <v>25</v>
      </c>
      <c r="U26" s="124" t="n">
        <f aca="false">B24</f>
        <v>37188</v>
      </c>
      <c r="V26" s="125" t="n">
        <v>-50</v>
      </c>
      <c r="W26" s="367" t="n">
        <v>25</v>
      </c>
      <c r="X26" s="128" t="n">
        <v>-50</v>
      </c>
      <c r="Y26" s="129" t="n">
        <v>24.5</v>
      </c>
      <c r="Z26" s="128" t="n">
        <v>-100</v>
      </c>
      <c r="AA26" s="129" t="n">
        <v>23.875</v>
      </c>
      <c r="AB26" s="128"/>
      <c r="AC26" s="129"/>
      <c r="AD26" s="128" t="n">
        <v>-50</v>
      </c>
      <c r="AE26" s="129" t="n">
        <v>22.5</v>
      </c>
      <c r="AF26" s="128"/>
      <c r="AG26" s="127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321"/>
      <c r="AT26" s="148"/>
      <c r="AU26" s="149"/>
      <c r="AV26" s="128"/>
      <c r="AW26" s="129"/>
      <c r="AX26" s="131"/>
      <c r="AY26" s="126"/>
      <c r="AZ26" s="131"/>
      <c r="BA26" s="126"/>
      <c r="BB26" s="131"/>
      <c r="BC26" s="126"/>
      <c r="BD26" s="131"/>
      <c r="BE26" s="126"/>
      <c r="BF26" s="131"/>
      <c r="BG26" s="126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2" t="n">
        <f aca="false">V26+X26+Z26+AB26+AD26+AF26+AH26+AJ26+AL26+AN26+AP26+AR26+AT26+AV26+AX26+AZ26+BB26+BD26+BF26+BH26+BJ26+BL26+BN26+BP26+BR26+BT26+BV26+BX26+BZ26+CB26+CD26+CF26+CH26+CJ26+CL26+CN26+CP26+CR26+CT26+CV26</f>
        <v>-250</v>
      </c>
      <c r="CY26" s="133" t="n">
        <f aca="false">W26</f>
        <v>25</v>
      </c>
      <c r="CZ26" s="124" t="n">
        <f aca="false">U26</f>
        <v>37188</v>
      </c>
    </row>
    <row r="27" customFormat="false" ht="16.5" hidden="false" customHeight="false" outlineLevel="0" collapsed="false">
      <c r="A27" s="114" t="s">
        <v>59</v>
      </c>
      <c r="B27" s="376" t="n">
        <f aca="false">B26+3</f>
        <v>37193</v>
      </c>
      <c r="C27" s="377" t="n">
        <f aca="false">C26</f>
        <v>23.5</v>
      </c>
      <c r="D27" s="377" t="n">
        <f aca="false">D26</f>
        <v>30</v>
      </c>
      <c r="E27" s="151" t="n">
        <f aca="false">E26</f>
        <v>24</v>
      </c>
      <c r="F27" s="472" t="n">
        <v>33.93</v>
      </c>
      <c r="G27" s="152" t="n">
        <f aca="false">E27-F27</f>
        <v>-9.93</v>
      </c>
      <c r="H27" s="41" t="n">
        <f aca="false">H26</f>
        <v>1178.50953206239</v>
      </c>
      <c r="I27" s="407" t="n">
        <f aca="false">CX29</f>
        <v>-250</v>
      </c>
      <c r="J27" s="165" t="n">
        <f aca="false">CY29</f>
        <v>25</v>
      </c>
      <c r="K27" s="182" t="n">
        <f aca="false">(I27*16)*G27</f>
        <v>39720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CX27</f>
        <v>-250</v>
      </c>
      <c r="S27" s="154" t="n">
        <f aca="false">CY27</f>
        <v>25</v>
      </c>
      <c r="U27" s="124" t="n">
        <f aca="false">B25</f>
        <v>37189</v>
      </c>
      <c r="V27" s="128" t="n">
        <v>-50</v>
      </c>
      <c r="W27" s="129" t="n">
        <v>25</v>
      </c>
      <c r="X27" s="128" t="n">
        <v>-50</v>
      </c>
      <c r="Y27" s="129" t="n">
        <v>24.5</v>
      </c>
      <c r="Z27" s="128" t="n">
        <v>-100</v>
      </c>
      <c r="AA27" s="129" t="n">
        <v>23.875</v>
      </c>
      <c r="AB27" s="125"/>
      <c r="AC27" s="303"/>
      <c r="AD27" s="128" t="n">
        <v>-50</v>
      </c>
      <c r="AE27" s="129" t="n">
        <v>22.5</v>
      </c>
      <c r="AF27" s="128"/>
      <c r="AG27" s="127"/>
      <c r="AH27" s="128"/>
      <c r="AI27" s="129"/>
      <c r="AJ27" s="128"/>
      <c r="AK27" s="129"/>
      <c r="AL27" s="128"/>
      <c r="AM27" s="129"/>
      <c r="AN27" s="128"/>
      <c r="AO27" s="129"/>
      <c r="AP27" s="128"/>
      <c r="AQ27" s="129"/>
      <c r="AR27" s="128"/>
      <c r="AS27" s="321"/>
      <c r="AT27" s="148"/>
      <c r="AU27" s="149"/>
      <c r="AV27" s="128"/>
      <c r="AW27" s="129"/>
      <c r="AX27" s="131"/>
      <c r="AY27" s="126"/>
      <c r="AZ27" s="131"/>
      <c r="BA27" s="126"/>
      <c r="BB27" s="131"/>
      <c r="BC27" s="126"/>
      <c r="BD27" s="131"/>
      <c r="BE27" s="126"/>
      <c r="BF27" s="131"/>
      <c r="BG27" s="126"/>
      <c r="BH27" s="131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2" t="n">
        <f aca="false">V27+X27+Z27+AB27+AD27+AF27+AH27+AJ27+AL27+AN27+AP27+AR27+AT27+AV27+AX27+AZ27+BB27+BD27+BF27+BH27+BJ27+BL27+BN27+BP27+BR27+BT27+BV27+BX27+BZ27+CB27+CD27+CF27+CH27+CJ27+CL27+CN27+CP27+CR27+CT27+CV27</f>
        <v>-250</v>
      </c>
      <c r="CY27" s="133" t="n">
        <f aca="false">W27</f>
        <v>25</v>
      </c>
      <c r="CZ27" s="124" t="n">
        <f aca="false">U27</f>
        <v>37189</v>
      </c>
    </row>
    <row r="28" customFormat="false" ht="16.5" hidden="false" customHeight="false" outlineLevel="0" collapsed="false">
      <c r="A28" s="183" t="s">
        <v>61</v>
      </c>
      <c r="B28" s="474" t="n">
        <f aca="false">B27+1</f>
        <v>37194</v>
      </c>
      <c r="C28" s="232" t="n">
        <f aca="false">C27</f>
        <v>23.5</v>
      </c>
      <c r="D28" s="232" t="n">
        <f aca="false">D27</f>
        <v>30</v>
      </c>
      <c r="E28" s="151" t="n">
        <f aca="false">E27</f>
        <v>24</v>
      </c>
      <c r="F28" s="472" t="n">
        <v>33.93</v>
      </c>
      <c r="G28" s="152" t="n">
        <f aca="false">E28-F28</f>
        <v>-9.93</v>
      </c>
      <c r="H28" s="41" t="n">
        <f aca="false">H27</f>
        <v>1178.50953206239</v>
      </c>
      <c r="I28" s="407" t="n">
        <f aca="false">CX30</f>
        <v>-250</v>
      </c>
      <c r="J28" s="165" t="n">
        <f aca="false">CY30</f>
        <v>25</v>
      </c>
      <c r="K28" s="140" t="n">
        <f aca="false">(I28*16)*G28</f>
        <v>39720</v>
      </c>
      <c r="L28" s="193"/>
      <c r="M28" s="229" t="s">
        <v>72</v>
      </c>
      <c r="N28" s="230" t="n">
        <v>14</v>
      </c>
      <c r="O28" s="231" t="n">
        <v>14.5</v>
      </c>
      <c r="P28" s="32"/>
      <c r="Q28" s="32"/>
      <c r="R28" s="154" t="n">
        <f aca="false">CX28</f>
        <v>-250</v>
      </c>
      <c r="S28" s="154" t="n">
        <f aca="false">CY28</f>
        <v>25</v>
      </c>
      <c r="U28" s="124" t="n">
        <f aca="false">B26</f>
        <v>37190</v>
      </c>
      <c r="V28" s="125" t="n">
        <v>-50</v>
      </c>
      <c r="W28" s="367" t="n">
        <v>25</v>
      </c>
      <c r="X28" s="128" t="n">
        <v>-50</v>
      </c>
      <c r="Y28" s="129" t="n">
        <v>24.5</v>
      </c>
      <c r="Z28" s="128" t="n">
        <v>-100</v>
      </c>
      <c r="AA28" s="129" t="n">
        <v>23.875</v>
      </c>
      <c r="AB28" s="128"/>
      <c r="AC28" s="129"/>
      <c r="AD28" s="128" t="n">
        <v>-50</v>
      </c>
      <c r="AE28" s="129" t="n">
        <v>22.5</v>
      </c>
      <c r="AF28" s="128"/>
      <c r="AG28" s="127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321"/>
      <c r="AT28" s="148"/>
      <c r="AU28" s="149"/>
      <c r="AV28" s="128"/>
      <c r="AW28" s="129"/>
      <c r="AX28" s="131"/>
      <c r="AY28" s="126"/>
      <c r="AZ28" s="131"/>
      <c r="BA28" s="126"/>
      <c r="BB28" s="131"/>
      <c r="BC28" s="126"/>
      <c r="BD28" s="131"/>
      <c r="BE28" s="126"/>
      <c r="BF28" s="131"/>
      <c r="BG28" s="126"/>
      <c r="BH28" s="131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2" t="n">
        <f aca="false">V28+X28+Z28+AB28+AD28+AF28+AH28+AJ28+AL28+AN28+AP28+AR28+AT28+AV28+AX28+AZ28+BB28+BD28+BF28+BH28+BJ28+BL28+BN28+BP28+BR28+BT28+BV28+BX28+BZ28+CB28+CD28+CF28+CH28+CJ28+CL28+CN28+CP28+CR28+CT28+CV28</f>
        <v>-250</v>
      </c>
      <c r="CY28" s="133" t="n">
        <f aca="false">W28</f>
        <v>25</v>
      </c>
      <c r="CZ28" s="124" t="n">
        <f aca="false">U28</f>
        <v>37190</v>
      </c>
    </row>
    <row r="29" customFormat="false" ht="16.5" hidden="false" customHeight="false" outlineLevel="0" collapsed="false">
      <c r="A29" s="187" t="s">
        <v>62</v>
      </c>
      <c r="B29" s="474" t="n">
        <f aca="false">B28+1</f>
        <v>37195</v>
      </c>
      <c r="C29" s="232" t="n">
        <f aca="false">C28</f>
        <v>23.5</v>
      </c>
      <c r="D29" s="232" t="n">
        <f aca="false">D28</f>
        <v>30</v>
      </c>
      <c r="E29" s="38" t="n">
        <f aca="false">E28</f>
        <v>24</v>
      </c>
      <c r="F29" s="472" t="n">
        <v>33.93</v>
      </c>
      <c r="G29" s="40" t="n">
        <f aca="false">E29-F29</f>
        <v>-9.93</v>
      </c>
      <c r="H29" s="41" t="n">
        <f aca="false">H28</f>
        <v>1178.50953206239</v>
      </c>
      <c r="I29" s="407" t="n">
        <f aca="false">CX31</f>
        <v>-250</v>
      </c>
      <c r="J29" s="165" t="n">
        <f aca="false">CY31</f>
        <v>25</v>
      </c>
      <c r="K29" s="153" t="n">
        <f aca="false">(I29*16)*G29</f>
        <v>39720</v>
      </c>
      <c r="L29" s="193"/>
      <c r="M29" s="233" t="s">
        <v>73</v>
      </c>
      <c r="N29" s="234" t="n">
        <v>23</v>
      </c>
      <c r="O29" s="235" t="n">
        <v>22.75</v>
      </c>
      <c r="P29" s="32"/>
      <c r="Q29" s="32"/>
      <c r="R29" s="154" t="n">
        <f aca="false">CX29</f>
        <v>-250</v>
      </c>
      <c r="S29" s="154" t="n">
        <f aca="false">CY29</f>
        <v>25</v>
      </c>
      <c r="U29" s="124" t="n">
        <f aca="false">B27</f>
        <v>37193</v>
      </c>
      <c r="V29" s="128" t="n">
        <v>-50</v>
      </c>
      <c r="W29" s="129" t="n">
        <v>25</v>
      </c>
      <c r="X29" s="128" t="n">
        <v>-50</v>
      </c>
      <c r="Y29" s="129" t="n">
        <v>24.5</v>
      </c>
      <c r="Z29" s="128" t="n">
        <v>-100</v>
      </c>
      <c r="AA29" s="127" t="n">
        <v>23.875</v>
      </c>
      <c r="AB29" s="125"/>
      <c r="AC29" s="303"/>
      <c r="AD29" s="128" t="n">
        <v>-50</v>
      </c>
      <c r="AE29" s="129" t="n">
        <v>22.5</v>
      </c>
      <c r="AF29" s="128"/>
      <c r="AG29" s="127"/>
      <c r="AH29" s="128"/>
      <c r="AI29" s="129"/>
      <c r="AJ29" s="128"/>
      <c r="AK29" s="129"/>
      <c r="AL29" s="128"/>
      <c r="AM29" s="129"/>
      <c r="AN29" s="128"/>
      <c r="AO29" s="129"/>
      <c r="AP29" s="128"/>
      <c r="AQ29" s="129"/>
      <c r="AR29" s="128"/>
      <c r="AS29" s="321"/>
      <c r="AT29" s="148"/>
      <c r="AU29" s="149"/>
      <c r="AV29" s="150"/>
      <c r="AW29" s="126"/>
      <c r="AX29" s="131"/>
      <c r="AY29" s="126"/>
      <c r="AZ29" s="131"/>
      <c r="BA29" s="126"/>
      <c r="BB29" s="131"/>
      <c r="BC29" s="126"/>
      <c r="BD29" s="131"/>
      <c r="BE29" s="126"/>
      <c r="BF29" s="131"/>
      <c r="BG29" s="126"/>
      <c r="BH29" s="131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2" t="n">
        <f aca="false">V29+X29+Z29+AB29+AD29+AF29+AH29+AJ29+AL29+AN29+AP29+AR29+AT29+AV29+AX29+AZ29+BB29+BD29+BF29+BH29+BJ29+BL29+BN29+BP29+BR29+BT29+BV29+BX29+BZ29+CB29+CD29+CF29+CH29+CJ29+CL29+CN29+CP29+CR29+CT29+CV29</f>
        <v>-250</v>
      </c>
      <c r="CY29" s="133" t="n">
        <f aca="false">W29</f>
        <v>25</v>
      </c>
      <c r="CZ29" s="124" t="n">
        <f aca="false">U29</f>
        <v>37193</v>
      </c>
    </row>
    <row r="30" customFormat="false" ht="16.5" hidden="false" customHeight="false" outlineLevel="0" collapsed="false">
      <c r="A30" s="187"/>
      <c r="B30" s="32"/>
      <c r="C30" s="428"/>
      <c r="D30" s="32"/>
      <c r="E30" s="429"/>
      <c r="F30" s="250"/>
      <c r="G30" s="430"/>
      <c r="H30" s="252"/>
      <c r="I30" s="432"/>
      <c r="J30" s="432"/>
      <c r="K30" s="153" t="n">
        <f aca="false">(I30*16)*G30</f>
        <v>0</v>
      </c>
      <c r="L30" s="193"/>
      <c r="M30" s="238"/>
      <c r="N30" s="239" t="n">
        <f aca="false">((N28*8)+(N29*16))/24</f>
        <v>20</v>
      </c>
      <c r="O30" s="239" t="n">
        <f aca="false">((O28*8)+(O29*16))/24</f>
        <v>20</v>
      </c>
      <c r="P30" s="32"/>
      <c r="Q30" s="32"/>
      <c r="R30" s="154" t="n">
        <f aca="false">CX30</f>
        <v>-250</v>
      </c>
      <c r="S30" s="154" t="n">
        <f aca="false">CY30</f>
        <v>25</v>
      </c>
      <c r="U30" s="124" t="n">
        <f aca="false">B28</f>
        <v>37194</v>
      </c>
      <c r="V30" s="125" t="n">
        <v>-50</v>
      </c>
      <c r="W30" s="367" t="n">
        <v>25</v>
      </c>
      <c r="X30" s="128" t="n">
        <v>-50</v>
      </c>
      <c r="Y30" s="129" t="n">
        <v>24.5</v>
      </c>
      <c r="Z30" s="128" t="n">
        <v>-100</v>
      </c>
      <c r="AA30" s="127" t="n">
        <v>23.875</v>
      </c>
      <c r="AB30" s="128"/>
      <c r="AC30" s="127"/>
      <c r="AD30" s="128" t="n">
        <v>-50</v>
      </c>
      <c r="AE30" s="129" t="n">
        <v>22.5</v>
      </c>
      <c r="AF30" s="128"/>
      <c r="AG30" s="127"/>
      <c r="AH30" s="128"/>
      <c r="AI30" s="127"/>
      <c r="AJ30" s="128"/>
      <c r="AK30" s="127"/>
      <c r="AL30" s="128"/>
      <c r="AM30" s="127"/>
      <c r="AN30" s="128"/>
      <c r="AO30" s="127"/>
      <c r="AP30" s="128"/>
      <c r="AQ30" s="127"/>
      <c r="AR30" s="128"/>
      <c r="AS30" s="127"/>
      <c r="AT30" s="128"/>
      <c r="AU30" s="127"/>
      <c r="AV30" s="128"/>
      <c r="AW30" s="127"/>
      <c r="AX30" s="128"/>
      <c r="AY30" s="127"/>
      <c r="AZ30" s="128"/>
      <c r="BA30" s="127"/>
      <c r="BB30" s="128"/>
      <c r="BC30" s="127"/>
      <c r="BD30" s="128"/>
      <c r="BE30" s="127"/>
      <c r="BF30" s="128"/>
      <c r="BG30" s="127"/>
      <c r="BH30" s="128"/>
      <c r="BI30" s="127"/>
      <c r="BJ30" s="128"/>
      <c r="BK30" s="127"/>
      <c r="BL30" s="128"/>
      <c r="BM30" s="127"/>
      <c r="BN30" s="128"/>
      <c r="BO30" s="127"/>
      <c r="BP30" s="128"/>
      <c r="BQ30" s="127"/>
      <c r="BR30" s="128"/>
      <c r="BS30" s="127"/>
      <c r="BT30" s="128"/>
      <c r="BU30" s="127"/>
      <c r="BV30" s="128"/>
      <c r="BW30" s="127"/>
      <c r="BX30" s="128"/>
      <c r="BY30" s="127"/>
      <c r="BZ30" s="128"/>
      <c r="CA30" s="127"/>
      <c r="CB30" s="128"/>
      <c r="CC30" s="127"/>
      <c r="CD30" s="128"/>
      <c r="CE30" s="127"/>
      <c r="CF30" s="128"/>
      <c r="CG30" s="127"/>
      <c r="CH30" s="128"/>
      <c r="CI30" s="127"/>
      <c r="CJ30" s="128"/>
      <c r="CK30" s="127"/>
      <c r="CL30" s="128"/>
      <c r="CM30" s="127"/>
      <c r="CN30" s="128"/>
      <c r="CO30" s="127"/>
      <c r="CP30" s="128"/>
      <c r="CQ30" s="127"/>
      <c r="CR30" s="128"/>
      <c r="CS30" s="127"/>
      <c r="CT30" s="128"/>
      <c r="CU30" s="127"/>
      <c r="CV30" s="128"/>
      <c r="CW30" s="127"/>
      <c r="CX30" s="132" t="n">
        <f aca="false">V30+X30+Z30+AB30+AD30+AF30+AH30+AJ30+AL30+AN30+AP30+AR30+AT30+AV30+AX30+AZ30+BB30+BD30+BF30+BH30+BJ30+BL30+BN30+BP30+BR30+BT30+BV30+BX30+BZ30+CB30+CD30+CF30+CH30+CJ30+CL30+CN30+CP30+CR30+CT30+CV30</f>
        <v>-250</v>
      </c>
      <c r="CY30" s="133" t="n">
        <f aca="false">W30</f>
        <v>25</v>
      </c>
      <c r="CZ30" s="124" t="n">
        <f aca="false">U30</f>
        <v>37194</v>
      </c>
    </row>
    <row r="31" customFormat="false" ht="16.5" hidden="false" customHeight="false" outlineLevel="0" collapsed="false">
      <c r="A31" s="197"/>
      <c r="B31" s="280"/>
      <c r="C31" s="281"/>
      <c r="D31" s="281"/>
      <c r="E31" s="282"/>
      <c r="F31" s="250"/>
      <c r="G31" s="475"/>
      <c r="H31" s="476"/>
      <c r="I31" s="362"/>
      <c r="J31" s="362"/>
      <c r="K31" s="43" t="n">
        <f aca="false">(I31*16)*G31</f>
        <v>0</v>
      </c>
      <c r="L31" s="193"/>
      <c r="M31" s="32"/>
      <c r="N31" s="193"/>
      <c r="O31" s="218"/>
      <c r="P31" s="218"/>
      <c r="Q31" s="218"/>
      <c r="R31" s="254" t="n">
        <f aca="false">CX31</f>
        <v>-250</v>
      </c>
      <c r="S31" s="254" t="n">
        <f aca="false">CY31</f>
        <v>25</v>
      </c>
      <c r="U31" s="248" t="n">
        <f aca="false">B29</f>
        <v>37195</v>
      </c>
      <c r="V31" s="304" t="n">
        <v>-50</v>
      </c>
      <c r="W31" s="389" t="n">
        <v>25</v>
      </c>
      <c r="X31" s="128" t="n">
        <v>-50</v>
      </c>
      <c r="Y31" s="129" t="n">
        <v>24.5</v>
      </c>
      <c r="Z31" s="128" t="n">
        <v>-100</v>
      </c>
      <c r="AA31" s="129" t="n">
        <v>23.875</v>
      </c>
      <c r="AB31" s="128"/>
      <c r="AC31" s="127"/>
      <c r="AD31" s="128" t="n">
        <v>-50</v>
      </c>
      <c r="AE31" s="129" t="n">
        <v>22.5</v>
      </c>
      <c r="AF31" s="128"/>
      <c r="AG31" s="127"/>
      <c r="AH31" s="128"/>
      <c r="AI31" s="127"/>
      <c r="AJ31" s="128"/>
      <c r="AK31" s="127"/>
      <c r="AL31" s="128"/>
      <c r="AM31" s="127"/>
      <c r="AN31" s="128"/>
      <c r="AO31" s="127"/>
      <c r="AP31" s="128"/>
      <c r="AQ31" s="127"/>
      <c r="AR31" s="128"/>
      <c r="AS31" s="127"/>
      <c r="AT31" s="128"/>
      <c r="AU31" s="127"/>
      <c r="AV31" s="128"/>
      <c r="AW31" s="127"/>
      <c r="AX31" s="128"/>
      <c r="AY31" s="127"/>
      <c r="AZ31" s="128"/>
      <c r="BA31" s="127"/>
      <c r="BB31" s="128"/>
      <c r="BC31" s="127"/>
      <c r="BD31" s="128"/>
      <c r="BE31" s="127"/>
      <c r="BF31" s="128"/>
      <c r="BG31" s="127"/>
      <c r="BH31" s="128"/>
      <c r="BI31" s="127"/>
      <c r="BJ31" s="128"/>
      <c r="BK31" s="127"/>
      <c r="BL31" s="128"/>
      <c r="BM31" s="127"/>
      <c r="BN31" s="128"/>
      <c r="BO31" s="127"/>
      <c r="BP31" s="128"/>
      <c r="BQ31" s="127"/>
      <c r="BR31" s="128"/>
      <c r="BS31" s="127"/>
      <c r="BT31" s="128"/>
      <c r="BU31" s="127"/>
      <c r="BV31" s="128"/>
      <c r="BW31" s="127"/>
      <c r="BX31" s="128"/>
      <c r="BY31" s="127"/>
      <c r="BZ31" s="128"/>
      <c r="CA31" s="127"/>
      <c r="CB31" s="128"/>
      <c r="CC31" s="127"/>
      <c r="CD31" s="128"/>
      <c r="CE31" s="127"/>
      <c r="CF31" s="128"/>
      <c r="CG31" s="127"/>
      <c r="CH31" s="128"/>
      <c r="CI31" s="127"/>
      <c r="CJ31" s="128"/>
      <c r="CK31" s="127"/>
      <c r="CL31" s="128"/>
      <c r="CM31" s="127"/>
      <c r="CN31" s="128"/>
      <c r="CO31" s="127"/>
      <c r="CP31" s="128"/>
      <c r="CQ31" s="127"/>
      <c r="CR31" s="128"/>
      <c r="CS31" s="127"/>
      <c r="CT31" s="128"/>
      <c r="CU31" s="127"/>
      <c r="CV31" s="128"/>
      <c r="CW31" s="127"/>
      <c r="CX31" s="132" t="n">
        <f aca="false">V31+X31+Z31+AB31+AD31+AF31+AH31+AJ31+AL31+AN31+AP31+AR31+AT31+AV31+AX31+AZ31+BB31+BD31+BF31+BH31+BJ31+BL31+BN31+BP31+BR31+BT31+BV31+BX31+BZ31+CB31+CD31+CF31+CH31+CJ31+CL31+CN31+CP31+CR31+CT31+CV31</f>
        <v>-250</v>
      </c>
      <c r="CY31" s="133" t="n">
        <f aca="false">W31</f>
        <v>25</v>
      </c>
      <c r="CZ31" s="124" t="n">
        <f aca="false">U31</f>
        <v>37195</v>
      </c>
    </row>
    <row r="32" customFormat="false" ht="16.5" hidden="false" customHeight="false" outlineLevel="0" collapsed="false">
      <c r="A32" s="266" t="s">
        <v>74</v>
      </c>
      <c r="B32" s="266" t="s">
        <v>74</v>
      </c>
      <c r="C32" s="267" t="n">
        <f aca="false">SUM(C11:C31)/21</f>
        <v>21.2619047619048</v>
      </c>
      <c r="D32" s="267" t="n">
        <f aca="false">SUM(D11:D31)/21</f>
        <v>27.3357142857143</v>
      </c>
      <c r="E32" s="267" t="n">
        <f aca="false">SUM(E11:E31)/21</f>
        <v>21.7142857142857</v>
      </c>
      <c r="F32" s="267" t="n">
        <f aca="false">SUM(F11:F31)/21</f>
        <v>30.6985714285714</v>
      </c>
      <c r="G32" s="267" t="n">
        <f aca="false">SUM(G11:G31)/21</f>
        <v>-8.98428571428572</v>
      </c>
      <c r="H32" s="268" t="n">
        <f aca="false">SUM(H11:H31)/21</f>
        <v>1069.07650408517</v>
      </c>
      <c r="I32" s="268"/>
      <c r="J32" s="268"/>
      <c r="K32" s="269" t="n">
        <f aca="false">SUM(K11:K31)</f>
        <v>754680</v>
      </c>
      <c r="L32" s="193"/>
      <c r="M32" s="193"/>
      <c r="N32" s="32"/>
      <c r="Q32" s="196"/>
      <c r="R32" s="454"/>
      <c r="S32" s="454"/>
      <c r="T32" s="454"/>
      <c r="U32" s="271"/>
      <c r="V32" s="272"/>
      <c r="W32" s="391"/>
      <c r="X32" s="272"/>
      <c r="Y32" s="274"/>
      <c r="Z32" s="272"/>
      <c r="AA32" s="274"/>
      <c r="AB32" s="272"/>
      <c r="AC32" s="274"/>
      <c r="AD32" s="272"/>
      <c r="AE32" s="274"/>
      <c r="AF32" s="272"/>
      <c r="AG32" s="273"/>
      <c r="AH32" s="272"/>
      <c r="AI32" s="274"/>
      <c r="AJ32" s="272"/>
      <c r="AK32" s="274"/>
      <c r="AL32" s="272"/>
      <c r="AM32" s="274"/>
      <c r="AN32" s="272"/>
      <c r="AO32" s="274"/>
      <c r="AP32" s="272"/>
      <c r="AQ32" s="274"/>
      <c r="AR32" s="272"/>
      <c r="AS32" s="274"/>
      <c r="AT32" s="272"/>
      <c r="AU32" s="277"/>
      <c r="AV32" s="272"/>
      <c r="AW32" s="274"/>
      <c r="AX32" s="272"/>
      <c r="AY32" s="274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8"/>
      <c r="CY32" s="279"/>
      <c r="CZ32" s="271"/>
    </row>
    <row r="33" customFormat="false" ht="16.5" hidden="false" customHeight="false" outlineLevel="0" collapsed="false">
      <c r="A33" s="357"/>
      <c r="B33" s="357"/>
      <c r="C33" s="281"/>
      <c r="D33" s="281"/>
      <c r="E33" s="358"/>
      <c r="F33" s="39"/>
      <c r="G33" s="360"/>
      <c r="H33" s="476"/>
      <c r="I33" s="362"/>
      <c r="J33" s="363"/>
      <c r="K33" s="364"/>
      <c r="L33" s="193"/>
      <c r="M33" s="193"/>
      <c r="N33" s="32"/>
      <c r="O33" s="196"/>
      <c r="P33" s="196"/>
      <c r="R33" s="454"/>
      <c r="S33" s="33"/>
      <c r="T33" s="33"/>
      <c r="U33" s="33"/>
      <c r="V33" s="34"/>
      <c r="W33" s="454"/>
      <c r="X33" s="272"/>
      <c r="Y33" s="274"/>
      <c r="Z33" s="272"/>
      <c r="AA33" s="274"/>
      <c r="AB33" s="272"/>
      <c r="AC33" s="274"/>
      <c r="AD33" s="272"/>
      <c r="AE33" s="274"/>
      <c r="AF33" s="272"/>
      <c r="AG33" s="273"/>
      <c r="AH33" s="272"/>
      <c r="AI33" s="274"/>
      <c r="AJ33" s="272"/>
      <c r="AK33" s="274"/>
      <c r="AL33" s="272"/>
      <c r="AM33" s="274"/>
      <c r="AN33" s="272"/>
      <c r="AO33" s="274"/>
      <c r="AP33" s="272"/>
      <c r="AQ33" s="274"/>
      <c r="AR33" s="272"/>
      <c r="AS33" s="274"/>
      <c r="AT33" s="272"/>
      <c r="AU33" s="277"/>
      <c r="AV33" s="272"/>
      <c r="AW33" s="274"/>
      <c r="AX33" s="272"/>
      <c r="AY33" s="274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8"/>
      <c r="CY33" s="279"/>
      <c r="CZ33" s="271"/>
    </row>
    <row r="34" customFormat="false" ht="16.5" hidden="false" customHeight="false" outlineLevel="0" collapsed="false">
      <c r="A34" s="32"/>
      <c r="B34" s="32"/>
      <c r="C34" s="428"/>
      <c r="D34" s="32"/>
      <c r="E34" s="429"/>
      <c r="F34" s="32"/>
      <c r="G34" s="430"/>
      <c r="H34" s="431"/>
      <c r="I34" s="432"/>
      <c r="J34" s="432"/>
      <c r="K34" s="433"/>
      <c r="N34" s="32"/>
      <c r="O34" s="196"/>
      <c r="P34" s="196"/>
      <c r="R34" s="454"/>
      <c r="S34" s="33"/>
      <c r="T34" s="459"/>
      <c r="U34" s="450"/>
      <c r="V34" s="450"/>
      <c r="W34" s="454"/>
      <c r="X34" s="272"/>
      <c r="Y34" s="274"/>
      <c r="Z34" s="272"/>
      <c r="AA34" s="274"/>
      <c r="AB34" s="272"/>
      <c r="AC34" s="274"/>
      <c r="AD34" s="272"/>
      <c r="AE34" s="274"/>
      <c r="AF34" s="272"/>
      <c r="AG34" s="273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7"/>
      <c r="AV34" s="272"/>
      <c r="AW34" s="274"/>
      <c r="AX34" s="272"/>
      <c r="AY34" s="274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8"/>
      <c r="CY34" s="279"/>
      <c r="CZ34" s="271"/>
    </row>
    <row r="35" customFormat="false" ht="16.5" hidden="false" customHeight="false" outlineLevel="0" collapsed="false">
      <c r="A35" s="280"/>
      <c r="B35" s="280"/>
      <c r="C35" s="281"/>
      <c r="D35" s="281"/>
      <c r="E35" s="282"/>
      <c r="F35" s="283"/>
      <c r="G35" s="284"/>
      <c r="H35" s="285"/>
      <c r="I35" s="285"/>
      <c r="J35" s="286"/>
      <c r="K35" s="287"/>
      <c r="R35" s="454"/>
      <c r="S35" s="33"/>
      <c r="T35" s="459"/>
      <c r="U35" s="450"/>
      <c r="V35" s="450"/>
      <c r="W35" s="454"/>
      <c r="X35" s="272"/>
      <c r="Y35" s="274"/>
      <c r="Z35" s="272"/>
      <c r="AA35" s="274"/>
      <c r="AB35" s="272"/>
      <c r="AC35" s="274"/>
      <c r="AD35" s="272"/>
      <c r="AE35" s="274"/>
      <c r="AF35" s="272"/>
      <c r="AG35" s="273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7"/>
      <c r="AV35" s="272"/>
      <c r="AW35" s="274"/>
      <c r="AX35" s="272"/>
      <c r="AY35" s="274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8"/>
      <c r="CY35" s="279"/>
      <c r="CZ35" s="271"/>
    </row>
    <row r="36" customFormat="false" ht="16.5" hidden="false" customHeight="false" outlineLevel="0" collapsed="false">
      <c r="B36" s="32"/>
      <c r="C36" s="218"/>
      <c r="D36" s="218"/>
      <c r="E36" s="288"/>
      <c r="F36" s="32"/>
      <c r="G36" s="289" t="s">
        <v>74</v>
      </c>
      <c r="H36" s="290" t="s">
        <v>75</v>
      </c>
      <c r="I36" s="291" t="s">
        <v>76</v>
      </c>
      <c r="J36" s="292"/>
      <c r="K36" s="293" t="n">
        <f aca="false">SUM(K10+K32)</f>
        <v>786456</v>
      </c>
      <c r="R36" s="420"/>
      <c r="S36" s="420"/>
      <c r="T36" s="420"/>
      <c r="U36" s="420"/>
      <c r="V36" s="420"/>
      <c r="W36" s="420"/>
      <c r="X36" s="272"/>
      <c r="Y36" s="274"/>
      <c r="Z36" s="272"/>
      <c r="AA36" s="274"/>
      <c r="AB36" s="272"/>
      <c r="AC36" s="274"/>
      <c r="AD36" s="272"/>
      <c r="AE36" s="274"/>
      <c r="AF36" s="272"/>
      <c r="AG36" s="273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7"/>
      <c r="AV36" s="272"/>
      <c r="AW36" s="274"/>
      <c r="AX36" s="272"/>
      <c r="AY36" s="274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8"/>
      <c r="CY36" s="279"/>
      <c r="CZ36" s="271"/>
    </row>
    <row r="37" customFormat="false" ht="16.5" hidden="false" customHeight="false" outlineLevel="0" collapsed="false">
      <c r="C37" s="296"/>
      <c r="E37" s="297"/>
      <c r="R37" s="421"/>
      <c r="S37" s="33"/>
      <c r="T37" s="422" t="s">
        <v>80</v>
      </c>
      <c r="U37" s="423" t="s">
        <v>81</v>
      </c>
      <c r="V37" s="424" t="s">
        <v>35</v>
      </c>
      <c r="W37" s="425" t="s">
        <v>36</v>
      </c>
      <c r="X37" s="424" t="s">
        <v>37</v>
      </c>
      <c r="Y37" s="426" t="s">
        <v>82</v>
      </c>
      <c r="Z37" s="427"/>
      <c r="AA37" s="393"/>
      <c r="AB37" s="272"/>
      <c r="AC37" s="393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7"/>
      <c r="AV37" s="272"/>
      <c r="AW37" s="274"/>
      <c r="AX37" s="272"/>
      <c r="AY37" s="274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8"/>
      <c r="CY37" s="279"/>
      <c r="CZ37" s="271"/>
    </row>
    <row r="38" customFormat="false" ht="16.5" hidden="false" customHeight="false" outlineLevel="0" collapsed="false">
      <c r="C38" s="296"/>
      <c r="E38" s="297"/>
      <c r="R38" s="420"/>
      <c r="S38" s="33"/>
      <c r="T38" s="434" t="n">
        <v>8</v>
      </c>
      <c r="U38" s="208" t="n">
        <v>13</v>
      </c>
      <c r="V38" s="435" t="n">
        <v>23</v>
      </c>
      <c r="W38" s="436" t="n">
        <v>24</v>
      </c>
      <c r="X38" s="437" t="n">
        <v>25</v>
      </c>
      <c r="Y38" s="438" t="s">
        <v>83</v>
      </c>
      <c r="Z38" s="477" t="n">
        <v>376</v>
      </c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7"/>
      <c r="AV38" s="272"/>
      <c r="AW38" s="274"/>
      <c r="AX38" s="272"/>
      <c r="AY38" s="274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8"/>
      <c r="CY38" s="279"/>
      <c r="CZ38" s="271"/>
    </row>
    <row r="39" customFormat="false" ht="16.5" hidden="false" customHeight="false" outlineLevel="0" collapsed="false">
      <c r="C39" s="296"/>
      <c r="E39" s="297"/>
      <c r="R39" s="420"/>
      <c r="S39" s="33"/>
      <c r="T39" s="434" t="n">
        <v>16</v>
      </c>
      <c r="U39" s="213" t="n">
        <v>4</v>
      </c>
      <c r="V39" s="435" t="n">
        <v>28</v>
      </c>
      <c r="W39" s="436" t="n">
        <v>29</v>
      </c>
      <c r="X39" s="437" t="n">
        <v>29</v>
      </c>
      <c r="Y39" s="440" t="s">
        <v>84</v>
      </c>
      <c r="Z39" s="478" t="n">
        <v>368</v>
      </c>
    </row>
    <row r="40" customFormat="false" ht="16.5" hidden="false" customHeight="false" outlineLevel="0" collapsed="false">
      <c r="C40" s="296"/>
      <c r="E40" s="297"/>
      <c r="R40" s="420"/>
      <c r="S40" s="33"/>
      <c r="T40" s="422"/>
      <c r="U40" s="447" t="s">
        <v>74</v>
      </c>
      <c r="V40" s="448" t="n">
        <v>24.5833333333333</v>
      </c>
      <c r="W40" s="448" t="n">
        <v>26.8039215686275</v>
      </c>
      <c r="X40" s="448" t="n">
        <f aca="false">(((T38*U38)*X38)+(T39*U39)*X39)/U41</f>
        <v>26.5238095238095</v>
      </c>
      <c r="Y40" s="426" t="s">
        <v>85</v>
      </c>
      <c r="Z40" s="449" t="n">
        <f aca="false">Z38+Z39</f>
        <v>744</v>
      </c>
    </row>
    <row r="41" customFormat="false" ht="16.5" hidden="false" customHeight="false" outlineLevel="0" collapsed="false">
      <c r="C41" s="296"/>
      <c r="E41" s="297"/>
      <c r="R41" s="420"/>
      <c r="S41" s="33"/>
      <c r="T41" s="422" t="s">
        <v>94</v>
      </c>
      <c r="U41" s="447" t="n">
        <f aca="false">(U38*T38)+(U39*T39)</f>
        <v>168</v>
      </c>
      <c r="V41" s="215"/>
      <c r="W41" s="210"/>
      <c r="X41" s="210"/>
      <c r="Y41" s="440" t="s">
        <v>87</v>
      </c>
      <c r="Z41" s="453" t="n">
        <f aca="false">X40</f>
        <v>26.5238095238095</v>
      </c>
    </row>
    <row r="42" customFormat="false" ht="15.75" hidden="false" customHeight="false" outlineLevel="0" collapsed="false">
      <c r="C42" s="296"/>
      <c r="E42" s="297"/>
      <c r="R42" s="420"/>
      <c r="S42" s="454"/>
      <c r="T42" s="420"/>
      <c r="U42" s="420"/>
      <c r="V42" s="420"/>
      <c r="W42" s="420"/>
      <c r="X42" s="421"/>
      <c r="Y42" s="440" t="s">
        <v>88</v>
      </c>
      <c r="Z42" s="455" t="n">
        <v>34</v>
      </c>
    </row>
    <row r="43" customFormat="false" ht="12.75" hidden="false" customHeight="false" outlineLevel="0" collapsed="false">
      <c r="C43" s="296"/>
      <c r="E43" s="297"/>
      <c r="R43" s="420"/>
      <c r="S43" s="454"/>
      <c r="T43" s="420"/>
      <c r="U43" s="420"/>
      <c r="V43" s="420"/>
      <c r="W43" s="420"/>
      <c r="X43" s="420"/>
      <c r="Y43" s="456"/>
      <c r="Z43" s="457"/>
    </row>
    <row r="44" customFormat="false" ht="16.5" hidden="false" customHeight="false" outlineLevel="0" collapsed="false">
      <c r="C44" s="296"/>
      <c r="E44" s="297"/>
      <c r="R44" s="420"/>
      <c r="S44" s="454"/>
      <c r="T44" s="420"/>
      <c r="U44" s="420"/>
      <c r="V44" s="420"/>
      <c r="W44" s="420"/>
      <c r="X44" s="420"/>
      <c r="Y44" s="440" t="s">
        <v>89</v>
      </c>
      <c r="Z44" s="458" t="n">
        <f aca="false">Z41*Z38</f>
        <v>9972.95238095238</v>
      </c>
    </row>
    <row r="45" customFormat="false" ht="16.5" hidden="false" customHeight="false" outlineLevel="0" collapsed="false">
      <c r="C45" s="296"/>
      <c r="E45" s="297"/>
      <c r="R45" s="420"/>
      <c r="S45" s="459"/>
      <c r="T45" s="460" t="s">
        <v>70</v>
      </c>
      <c r="U45" s="225" t="s">
        <v>71</v>
      </c>
      <c r="V45" s="207" t="s">
        <v>36</v>
      </c>
      <c r="W45" s="420"/>
      <c r="X45" s="420"/>
      <c r="Y45" s="440" t="s">
        <v>90</v>
      </c>
      <c r="Z45" s="458" t="n">
        <f aca="false">Z42*Z39</f>
        <v>12512</v>
      </c>
    </row>
    <row r="46" customFormat="false" ht="13.5" hidden="false" customHeight="false" outlineLevel="0" collapsed="false">
      <c r="C46" s="296"/>
      <c r="E46" s="297"/>
      <c r="R46" s="420"/>
      <c r="S46" s="33"/>
      <c r="T46" s="461" t="s">
        <v>72</v>
      </c>
      <c r="U46" s="230" t="n">
        <v>17</v>
      </c>
      <c r="V46" s="231" t="n">
        <v>18</v>
      </c>
      <c r="W46" s="420"/>
      <c r="X46" s="420"/>
      <c r="Y46" s="462" t="s">
        <v>85</v>
      </c>
      <c r="Z46" s="463" t="n">
        <f aca="false">Z44+Z45</f>
        <v>22484.9523809524</v>
      </c>
    </row>
    <row r="47" customFormat="false" ht="16.5" hidden="false" customHeight="false" outlineLevel="0" collapsed="false">
      <c r="C47" s="296"/>
      <c r="E47" s="297"/>
      <c r="R47" s="420"/>
      <c r="S47" s="33"/>
      <c r="T47" s="464" t="s">
        <v>73</v>
      </c>
      <c r="U47" s="234" t="n">
        <v>23</v>
      </c>
      <c r="V47" s="235" t="n">
        <v>28.25</v>
      </c>
      <c r="W47" s="420"/>
      <c r="X47" s="420"/>
      <c r="Y47" s="426" t="s">
        <v>91</v>
      </c>
      <c r="Z47" s="465" t="n">
        <f aca="false">Z46/Z40</f>
        <v>30.2217101894521</v>
      </c>
    </row>
    <row r="48" customFormat="false" ht="13.5" hidden="false" customHeight="false" outlineLevel="0" collapsed="false">
      <c r="C48" s="296"/>
      <c r="E48" s="297"/>
      <c r="R48" s="420"/>
      <c r="S48" s="454"/>
      <c r="T48" s="466"/>
      <c r="U48" s="239" t="n">
        <v>20.6666666666667</v>
      </c>
      <c r="V48" s="240" t="n">
        <v>24.5</v>
      </c>
      <c r="W48" s="420"/>
      <c r="X48" s="420"/>
    </row>
    <row r="49" customFormat="false" ht="12.75" hidden="false" customHeight="false" outlineLevel="0" collapsed="false">
      <c r="C49" s="296"/>
      <c r="R49" s="420"/>
      <c r="S49" s="420"/>
      <c r="T49" s="420"/>
      <c r="U49" s="420"/>
      <c r="V49" s="420"/>
      <c r="W49" s="420"/>
    </row>
    <row r="50" customFormat="false" ht="12.75" hidden="false" customHeight="false" outlineLevel="0" collapsed="false">
      <c r="R50" s="420"/>
      <c r="S50" s="420"/>
      <c r="T50" s="420"/>
      <c r="U50" s="420"/>
      <c r="V50" s="420"/>
      <c r="W50" s="420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Z49"/>
  <sheetViews>
    <sheetView showFormulas="false" showGridLines="true" showRowColHeaders="true" showZeros="true" rightToLeft="false" tabSelected="false" showOutlineSymbols="true" defaultGridColor="true" view="normal" topLeftCell="Q30" colorId="64" zoomScale="100" zoomScaleNormal="100" zoomScalePageLayoutView="100" workbookViewId="0">
      <selection pane="topLeft" activeCell="T39" activeCellId="0" sqref="T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5.56"/>
    <col collapsed="false" customWidth="true" hidden="true" outlineLevel="0" max="19" min="19" style="0" width="12.7"/>
    <col collapsed="false" customWidth="true" hidden="false" outlineLevel="0" max="20" min="20" style="0" width="11.85"/>
    <col collapsed="false" customWidth="true" hidden="false" outlineLevel="0" max="21" min="21" style="0" width="13.99"/>
    <col collapsed="false" customWidth="true" hidden="false" outlineLevel="0" max="24" min="24" style="0" width="11.85"/>
    <col collapsed="false" customWidth="true" hidden="false" outlineLevel="0" max="25" min="25" style="0" width="18.56"/>
    <col collapsed="false" customWidth="true" hidden="false" outlineLevel="0" max="26" min="26" style="0" width="14.7"/>
    <col collapsed="false" customWidth="true" hidden="false" outlineLevel="0" max="28" min="28" style="0" width="11.42"/>
    <col collapsed="false" customWidth="false" hidden="true" outlineLevel="0" max="103" min="103" style="0" width="9.06"/>
    <col collapsed="false" customWidth="true" hidden="false" outlineLevel="0" max="104" min="104" style="0" width="12.56"/>
  </cols>
  <sheetData>
    <row r="1" customFormat="false" ht="26.25" hidden="false" customHeight="fals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396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37163</v>
      </c>
      <c r="C4" s="67" t="n">
        <f aca="false">'EOL LINKS'!B3</f>
        <v>27.85</v>
      </c>
      <c r="D4" s="68" t="n">
        <f aca="false">'EOL LINKS'!C3</f>
        <v>27.95</v>
      </c>
      <c r="E4" s="69" t="n">
        <f aca="false">(C4+D4)/2</f>
        <v>27.9</v>
      </c>
      <c r="F4" s="70"/>
      <c r="G4" s="71" t="n">
        <f aca="false">E4-F4</f>
        <v>27.9</v>
      </c>
      <c r="H4" s="72" t="n">
        <f aca="false">'EOL LINKS'!I6</f>
        <v>852.897473997028</v>
      </c>
      <c r="I4" s="57"/>
      <c r="J4" s="57"/>
      <c r="K4" s="73" t="n">
        <f aca="false">(I4*16)*G4</f>
        <v>0</v>
      </c>
      <c r="L4" s="32"/>
      <c r="M4" s="74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64"/>
      <c r="S4" s="64"/>
    </row>
    <row r="5" customFormat="false" ht="13.5" hidden="false" customHeight="false" outlineLevel="0" collapsed="false">
      <c r="A5" s="66"/>
      <c r="B5" s="66" t="n">
        <f aca="false">B4+1</f>
        <v>37164</v>
      </c>
      <c r="C5" s="79" t="n">
        <f aca="false">'EOL LINKS'!B11</f>
        <v>29.5</v>
      </c>
      <c r="D5" s="80" t="n">
        <f aca="false">'EOL LINKS'!C11</f>
        <v>30</v>
      </c>
      <c r="E5" s="81" t="n">
        <f aca="false">(C5+D5)/2</f>
        <v>29.75</v>
      </c>
      <c r="F5" s="82"/>
      <c r="G5" s="83" t="n">
        <f aca="false">E5-F5</f>
        <v>29.75</v>
      </c>
      <c r="H5" s="41" t="n">
        <f aca="false">'EOL LINKS'!I6</f>
        <v>852.897473997028</v>
      </c>
      <c r="I5" s="57"/>
      <c r="J5" s="84"/>
      <c r="K5" s="85" t="n">
        <f aca="false">(I5*16)*G5</f>
        <v>0</v>
      </c>
      <c r="L5" s="32"/>
      <c r="M5" s="74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75" t="s">
        <v>79</v>
      </c>
      <c r="S5" s="76" t="n">
        <f aca="false">DATE(2001,9,10)</f>
        <v>37144</v>
      </c>
      <c r="U5" s="89"/>
      <c r="V5" s="90" t="n">
        <v>1</v>
      </c>
      <c r="W5" s="90"/>
      <c r="X5" s="90" t="n">
        <v>2</v>
      </c>
      <c r="Y5" s="90"/>
      <c r="Z5" s="90" t="n">
        <v>3</v>
      </c>
      <c r="AA5" s="90"/>
      <c r="AB5" s="90" t="n">
        <v>4</v>
      </c>
      <c r="AC5" s="90"/>
      <c r="AD5" s="90" t="n">
        <v>5</v>
      </c>
      <c r="AE5" s="90"/>
      <c r="AF5" s="90" t="n">
        <v>6</v>
      </c>
      <c r="AG5" s="90"/>
      <c r="AH5" s="90" t="n">
        <v>7</v>
      </c>
      <c r="AI5" s="90"/>
      <c r="AJ5" s="90" t="n">
        <v>8</v>
      </c>
      <c r="AK5" s="90"/>
      <c r="AL5" s="90" t="n">
        <v>9</v>
      </c>
      <c r="AM5" s="90"/>
      <c r="AN5" s="90" t="n">
        <v>10</v>
      </c>
      <c r="AO5" s="90"/>
      <c r="AP5" s="90" t="n">
        <v>11</v>
      </c>
      <c r="AQ5" s="90"/>
      <c r="AR5" s="90" t="n">
        <v>12</v>
      </c>
      <c r="AS5" s="90"/>
      <c r="AT5" s="90" t="n">
        <v>13</v>
      </c>
      <c r="AU5" s="90"/>
      <c r="AV5" s="90" t="n">
        <v>14</v>
      </c>
      <c r="AW5" s="90"/>
      <c r="AX5" s="90" t="n">
        <v>15</v>
      </c>
      <c r="AY5" s="90"/>
      <c r="AZ5" s="90" t="n">
        <v>16</v>
      </c>
      <c r="BA5" s="90"/>
      <c r="BB5" s="90" t="n">
        <v>17</v>
      </c>
      <c r="BC5" s="90"/>
      <c r="BD5" s="90" t="n">
        <v>18</v>
      </c>
      <c r="BE5" s="90"/>
      <c r="BF5" s="90" t="n">
        <v>19</v>
      </c>
      <c r="BG5" s="90"/>
      <c r="BH5" s="90" t="n">
        <v>20</v>
      </c>
      <c r="BI5" s="90"/>
      <c r="BJ5" s="90" t="n">
        <v>21</v>
      </c>
      <c r="BK5" s="90"/>
      <c r="BL5" s="90" t="n">
        <v>22</v>
      </c>
      <c r="BM5" s="90"/>
      <c r="BN5" s="90" t="n">
        <v>23</v>
      </c>
      <c r="BO5" s="90"/>
      <c r="BP5" s="90" t="n">
        <v>24</v>
      </c>
      <c r="BQ5" s="90"/>
      <c r="BR5" s="90" t="n">
        <v>25</v>
      </c>
      <c r="BS5" s="90"/>
      <c r="BT5" s="90" t="n">
        <v>26</v>
      </c>
      <c r="BU5" s="90"/>
      <c r="BV5" s="90" t="n">
        <v>27</v>
      </c>
      <c r="BW5" s="90"/>
      <c r="BX5" s="90" t="n">
        <v>28</v>
      </c>
      <c r="BY5" s="90"/>
      <c r="BZ5" s="90" t="n">
        <v>29</v>
      </c>
      <c r="CA5" s="90"/>
      <c r="CB5" s="90" t="n">
        <v>30</v>
      </c>
      <c r="CC5" s="90"/>
      <c r="CD5" s="90" t="n">
        <v>31</v>
      </c>
      <c r="CE5" s="90"/>
      <c r="CF5" s="90" t="n">
        <v>32</v>
      </c>
      <c r="CG5" s="90"/>
      <c r="CH5" s="90" t="n">
        <v>33</v>
      </c>
      <c r="CI5" s="90"/>
      <c r="CJ5" s="90" t="n">
        <v>34</v>
      </c>
      <c r="CK5" s="90"/>
      <c r="CL5" s="90" t="n">
        <v>35</v>
      </c>
      <c r="CM5" s="90"/>
      <c r="CN5" s="90" t="n">
        <v>36</v>
      </c>
      <c r="CO5" s="90"/>
      <c r="CP5" s="90" t="n">
        <v>37</v>
      </c>
      <c r="CQ5" s="90"/>
      <c r="CR5" s="90" t="n">
        <v>38</v>
      </c>
      <c r="CS5" s="90"/>
      <c r="CT5" s="90" t="n">
        <v>39</v>
      </c>
      <c r="CU5" s="90"/>
      <c r="CV5" s="90" t="n">
        <v>40</v>
      </c>
      <c r="CW5" s="90"/>
      <c r="CX5" s="91" t="s">
        <v>52</v>
      </c>
      <c r="CY5" s="92" t="s">
        <v>53</v>
      </c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398"/>
      <c r="I6" s="399"/>
      <c r="J6" s="366"/>
      <c r="K6" s="471" t="n">
        <f aca="false">SUM(K2:K5)</f>
        <v>0</v>
      </c>
      <c r="L6" s="32"/>
      <c r="M6" s="74" t="n">
        <v>11</v>
      </c>
      <c r="N6" s="102" t="n">
        <f aca="false">'ZONE J DAY AHEAD'!I28</f>
        <v>46.99</v>
      </c>
      <c r="O6" s="102" t="n">
        <f aca="false">'ZONE J DAY AHEAD'!K13</f>
        <v>0</v>
      </c>
      <c r="P6" s="62" t="n">
        <f aca="false">O6-N6</f>
        <v>-46.99</v>
      </c>
      <c r="Q6" s="63"/>
      <c r="R6" s="401" t="s">
        <v>96</v>
      </c>
      <c r="S6" s="87" t="s">
        <v>77</v>
      </c>
      <c r="U6" s="106" t="s">
        <v>57</v>
      </c>
      <c r="V6" s="107" t="s">
        <v>58</v>
      </c>
      <c r="W6" s="108" t="s">
        <v>55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9" t="s">
        <v>58</v>
      </c>
      <c r="AU6" s="110" t="s">
        <v>55</v>
      </c>
      <c r="AV6" s="107" t="s">
        <v>58</v>
      </c>
      <c r="AW6" s="108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11" t="s">
        <v>58</v>
      </c>
      <c r="CY6" s="112" t="s">
        <v>55</v>
      </c>
      <c r="CZ6" s="106" t="s">
        <v>57</v>
      </c>
    </row>
    <row r="7" customFormat="false" ht="16.5" hidden="false" customHeight="false" outlineLevel="0" collapsed="false">
      <c r="A7" s="114" t="s">
        <v>59</v>
      </c>
      <c r="B7" s="114" t="n">
        <f aca="false">B5+1</f>
        <v>37165</v>
      </c>
      <c r="C7" s="402" t="n">
        <f aca="false">'EOL LINKS'!B13</f>
        <v>35.75</v>
      </c>
      <c r="D7" s="310" t="n">
        <f aca="false">'EOL LINKS'!C13</f>
        <v>36.75</v>
      </c>
      <c r="E7" s="116" t="n">
        <f aca="false">(C7+D7)/2</f>
        <v>36.25</v>
      </c>
      <c r="F7" s="472"/>
      <c r="G7" s="118" t="n">
        <f aca="false">E7-F7</f>
        <v>36.25</v>
      </c>
      <c r="H7" s="119" t="n">
        <f aca="false">'EOL LINKS'!I7</f>
        <v>994.800693240901</v>
      </c>
      <c r="I7" s="479"/>
      <c r="J7" s="480"/>
      <c r="K7" s="473" t="n">
        <f aca="false">(I7*16)*G7</f>
        <v>0</v>
      </c>
      <c r="L7" s="32"/>
      <c r="M7" s="74" t="n">
        <v>12</v>
      </c>
      <c r="N7" s="102" t="n">
        <f aca="false">'ZONE J DAY AHEAD'!I29</f>
        <v>48.47</v>
      </c>
      <c r="O7" s="102" t="n">
        <f aca="false">'ZONE J DAY AHEAD'!L13</f>
        <v>0</v>
      </c>
      <c r="P7" s="62" t="n">
        <f aca="false">O7-N7</f>
        <v>-48.47</v>
      </c>
      <c r="Q7" s="63"/>
      <c r="R7" s="404"/>
      <c r="S7" s="319"/>
      <c r="U7" s="320"/>
      <c r="V7" s="125"/>
      <c r="W7" s="367"/>
      <c r="X7" s="128"/>
      <c r="Y7" s="129"/>
      <c r="Z7" s="128"/>
      <c r="AA7" s="129"/>
      <c r="AB7" s="128"/>
      <c r="AC7" s="129"/>
      <c r="AD7" s="128"/>
      <c r="AE7" s="129"/>
      <c r="AF7" s="128"/>
      <c r="AG7" s="129"/>
      <c r="AH7" s="128"/>
      <c r="AI7" s="129"/>
      <c r="AJ7" s="128"/>
      <c r="AK7" s="129"/>
      <c r="AL7" s="128"/>
      <c r="AM7" s="129"/>
      <c r="AN7" s="128"/>
      <c r="AO7" s="129"/>
      <c r="AP7" s="128"/>
      <c r="AQ7" s="129"/>
      <c r="AR7" s="128"/>
      <c r="AS7" s="321"/>
      <c r="AT7" s="322"/>
      <c r="AU7" s="323"/>
      <c r="AV7" s="150"/>
      <c r="AW7" s="126"/>
      <c r="AX7" s="131"/>
      <c r="AY7" s="126"/>
      <c r="AZ7" s="131"/>
      <c r="BA7" s="126"/>
      <c r="BB7" s="131"/>
      <c r="BC7" s="126"/>
      <c r="BD7" s="131"/>
      <c r="BE7" s="126"/>
      <c r="BF7" s="131"/>
      <c r="BG7" s="126"/>
      <c r="BH7" s="131"/>
      <c r="BI7" s="126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2" t="n">
        <f aca="false">V7+X7+Z7+AB7+AD7+AF7+AH7+AJ7+AL7+AN7+AP7+AR7+AT7+AV7+AX7+AZ7+BB7+BD7+BF7+BH7+BJ7+BL7+BN7+BP7+BR7+BT7+BV7+BX7+BZ7+CB7+CD7+CF7+CH7+CJ7+CL7+CN7+CP7+CR7+CT7+CV7</f>
        <v>0</v>
      </c>
      <c r="CY7" s="133" t="n">
        <f aca="false">IF(AND(CX7=0,DB7=0),0,(DE7+DF7)/DB7)</f>
        <v>0</v>
      </c>
      <c r="CZ7" s="124" t="n">
        <f aca="false">U7</f>
        <v>0</v>
      </c>
    </row>
    <row r="8" customFormat="false" ht="16.5" hidden="false" customHeight="false" outlineLevel="0" collapsed="false">
      <c r="A8" s="368" t="s">
        <v>61</v>
      </c>
      <c r="B8" s="368" t="n">
        <f aca="false">B7+1</f>
        <v>37166</v>
      </c>
      <c r="C8" s="405" t="n">
        <f aca="false">'EOL LINKS'!B12</f>
        <v>34.65</v>
      </c>
      <c r="D8" s="405" t="n">
        <f aca="false">'EOL LINKS'!C12</f>
        <v>35.05</v>
      </c>
      <c r="E8" s="137" t="n">
        <f aca="false">(C8+D8)/2</f>
        <v>34.85</v>
      </c>
      <c r="F8" s="481"/>
      <c r="G8" s="138" t="n">
        <f aca="false">E8-F8</f>
        <v>34.85</v>
      </c>
      <c r="H8" s="56" t="n">
        <f aca="false">'EOL LINKS'!I5</f>
        <v>1207.97227036395</v>
      </c>
      <c r="I8" s="84"/>
      <c r="J8" s="84"/>
      <c r="K8" s="140" t="n">
        <f aca="false">(I8*16)*G8</f>
        <v>0</v>
      </c>
      <c r="L8" s="32"/>
      <c r="M8" s="74" t="n">
        <v>13</v>
      </c>
      <c r="N8" s="141" t="n">
        <f aca="false">'ZONE J DAY AHEAD'!I30</f>
        <v>50.07</v>
      </c>
      <c r="O8" s="141" t="n">
        <f aca="false">'ZONE J DAY AHEAD'!M13</f>
        <v>0</v>
      </c>
      <c r="P8" s="62" t="n">
        <f aca="false">O8-N8</f>
        <v>-50.07</v>
      </c>
      <c r="Q8" s="63"/>
      <c r="R8" s="154"/>
      <c r="S8" s="143" t="e">
        <f aca="false">'Zone J'!CF5</f>
        <v>#DIV/0!</v>
      </c>
      <c r="U8" s="406" t="s">
        <v>57</v>
      </c>
      <c r="V8" s="128"/>
      <c r="W8" s="129"/>
      <c r="X8" s="302" t="n">
        <v>37165</v>
      </c>
      <c r="Y8" s="126"/>
      <c r="Z8" s="302" t="n">
        <f aca="false">X8+1</f>
        <v>37166</v>
      </c>
      <c r="AA8" s="129"/>
      <c r="AB8" s="302" t="n">
        <f aca="false">Z8+1</f>
        <v>37167</v>
      </c>
      <c r="AC8" s="129"/>
      <c r="AD8" s="128"/>
      <c r="AE8" s="303"/>
      <c r="AF8" s="128"/>
      <c r="AG8" s="127"/>
      <c r="AH8" s="128"/>
      <c r="AI8" s="129"/>
      <c r="AJ8" s="128"/>
      <c r="AK8" s="129"/>
      <c r="AL8" s="147"/>
      <c r="AM8" s="127"/>
      <c r="AN8" s="147"/>
      <c r="AO8" s="325"/>
      <c r="AP8" s="147"/>
      <c r="AQ8" s="325"/>
      <c r="AR8" s="128"/>
      <c r="AS8" s="321"/>
      <c r="AT8" s="148"/>
      <c r="AU8" s="149"/>
      <c r="AV8" s="150"/>
      <c r="AW8" s="126"/>
      <c r="AX8" s="131"/>
      <c r="AY8" s="126"/>
      <c r="AZ8" s="131"/>
      <c r="BA8" s="126"/>
      <c r="BB8" s="131"/>
      <c r="BC8" s="126"/>
      <c r="BD8" s="131"/>
      <c r="BE8" s="126"/>
      <c r="BF8" s="131"/>
      <c r="BG8" s="126"/>
      <c r="BH8" s="131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2" t="n">
        <f aca="false">V8+X8+Z8+AB8+AD8+AF8+AH8+AJ8+AL8+AN8+AP8+AR8+AT8+AV8+AX8+AZ8+BB8+BD8+BF8+BH8+BJ8+BL8+BN8+BP8+BR8+BT8+BV8+BX8+BZ8+CB8+CD8+CF8+CH8+CJ8+CL8+CN8+CP8+CR8+CT8+CV8</f>
        <v>111498</v>
      </c>
      <c r="CY8" s="133" t="e">
        <f aca="false">IF(AND(CX8=0,DB8=0),0,(DE8+DF8)/DB8)</f>
        <v>#DIV/0!</v>
      </c>
      <c r="CZ8" s="124" t="str">
        <f aca="false">U8</f>
        <v>Date</v>
      </c>
    </row>
    <row r="9" customFormat="false" ht="16.5" hidden="false" customHeight="false" outlineLevel="0" collapsed="false">
      <c r="A9" s="368" t="s">
        <v>62</v>
      </c>
      <c r="B9" s="368" t="n">
        <f aca="false">B8+1</f>
        <v>37167</v>
      </c>
      <c r="C9" s="308" t="n">
        <f aca="false">'EOL LINKS'!B12</f>
        <v>34.65</v>
      </c>
      <c r="D9" s="308" t="n">
        <f aca="false">'EOL LINKS'!C12</f>
        <v>35.05</v>
      </c>
      <c r="E9" s="151" t="n">
        <f aca="false">(C9+D9)/2</f>
        <v>34.85</v>
      </c>
      <c r="F9" s="70"/>
      <c r="G9" s="152" t="n">
        <f aca="false">E9-F9</f>
        <v>34.85</v>
      </c>
      <c r="H9" s="72" t="n">
        <f aca="false">H8</f>
        <v>1207.97227036395</v>
      </c>
      <c r="I9" s="139" t="n">
        <f aca="false">CX11</f>
        <v>-50</v>
      </c>
      <c r="J9" s="120" t="n">
        <f aca="false">CY11</f>
        <v>6.390625</v>
      </c>
      <c r="K9" s="153" t="n">
        <f aca="false">(I9*16)*G9</f>
        <v>-27880</v>
      </c>
      <c r="L9" s="32"/>
      <c r="M9" s="74" t="n">
        <v>14</v>
      </c>
      <c r="N9" s="141" t="n">
        <f aca="false">'ZONE J DAY AHEAD'!I31</f>
        <v>51.32</v>
      </c>
      <c r="O9" s="141" t="n">
        <f aca="false">'ZONE J DAY AHEAD'!N13</f>
        <v>0</v>
      </c>
      <c r="P9" s="62" t="n">
        <f aca="false">O9-N9</f>
        <v>-51.32</v>
      </c>
      <c r="Q9" s="63"/>
      <c r="R9" s="154" t="n">
        <f aca="false">CX9</f>
        <v>-50</v>
      </c>
      <c r="S9" s="143" t="n">
        <f aca="false">'Zone J'!CF6</f>
        <v>37.753</v>
      </c>
      <c r="U9" s="124" t="n">
        <f aca="false">B7</f>
        <v>37165</v>
      </c>
      <c r="V9" s="128" t="n">
        <v>-50</v>
      </c>
      <c r="W9" s="129" t="n">
        <v>26.5</v>
      </c>
      <c r="X9" s="128"/>
      <c r="Y9" s="129"/>
      <c r="Z9" s="128"/>
      <c r="AA9" s="127"/>
      <c r="AB9" s="128"/>
      <c r="AC9" s="129"/>
      <c r="AD9" s="128"/>
      <c r="AE9" s="129"/>
      <c r="AF9" s="128"/>
      <c r="AG9" s="129"/>
      <c r="AH9" s="128"/>
      <c r="AI9" s="129"/>
      <c r="AJ9" s="128"/>
      <c r="AK9" s="129"/>
      <c r="AL9" s="147"/>
      <c r="AM9" s="325"/>
      <c r="AN9" s="147"/>
      <c r="AO9" s="325"/>
      <c r="AP9" s="147"/>
      <c r="AQ9" s="325"/>
      <c r="AR9" s="128"/>
      <c r="AS9" s="321"/>
      <c r="AT9" s="148"/>
      <c r="AU9" s="149"/>
      <c r="AV9" s="150"/>
      <c r="AW9" s="126"/>
      <c r="AX9" s="131"/>
      <c r="AY9" s="126"/>
      <c r="AZ9" s="131"/>
      <c r="BA9" s="126"/>
      <c r="BB9" s="131"/>
      <c r="BC9" s="126"/>
      <c r="BD9" s="131"/>
      <c r="BE9" s="126"/>
      <c r="BF9" s="131"/>
      <c r="BG9" s="126"/>
      <c r="BH9" s="131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2" t="n">
        <f aca="false">V9+X9+Z9+AB9+AD9+AF9+AH9+AJ9+AL9+AN9+AP9+AR9+AT9+AV9+AX9+AZ9+BB9+BD9+BF9+BH9+BJ9+BL9+BN9+BP9+BR9+BT9+BV9+BX9+BZ9+CB9+CD9+CF9+CH9+CJ9+CL9+CN9+CP9+CR9+CT9+CV9</f>
        <v>-50</v>
      </c>
      <c r="CY9" s="133" t="e">
        <f aca="false">IF(AND(CX9=0,DB9=0),0,(DE9+DF9)/DB9)</f>
        <v>#DIV/0!</v>
      </c>
      <c r="CZ9" s="124" t="n">
        <f aca="false">U9</f>
        <v>37165</v>
      </c>
    </row>
    <row r="10" customFormat="false" ht="16.5" hidden="false" customHeight="false" outlineLevel="0" collapsed="false">
      <c r="A10" s="368" t="s">
        <v>63</v>
      </c>
      <c r="B10" s="368" t="n">
        <f aca="false">B9+1</f>
        <v>37168</v>
      </c>
      <c r="C10" s="308" t="n">
        <f aca="false">'EOL LINKS'!B12</f>
        <v>34.65</v>
      </c>
      <c r="D10" s="308" t="n">
        <f aca="false">'EOL LINKS'!C12</f>
        <v>35.05</v>
      </c>
      <c r="E10" s="151" t="n">
        <f aca="false">(C10+D10)/2</f>
        <v>34.85</v>
      </c>
      <c r="F10" s="70"/>
      <c r="G10" s="152" t="n">
        <f aca="false">E10-F10</f>
        <v>34.85</v>
      </c>
      <c r="H10" s="72" t="n">
        <f aca="false">H9</f>
        <v>1207.97227036395</v>
      </c>
      <c r="I10" s="139" t="n">
        <f aca="false">CX12</f>
        <v>-50</v>
      </c>
      <c r="J10" s="120" t="n">
        <f aca="false">CY12</f>
        <v>4.26041666666667</v>
      </c>
      <c r="K10" s="153" t="n">
        <f aca="false">(I10*16)*G10</f>
        <v>-27880</v>
      </c>
      <c r="L10" s="32"/>
      <c r="M10" s="74" t="n">
        <v>15</v>
      </c>
      <c r="N10" s="141" t="n">
        <f aca="false">'ZONE J DAY AHEAD'!I32</f>
        <v>51.19</v>
      </c>
      <c r="O10" s="141" t="n">
        <f aca="false">'ZONE J DAY AHEAD'!O13</f>
        <v>0</v>
      </c>
      <c r="P10" s="62" t="n">
        <f aca="false">O10-N10</f>
        <v>-51.19</v>
      </c>
      <c r="Q10" s="63"/>
      <c r="R10" s="154" t="n">
        <f aca="false">CX10</f>
        <v>-50</v>
      </c>
      <c r="S10" s="143" t="n">
        <f aca="false">'Zone J'!CF7</f>
        <v>37.75</v>
      </c>
      <c r="U10" s="124" t="n">
        <f aca="false">B8</f>
        <v>37166</v>
      </c>
      <c r="V10" s="125" t="n">
        <v>-50</v>
      </c>
      <c r="W10" s="367" t="n">
        <v>26.5</v>
      </c>
      <c r="X10" s="128"/>
      <c r="Y10" s="129"/>
      <c r="Z10" s="128"/>
      <c r="AA10" s="129"/>
      <c r="AB10" s="128"/>
      <c r="AC10" s="129"/>
      <c r="AD10" s="128"/>
      <c r="AE10" s="129"/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321"/>
      <c r="AT10" s="148"/>
      <c r="AU10" s="149"/>
      <c r="AV10" s="150"/>
      <c r="AW10" s="126"/>
      <c r="AX10" s="131"/>
      <c r="AY10" s="126"/>
      <c r="AZ10" s="131"/>
      <c r="BA10" s="126"/>
      <c r="BB10" s="131"/>
      <c r="BC10" s="126"/>
      <c r="BD10" s="131"/>
      <c r="BE10" s="126"/>
      <c r="BF10" s="131"/>
      <c r="BG10" s="126"/>
      <c r="BH10" s="131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2" t="n">
        <f aca="false">V10+X10+Z10+AB10+AD10+AF10+AH10+AJ10+AL10+AN10+AP10+AR10+AT10+AV10+AX10+AZ10+BB10+BD10+BF10+BH10+BJ10+BL10+BN10+BP10+BR10+BT10+BV10+BX10+BZ10+CB10+CD10+CF10+CH10+CJ10+CL10+CN10+CP10+CR10+CT10+CV10</f>
        <v>-50</v>
      </c>
      <c r="CY10" s="133" t="e">
        <f aca="false">IF(AND(CX10=0,DB10=0),0,(DE10+DF10)/DB10)</f>
        <v>#DIV/0!</v>
      </c>
      <c r="CZ10" s="124" t="n">
        <f aca="false">U10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37" t="n">
        <f aca="false">'EOL LINKS'!B8</f>
        <v>34.7</v>
      </c>
      <c r="D11" s="37" t="n">
        <f aca="false">'EOL LINKS'!C8</f>
        <v>35.2</v>
      </c>
      <c r="E11" s="38" t="n">
        <f aca="false">(C11+D11)/2</f>
        <v>34.95</v>
      </c>
      <c r="F11" s="82"/>
      <c r="G11" s="40" t="n">
        <f aca="false">E11-F11</f>
        <v>34.95</v>
      </c>
      <c r="H11" s="41" t="n">
        <f aca="false">H10</f>
        <v>1207.97227036395</v>
      </c>
      <c r="I11" s="158" t="n">
        <f aca="false">CX13</f>
        <v>-50</v>
      </c>
      <c r="J11" s="159" t="n">
        <f aca="false">CY13</f>
        <v>10.225</v>
      </c>
      <c r="K11" s="43" t="n">
        <f aca="false">(I11*16)*G11</f>
        <v>-27960</v>
      </c>
      <c r="L11" s="32"/>
      <c r="M11" s="74" t="n">
        <v>16</v>
      </c>
      <c r="N11" s="141" t="n">
        <f aca="false">'ZONE J DAY AHEAD'!I33</f>
        <v>51.26</v>
      </c>
      <c r="O11" s="141" t="n">
        <f aca="false">'ZONE J DAY AHEAD'!P13</f>
        <v>0</v>
      </c>
      <c r="P11" s="62" t="n">
        <f aca="false">O11-N11</f>
        <v>-51.26</v>
      </c>
      <c r="Q11" s="63"/>
      <c r="R11" s="154" t="n">
        <f aca="false">CX11</f>
        <v>-50</v>
      </c>
      <c r="S11" s="143" t="n">
        <f aca="false">'Zone J'!CF8</f>
        <v>37.75</v>
      </c>
      <c r="U11" s="124" t="n">
        <f aca="false">B9</f>
        <v>37167</v>
      </c>
      <c r="V11" s="128" t="n">
        <v>-50</v>
      </c>
      <c r="W11" s="129" t="n">
        <v>26.5</v>
      </c>
      <c r="X11" s="128" t="n">
        <v>0</v>
      </c>
      <c r="Y11" s="129" t="n">
        <v>24.625</v>
      </c>
      <c r="Z11" s="128"/>
      <c r="AA11" s="129"/>
      <c r="AB11" s="128"/>
      <c r="AC11" s="129"/>
      <c r="AD11" s="128"/>
      <c r="AE11" s="129"/>
      <c r="AF11" s="128"/>
      <c r="AG11" s="127"/>
      <c r="AH11" s="128"/>
      <c r="AI11" s="129"/>
      <c r="AJ11" s="128"/>
      <c r="AK11" s="129"/>
      <c r="AL11" s="128"/>
      <c r="AM11" s="129"/>
      <c r="AN11" s="128"/>
      <c r="AO11" s="129"/>
      <c r="AP11" s="128"/>
      <c r="AQ11" s="129"/>
      <c r="AR11" s="128"/>
      <c r="AS11" s="129"/>
      <c r="AT11" s="148"/>
      <c r="AU11" s="149"/>
      <c r="AV11" s="150"/>
      <c r="AW11" s="126"/>
      <c r="AX11" s="131"/>
      <c r="AY11" s="126"/>
      <c r="AZ11" s="131"/>
      <c r="BA11" s="126"/>
      <c r="BB11" s="131"/>
      <c r="BC11" s="126"/>
      <c r="BD11" s="131"/>
      <c r="BE11" s="126"/>
      <c r="BF11" s="131"/>
      <c r="BG11" s="126"/>
      <c r="BH11" s="131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2" t="n">
        <f aca="false">V11+X11+Z11+AB11+AD11+AF11+AH11+AJ11+AL11+AN11+AP11+AR11+AT11+AV11+AX11+AZ11+BB11+BD11+BF11+BH11+BJ11+BL11+BN11+BP11+BR11+BT11+BV11+BX11+BZ11+CB11+CD11+CF11+CH11+CJ11+CL11+CN11+CP11+CR11+CT11+CV11</f>
        <v>-50</v>
      </c>
      <c r="CY11" s="133" t="n">
        <f aca="false">(W11+Y11+AA11+AC11+AE11+AG11+AI11+AK11)/8</f>
        <v>6.390625</v>
      </c>
      <c r="CZ11" s="124" t="n">
        <f aca="false">U11</f>
        <v>37167</v>
      </c>
    </row>
    <row r="12" customFormat="false" ht="16.5" hidden="false" customHeight="false" outlineLevel="0" collapsed="false">
      <c r="A12" s="161" t="s">
        <v>59</v>
      </c>
      <c r="B12" s="161" t="n">
        <f aca="false">B11+3</f>
        <v>37172</v>
      </c>
      <c r="C12" s="309" t="n">
        <f aca="false">'EOL LINKS'!B8</f>
        <v>34.7</v>
      </c>
      <c r="D12" s="309" t="n">
        <f aca="false">'EOL LINKS'!C8</f>
        <v>35.2</v>
      </c>
      <c r="E12" s="162" t="n">
        <f aca="false">(C12+D12)/2</f>
        <v>34.95</v>
      </c>
      <c r="F12" s="472"/>
      <c r="G12" s="369" t="n">
        <f aca="false">E12-F12</f>
        <v>34.95</v>
      </c>
      <c r="H12" s="164" t="n">
        <f aca="false">H11</f>
        <v>1207.97227036395</v>
      </c>
      <c r="I12" s="407" t="n">
        <f aca="false">CX14</f>
        <v>-50</v>
      </c>
      <c r="J12" s="165" t="n">
        <f aca="false">CY14</f>
        <v>4.64772727272727</v>
      </c>
      <c r="K12" s="166" t="n">
        <f aca="false">(I12*16)*G12</f>
        <v>-27960</v>
      </c>
      <c r="L12" s="32"/>
      <c r="M12" s="74" t="n">
        <v>17</v>
      </c>
      <c r="N12" s="141" t="n">
        <f aca="false">'ZONE J DAY AHEAD'!I34</f>
        <v>50.08</v>
      </c>
      <c r="O12" s="141" t="n">
        <f aca="false">'ZONE J DAY AHEAD'!Q13</f>
        <v>0</v>
      </c>
      <c r="P12" s="62" t="n">
        <f aca="false">O12-N12</f>
        <v>-50.08</v>
      </c>
      <c r="Q12" s="167"/>
      <c r="R12" s="154" t="n">
        <f aca="false">CX12</f>
        <v>-50</v>
      </c>
      <c r="S12" s="143" t="n">
        <f aca="false">'Zone J'!CF9</f>
        <v>37.748</v>
      </c>
      <c r="U12" s="124" t="n">
        <f aca="false">B10</f>
        <v>37168</v>
      </c>
      <c r="V12" s="125" t="n">
        <v>-50</v>
      </c>
      <c r="W12" s="367" t="n">
        <v>26.5</v>
      </c>
      <c r="X12" s="128" t="n">
        <v>0</v>
      </c>
      <c r="Y12" s="129" t="n">
        <v>24.625</v>
      </c>
      <c r="Z12" s="128"/>
      <c r="AA12" s="129"/>
      <c r="AB12" s="128"/>
      <c r="AC12" s="303"/>
      <c r="AD12" s="128"/>
      <c r="AE12" s="129"/>
      <c r="AF12" s="128"/>
      <c r="AG12" s="127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48"/>
      <c r="AU12" s="149"/>
      <c r="AV12" s="150"/>
      <c r="AW12" s="126"/>
      <c r="AX12" s="131"/>
      <c r="AY12" s="126"/>
      <c r="AZ12" s="131"/>
      <c r="BA12" s="126"/>
      <c r="BB12" s="131"/>
      <c r="BC12" s="126"/>
      <c r="BD12" s="131"/>
      <c r="BE12" s="126"/>
      <c r="BF12" s="131"/>
      <c r="BG12" s="126"/>
      <c r="BH12" s="131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2" t="n">
        <f aca="false">V12+X12+Z12+AB12+AD12+AF12+AH12+AJ12+AL12+AN12+AP12+AR12+AT12+AV12+AX12+AZ12+BB12+BD12+BF12+BH12+BJ12+BL12+BN12+BP12+BR12+BT12+BV12+BX12+BZ12+CB12+CD12+CF12+CH12+CJ12+CL12+CN12+CP12+CR12+CT12+CV12</f>
        <v>-50</v>
      </c>
      <c r="CY12" s="133" t="n">
        <f aca="false">(W12+Y12+AA12+AC12+AE12+AG12+AI12+AK12+AM12+AO12+AQ12+AS12)/12</f>
        <v>4.26041666666667</v>
      </c>
      <c r="CZ12" s="124" t="n">
        <f aca="false">U12</f>
        <v>37168</v>
      </c>
    </row>
    <row r="13" customFormat="false" ht="16.5" hidden="false" customHeight="false" outlineLevel="0" collapsed="false">
      <c r="A13" s="328" t="s">
        <v>61</v>
      </c>
      <c r="B13" s="328" t="n">
        <f aca="false">B12+1</f>
        <v>37173</v>
      </c>
      <c r="C13" s="178" t="n">
        <f aca="false">'EOL LINKS'!B8</f>
        <v>34.7</v>
      </c>
      <c r="D13" s="178" t="n">
        <f aca="false">'EOL LINKS'!C8</f>
        <v>35.2</v>
      </c>
      <c r="E13" s="171" t="n">
        <f aca="false">(C13+D13)/2</f>
        <v>34.95</v>
      </c>
      <c r="F13" s="472"/>
      <c r="G13" s="370" t="n">
        <f aca="false">E13-F13</f>
        <v>34.95</v>
      </c>
      <c r="H13" s="172" t="n">
        <f aca="false">'EOL LINKS'!I4</f>
        <v>1178.50953206239</v>
      </c>
      <c r="I13" s="414" t="n">
        <f aca="false">R15</f>
        <v>-50</v>
      </c>
      <c r="J13" s="120" t="n">
        <f aca="false">S15</f>
        <v>12.1428571428571</v>
      </c>
      <c r="K13" s="173" t="n">
        <f aca="false">(I13*16)*G13</f>
        <v>-27960</v>
      </c>
      <c r="L13" s="32"/>
      <c r="M13" s="74" t="n">
        <v>18</v>
      </c>
      <c r="N13" s="141" t="n">
        <f aca="false">'ZONE J DAY AHEAD'!I35</f>
        <v>50.22</v>
      </c>
      <c r="O13" s="141" t="n">
        <f aca="false">'ZONE J DAY AHEAD'!R13</f>
        <v>0</v>
      </c>
      <c r="P13" s="62" t="n">
        <f aca="false">O13-N13</f>
        <v>-50.22</v>
      </c>
      <c r="Q13" s="167"/>
      <c r="R13" s="154" t="n">
        <f aca="false">CX13</f>
        <v>-50</v>
      </c>
      <c r="S13" s="143" t="n">
        <f aca="false">'Zone J'!CF10</f>
        <v>37.7465</v>
      </c>
      <c r="U13" s="124" t="n">
        <f aca="false">B11</f>
        <v>37169</v>
      </c>
      <c r="V13" s="128" t="n">
        <v>-50</v>
      </c>
      <c r="W13" s="129" t="n">
        <v>26.5</v>
      </c>
      <c r="X13" s="128" t="n">
        <v>0</v>
      </c>
      <c r="Y13" s="129" t="n">
        <v>24.625</v>
      </c>
      <c r="Z13" s="128"/>
      <c r="AA13" s="129"/>
      <c r="AB13" s="128"/>
      <c r="AC13" s="129"/>
      <c r="AD13" s="128"/>
      <c r="AE13" s="129"/>
      <c r="AF13" s="128"/>
      <c r="AG13" s="127"/>
      <c r="AH13" s="128"/>
      <c r="AI13" s="129"/>
      <c r="AJ13" s="128"/>
      <c r="AK13" s="129"/>
      <c r="AL13" s="128"/>
      <c r="AM13" s="129"/>
      <c r="AN13" s="128"/>
      <c r="AO13" s="129"/>
      <c r="AP13" s="128"/>
      <c r="AQ13" s="129"/>
      <c r="AR13" s="128"/>
      <c r="AS13" s="129"/>
      <c r="AT13" s="148"/>
      <c r="AU13" s="149"/>
      <c r="AV13" s="150"/>
      <c r="AW13" s="126"/>
      <c r="AX13" s="131"/>
      <c r="AY13" s="126"/>
      <c r="AZ13" s="131"/>
      <c r="BA13" s="126"/>
      <c r="BB13" s="131"/>
      <c r="BC13" s="126"/>
      <c r="BD13" s="131"/>
      <c r="BE13" s="126"/>
      <c r="BF13" s="131"/>
      <c r="BG13" s="126"/>
      <c r="BH13" s="131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2" t="n">
        <f aca="false">V13+X13+Z13+AB13+AD13+AF13+AH13+AJ13+AL13+AN13+AP13+AR13+AT13+AV13+AX13+AZ13+BB13+BD13+BF13+BH13+BJ13+BL13+BN13+BP13+BR13+BT13+BV13+BX13+BZ13+CB13+CD13+CF13+CH13+CJ13+CL13+CN13+CP13+CR13+CT13+CV13</f>
        <v>-50</v>
      </c>
      <c r="CY13" s="133" t="n">
        <f aca="false">(W13+Y13+AA13+AC13+AG13)/5</f>
        <v>10.225</v>
      </c>
      <c r="CZ13" s="124" t="n">
        <f aca="false">U13</f>
        <v>37169</v>
      </c>
    </row>
    <row r="14" customFormat="false" ht="16.5" hidden="false" customHeight="false" outlineLevel="0" collapsed="false">
      <c r="A14" s="329" t="s">
        <v>62</v>
      </c>
      <c r="B14" s="328" t="n">
        <f aca="false">B13+1</f>
        <v>37174</v>
      </c>
      <c r="C14" s="170" t="n">
        <f aca="false">'EOL LINKS'!B8</f>
        <v>34.7</v>
      </c>
      <c r="D14" s="170" t="n">
        <f aca="false">'EOL LINKS'!C8</f>
        <v>35.2</v>
      </c>
      <c r="E14" s="174" t="n">
        <f aca="false">(C14+D14)/2</f>
        <v>34.95</v>
      </c>
      <c r="F14" s="472"/>
      <c r="G14" s="371" t="n">
        <f aca="false">E14-F14</f>
        <v>34.95</v>
      </c>
      <c r="H14" s="72" t="n">
        <f aca="false">H13</f>
        <v>1178.50953206239</v>
      </c>
      <c r="I14" s="414" t="n">
        <f aca="false">R16</f>
        <v>-50</v>
      </c>
      <c r="J14" s="120" t="n">
        <f aca="false">S16</f>
        <v>12</v>
      </c>
      <c r="K14" s="175" t="n">
        <f aca="false">(I14*16)*G14</f>
        <v>-27960</v>
      </c>
      <c r="L14" s="32"/>
      <c r="M14" s="74" t="n">
        <v>19</v>
      </c>
      <c r="N14" s="141" t="n">
        <f aca="false">'ZONE J DAY AHEAD'!I36</f>
        <v>46.87</v>
      </c>
      <c r="O14" s="141" t="n">
        <f aca="false">'ZONE J DAY AHEAD'!S13</f>
        <v>0</v>
      </c>
      <c r="P14" s="62" t="n">
        <f aca="false">O14-N14</f>
        <v>-46.87</v>
      </c>
      <c r="Q14" s="167"/>
      <c r="R14" s="154" t="n">
        <f aca="false">CX14</f>
        <v>-50</v>
      </c>
      <c r="S14" s="143" t="n">
        <f aca="false">'Zone J'!CF11</f>
        <v>19.8063636363636</v>
      </c>
      <c r="U14" s="124" t="n">
        <f aca="false">B12</f>
        <v>37172</v>
      </c>
      <c r="V14" s="125" t="n">
        <v>-50</v>
      </c>
      <c r="W14" s="367" t="n">
        <v>26.5</v>
      </c>
      <c r="X14" s="128" t="n">
        <v>0</v>
      </c>
      <c r="Y14" s="129" t="n">
        <v>24.625</v>
      </c>
      <c r="Z14" s="128"/>
      <c r="AA14" s="127"/>
      <c r="AB14" s="128"/>
      <c r="AC14" s="129"/>
      <c r="AD14" s="128"/>
      <c r="AE14" s="129"/>
      <c r="AF14" s="128"/>
      <c r="AG14" s="127"/>
      <c r="AH14" s="128"/>
      <c r="AI14" s="129"/>
      <c r="AJ14" s="128"/>
      <c r="AK14" s="303"/>
      <c r="AL14" s="128"/>
      <c r="AM14" s="129"/>
      <c r="AN14" s="128"/>
      <c r="AO14" s="129"/>
      <c r="AP14" s="128"/>
      <c r="AQ14" s="129"/>
      <c r="AR14" s="128"/>
      <c r="AS14" s="303"/>
      <c r="AT14" s="148"/>
      <c r="AU14" s="149"/>
      <c r="AV14" s="150"/>
      <c r="AW14" s="126"/>
      <c r="AX14" s="131"/>
      <c r="AY14" s="126"/>
      <c r="AZ14" s="131"/>
      <c r="BA14" s="126"/>
      <c r="BB14" s="131"/>
      <c r="BC14" s="126"/>
      <c r="BD14" s="131"/>
      <c r="BE14" s="126"/>
      <c r="BF14" s="131"/>
      <c r="BG14" s="126"/>
      <c r="BH14" s="131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2" t="n">
        <f aca="false">V14+X14+Z14+AB14+AD14+AF14+AH14+AJ14+AL14+AN14+AP14+AR14+AT14+AV14+AX14+AZ14+BB14+BD14+BF14+BH14+BJ14+BL14+BN14+BP14+BR14+BT14+BV14+BX14+BZ14+CB14+CD14+CF14+CH14+CJ14+CL14+CN14+CP14+CR14+CT14+CV14</f>
        <v>-50</v>
      </c>
      <c r="CY14" s="133" t="n">
        <f aca="false">(W14+Y14+AA14+AC14+AE14+AG14+AI14+AK14+AO14+AQ14+AS14)/11</f>
        <v>4.64772727272727</v>
      </c>
      <c r="CZ14" s="124" t="n">
        <f aca="false">U14</f>
        <v>37172</v>
      </c>
    </row>
    <row r="15" customFormat="false" ht="16.5" hidden="false" customHeight="false" outlineLevel="0" collapsed="false">
      <c r="A15" s="329" t="s">
        <v>63</v>
      </c>
      <c r="B15" s="328" t="n">
        <f aca="false">B14+1</f>
        <v>37175</v>
      </c>
      <c r="C15" s="170" t="n">
        <f aca="false">'EOL LINKS'!B8</f>
        <v>34.7</v>
      </c>
      <c r="D15" s="170" t="n">
        <f aca="false">'EOL LINKS'!C8</f>
        <v>35.2</v>
      </c>
      <c r="E15" s="174" t="n">
        <f aca="false">(C15+D15)/2</f>
        <v>34.95</v>
      </c>
      <c r="F15" s="472"/>
      <c r="G15" s="371" t="n">
        <f aca="false">E15-F15</f>
        <v>34.95</v>
      </c>
      <c r="H15" s="72" t="n">
        <f aca="false">H14</f>
        <v>1178.50953206239</v>
      </c>
      <c r="I15" s="414" t="n">
        <f aca="false">R17</f>
        <v>-50</v>
      </c>
      <c r="J15" s="120" t="n">
        <f aca="false">S17</f>
        <v>13.9117647058824</v>
      </c>
      <c r="K15" s="175" t="n">
        <f aca="false">(I15*16)*G15</f>
        <v>-27960</v>
      </c>
      <c r="L15" s="32"/>
      <c r="M15" s="74" t="n">
        <v>20</v>
      </c>
      <c r="N15" s="141" t="n">
        <f aca="false">'ZONE J DAY AHEAD'!I37</f>
        <v>48.34</v>
      </c>
      <c r="O15" s="141" t="n">
        <f aca="false">'ZONE J DAY AHEAD'!T13</f>
        <v>0</v>
      </c>
      <c r="P15" s="62" t="n">
        <f aca="false">O15-N15</f>
        <v>-48.34</v>
      </c>
      <c r="Q15" s="176"/>
      <c r="R15" s="154" t="n">
        <f aca="false">CX15</f>
        <v>-50</v>
      </c>
      <c r="S15" s="143" t="n">
        <f aca="false">'Zone J'!CF12</f>
        <v>12.1428571428571</v>
      </c>
      <c r="U15" s="124" t="n">
        <f aca="false">B13</f>
        <v>37173</v>
      </c>
      <c r="V15" s="128" t="n">
        <v>-50</v>
      </c>
      <c r="W15" s="129" t="n">
        <v>26.5</v>
      </c>
      <c r="X15" s="128" t="n">
        <v>0</v>
      </c>
      <c r="Y15" s="129" t="n">
        <v>24.625</v>
      </c>
      <c r="Z15" s="128"/>
      <c r="AA15" s="127"/>
      <c r="AB15" s="128"/>
      <c r="AC15" s="129"/>
      <c r="AD15" s="128"/>
      <c r="AE15" s="129"/>
      <c r="AF15" s="128"/>
      <c r="AG15" s="127"/>
      <c r="AH15" s="128"/>
      <c r="AI15" s="129"/>
      <c r="AJ15" s="128"/>
      <c r="AK15" s="129"/>
      <c r="AL15" s="128"/>
      <c r="AM15" s="129"/>
      <c r="AN15" s="128"/>
      <c r="AO15" s="129"/>
      <c r="AP15" s="128"/>
      <c r="AQ15" s="129"/>
      <c r="AR15" s="128"/>
      <c r="AS15" s="303"/>
      <c r="AT15" s="148"/>
      <c r="AU15" s="149"/>
      <c r="AV15" s="128"/>
      <c r="AW15" s="129"/>
      <c r="AX15" s="131"/>
      <c r="AY15" s="126"/>
      <c r="AZ15" s="131"/>
      <c r="BA15" s="126"/>
      <c r="BB15" s="131"/>
      <c r="BC15" s="126"/>
      <c r="BD15" s="131"/>
      <c r="BE15" s="126"/>
      <c r="BF15" s="131"/>
      <c r="BG15" s="126"/>
      <c r="BH15" s="131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2" t="n">
        <f aca="false">V15+X15+Z15+AB15+AD15+AF15+AH15+AJ15+AL15+AN15+AP15+AR15+AT15+AV15+AX15+AZ15+BB15+BD15+BF15+BH15+BJ15+BL15+BN15+BP15+BR15+BT15+BV15+BX15+BZ15+CB15+CD15+CF15+CH15+CJ15+CL15+CN15+CP15+CR15+CT15+CV15</f>
        <v>-50</v>
      </c>
      <c r="CY15" s="133" t="n">
        <f aca="false">(AM15+AU15)/2</f>
        <v>0</v>
      </c>
      <c r="CZ15" s="124" t="n">
        <f aca="false">U15</f>
        <v>37173</v>
      </c>
    </row>
    <row r="16" customFormat="false" ht="16.5" hidden="false" customHeight="false" outlineLevel="0" collapsed="false">
      <c r="A16" s="331" t="s">
        <v>64</v>
      </c>
      <c r="B16" s="177" t="n">
        <f aca="false">B15+1</f>
        <v>37176</v>
      </c>
      <c r="C16" s="482" t="n">
        <f aca="false">'EOL LINKS'!B9</f>
        <v>33.9</v>
      </c>
      <c r="D16" s="482" t="n">
        <f aca="false">'EOL LINKS'!C9</f>
        <v>34.4</v>
      </c>
      <c r="E16" s="179" t="n">
        <f aca="false">(C16+D16)/2</f>
        <v>34.15</v>
      </c>
      <c r="F16" s="472"/>
      <c r="G16" s="372" t="n">
        <f aca="false">E16-F16</f>
        <v>34.15</v>
      </c>
      <c r="H16" s="41" t="n">
        <f aca="false">H15</f>
        <v>1178.50953206239</v>
      </c>
      <c r="I16" s="414" t="n">
        <f aca="false">R18</f>
        <v>-50</v>
      </c>
      <c r="J16" s="120" t="n">
        <f aca="false">S18</f>
        <v>15.8794117647059</v>
      </c>
      <c r="K16" s="180" t="n">
        <f aca="false">(I16*16)*G16</f>
        <v>-27320</v>
      </c>
      <c r="L16" s="32"/>
      <c r="M16" s="74" t="n">
        <v>21</v>
      </c>
      <c r="N16" s="141" t="n">
        <f aca="false">'ZONE J DAY AHEAD'!I38</f>
        <v>46.18</v>
      </c>
      <c r="O16" s="141" t="n">
        <f aca="false">'ZONE J DAY AHEAD'!U13</f>
        <v>0</v>
      </c>
      <c r="P16" s="62" t="n">
        <f aca="false">O16-N16</f>
        <v>-46.18</v>
      </c>
      <c r="Q16" s="167"/>
      <c r="R16" s="154" t="n">
        <f aca="false">CX16</f>
        <v>-50</v>
      </c>
      <c r="S16" s="143" t="n">
        <f aca="false">'Zone J'!CF13</f>
        <v>12</v>
      </c>
      <c r="U16" s="124" t="n">
        <f aca="false">B14</f>
        <v>37174</v>
      </c>
      <c r="V16" s="125" t="n">
        <v>-50</v>
      </c>
      <c r="W16" s="367" t="n">
        <v>26.5</v>
      </c>
      <c r="X16" s="128" t="n">
        <v>0</v>
      </c>
      <c r="Y16" s="129" t="n">
        <v>24.625</v>
      </c>
      <c r="Z16" s="128"/>
      <c r="AA16" s="127"/>
      <c r="AB16" s="128"/>
      <c r="AC16" s="129"/>
      <c r="AD16" s="128"/>
      <c r="AE16" s="129"/>
      <c r="AF16" s="128"/>
      <c r="AG16" s="127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321"/>
      <c r="AT16" s="148"/>
      <c r="AU16" s="149"/>
      <c r="AV16" s="128"/>
      <c r="AW16" s="129"/>
      <c r="AX16" s="131"/>
      <c r="AY16" s="126"/>
      <c r="AZ16" s="131"/>
      <c r="BA16" s="126"/>
      <c r="BB16" s="131"/>
      <c r="BC16" s="126"/>
      <c r="BD16" s="131"/>
      <c r="BE16" s="126"/>
      <c r="BF16" s="131"/>
      <c r="BG16" s="126"/>
      <c r="BH16" s="131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2" t="n">
        <f aca="false">V16+X16+Z16+AB16+AD16+AF16+AH16+AJ16+AL16+AN16+AP16+AR16+AT16+AV16+AX16+AZ16+BB16+BD16+BF16+BH16+BJ16+BL16+BN16+BP16+BR16+BT16+BV16+BX16+BZ16+CB16+CD16+CF16+CH16+CJ16+CL16+CN16+CP16+CR16+CT16+CV16</f>
        <v>-50</v>
      </c>
      <c r="CY16" s="133" t="n">
        <f aca="false">(AM16+AU16)/2</f>
        <v>0</v>
      </c>
      <c r="CZ16" s="124" t="n">
        <f aca="false">U16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181" t="n">
        <f aca="false">'EOL LINKS'!B10</f>
        <v>34.45</v>
      </c>
      <c r="D17" s="181" t="n">
        <f aca="false">'EOL LINKS'!C10</f>
        <v>35.45</v>
      </c>
      <c r="E17" s="116" t="n">
        <f aca="false">(C17+D17)/2</f>
        <v>34.95</v>
      </c>
      <c r="F17" s="117"/>
      <c r="G17" s="163" t="n">
        <f aca="false">E17-F17</f>
        <v>34.95</v>
      </c>
      <c r="H17" s="164" t="n">
        <f aca="false">H16</f>
        <v>1178.50953206239</v>
      </c>
      <c r="I17" s="414" t="n">
        <f aca="false">R19</f>
        <v>-50</v>
      </c>
      <c r="J17" s="120" t="n">
        <f aca="false">S19</f>
        <v>23.775</v>
      </c>
      <c r="K17" s="182" t="n">
        <f aca="false">(I17*16)*G17</f>
        <v>-27960</v>
      </c>
      <c r="L17" s="32"/>
      <c r="M17" s="74" t="n">
        <v>22</v>
      </c>
      <c r="N17" s="141" t="n">
        <f aca="false">'ZONE J DAY AHEAD'!I39</f>
        <v>41.94</v>
      </c>
      <c r="O17" s="141" t="n">
        <f aca="false">'ZONE J DAY AHEAD'!V13</f>
        <v>0</v>
      </c>
      <c r="P17" s="62" t="n">
        <f aca="false">O17-N17</f>
        <v>-41.94</v>
      </c>
      <c r="Q17" s="167"/>
      <c r="R17" s="154" t="n">
        <f aca="false">CX17</f>
        <v>-50</v>
      </c>
      <c r="S17" s="143" t="n">
        <f aca="false">'Zone J'!CF14</f>
        <v>13.9117647058824</v>
      </c>
      <c r="U17" s="124" t="n">
        <f aca="false">B15</f>
        <v>37175</v>
      </c>
      <c r="V17" s="128" t="n">
        <v>-50</v>
      </c>
      <c r="W17" s="129" t="n">
        <v>26.5</v>
      </c>
      <c r="X17" s="128" t="n">
        <v>0</v>
      </c>
      <c r="Y17" s="129" t="n">
        <v>24.625</v>
      </c>
      <c r="Z17" s="128"/>
      <c r="AA17" s="127"/>
      <c r="AB17" s="128"/>
      <c r="AC17" s="129"/>
      <c r="AD17" s="128"/>
      <c r="AE17" s="129"/>
      <c r="AF17" s="128"/>
      <c r="AG17" s="127"/>
      <c r="AH17" s="128"/>
      <c r="AI17" s="129"/>
      <c r="AJ17" s="128"/>
      <c r="AK17" s="129"/>
      <c r="AL17" s="128"/>
      <c r="AM17" s="129"/>
      <c r="AN17" s="128"/>
      <c r="AO17" s="129"/>
      <c r="AP17" s="128"/>
      <c r="AQ17" s="129"/>
      <c r="AR17" s="128"/>
      <c r="AS17" s="321"/>
      <c r="AT17" s="148"/>
      <c r="AU17" s="149"/>
      <c r="AV17" s="128"/>
      <c r="AW17" s="129"/>
      <c r="AX17" s="131"/>
      <c r="AY17" s="126"/>
      <c r="AZ17" s="131"/>
      <c r="BA17" s="126"/>
      <c r="BB17" s="131"/>
      <c r="BC17" s="126"/>
      <c r="BD17" s="131"/>
      <c r="BE17" s="126"/>
      <c r="BF17" s="131"/>
      <c r="BG17" s="126"/>
      <c r="BH17" s="131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2" t="n">
        <f aca="false">V17+X17+Z17+AB17+AD17+AF17+AH17+AJ17+AL17+AN17+AP17+AR17+AT17+AV17+AX17+AZ17+BB17+BD17+BF17+BH17+BJ17+BL17+BN17+BP17+BR17+BT17+BV17+BX17+BZ17+CB17+CD17+CF17+CH17+CJ17+CL17+CN17+CP17+CR17+CT17+CV17</f>
        <v>-50</v>
      </c>
      <c r="CY17" s="133" t="n">
        <f aca="false">(AM17+AU17)/2</f>
        <v>0</v>
      </c>
      <c r="CZ17" s="124" t="n">
        <f aca="false">U17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184" t="n">
        <f aca="false">'EOL LINKS'!B8</f>
        <v>34.7</v>
      </c>
      <c r="D18" s="184" t="n">
        <f aca="false">'EOL LINKS'!C8</f>
        <v>35.2</v>
      </c>
      <c r="E18" s="137" t="n">
        <f aca="false">(C18+D18)/2</f>
        <v>34.95</v>
      </c>
      <c r="F18" s="117"/>
      <c r="G18" s="138" t="n">
        <f aca="false">E18-F18</f>
        <v>34.95</v>
      </c>
      <c r="H18" s="56" t="n">
        <f aca="false">H17</f>
        <v>1178.50953206239</v>
      </c>
      <c r="I18" s="414" t="n">
        <f aca="false">R20</f>
        <v>-50</v>
      </c>
      <c r="J18" s="120" t="n">
        <f aca="false">S20</f>
        <v>18.2884615384615</v>
      </c>
      <c r="K18" s="140" t="n">
        <f aca="false">(I18*16)*G18</f>
        <v>-27960</v>
      </c>
      <c r="L18" s="185"/>
      <c r="M18" s="186" t="n">
        <v>23</v>
      </c>
      <c r="N18" s="141" t="n">
        <f aca="false">'ZONE J DAY AHEAD'!I40</f>
        <v>36.42</v>
      </c>
      <c r="O18" s="141" t="n">
        <f aca="false">'ZONE J DAY AHEAD'!W13</f>
        <v>0</v>
      </c>
      <c r="P18" s="62" t="n">
        <f aca="false">O18-N18</f>
        <v>-36.42</v>
      </c>
      <c r="Q18" s="167"/>
      <c r="R18" s="154" t="n">
        <f aca="false">CX18</f>
        <v>-50</v>
      </c>
      <c r="S18" s="143" t="n">
        <f aca="false">'Zone J'!CF15</f>
        <v>15.8794117647059</v>
      </c>
      <c r="U18" s="124" t="n">
        <f aca="false">B16</f>
        <v>37176</v>
      </c>
      <c r="V18" s="125" t="n">
        <v>-50</v>
      </c>
      <c r="W18" s="367" t="n">
        <v>26.5</v>
      </c>
      <c r="X18" s="128" t="n">
        <v>0</v>
      </c>
      <c r="Y18" s="129" t="n">
        <v>24.625</v>
      </c>
      <c r="Z18" s="128"/>
      <c r="AA18" s="127"/>
      <c r="AB18" s="128"/>
      <c r="AC18" s="129"/>
      <c r="AD18" s="128"/>
      <c r="AE18" s="129"/>
      <c r="AF18" s="128"/>
      <c r="AG18" s="127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321"/>
      <c r="AT18" s="148"/>
      <c r="AU18" s="149"/>
      <c r="AV18" s="128"/>
      <c r="AW18" s="129"/>
      <c r="AX18" s="131"/>
      <c r="AY18" s="126"/>
      <c r="AZ18" s="131"/>
      <c r="BA18" s="126"/>
      <c r="BB18" s="131"/>
      <c r="BC18" s="126"/>
      <c r="BD18" s="131"/>
      <c r="BE18" s="126"/>
      <c r="BF18" s="131"/>
      <c r="BG18" s="126"/>
      <c r="BH18" s="131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2" t="n">
        <f aca="false">V18+X18+Z18+AB18+AD18+AF18+AH18+AJ18+AL18+AN18+AP18+AR18+AT18+AV18+AX18+AZ18+BB18+BD18+BF18+BH18+BJ18+BL18+BN18+BP18+BR18+BT18+BV18+BX18+BZ18+CB18+CD18+CF18+CH18+CJ18+CL18+CN18+CP18+CR18+CT18+CV18</f>
        <v>-50</v>
      </c>
      <c r="CY18" s="133" t="n">
        <f aca="false">(AM18+AU18)/2</f>
        <v>0</v>
      </c>
      <c r="CZ18" s="124" t="n">
        <f aca="false">U18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136" t="n">
        <v>28.5</v>
      </c>
      <c r="D19" s="136" t="n">
        <v>29.5</v>
      </c>
      <c r="E19" s="151" t="n">
        <f aca="false">(C19+D19)/2</f>
        <v>29</v>
      </c>
      <c r="F19" s="117"/>
      <c r="G19" s="152" t="n">
        <f aca="false">E19-F19</f>
        <v>29</v>
      </c>
      <c r="H19" s="72" t="n">
        <f aca="false">H18</f>
        <v>1178.50953206239</v>
      </c>
      <c r="I19" s="414" t="n">
        <f aca="false">R21</f>
        <v>-50</v>
      </c>
      <c r="J19" s="120" t="n">
        <f aca="false">S21</f>
        <v>20.8653846153846</v>
      </c>
      <c r="K19" s="153" t="n">
        <f aca="false">(I19*16)*G19</f>
        <v>-23200</v>
      </c>
      <c r="L19" s="188" t="s">
        <v>44</v>
      </c>
      <c r="M19" s="189"/>
      <c r="N19" s="190" t="n">
        <f aca="false">SUM(N3:N18)/16</f>
        <v>46.530625</v>
      </c>
      <c r="O19" s="190" t="n">
        <f aca="false">SUM(O3:O18)/16</f>
        <v>0</v>
      </c>
      <c r="P19" s="191" t="n">
        <f aca="false">O19-N19</f>
        <v>-46.530625</v>
      </c>
      <c r="Q19" s="192"/>
      <c r="R19" s="154" t="n">
        <f aca="false">CX19</f>
        <v>-50</v>
      </c>
      <c r="S19" s="143" t="n">
        <f aca="false">'Zone J'!CF16</f>
        <v>23.775</v>
      </c>
      <c r="U19" s="124" t="n">
        <f aca="false">B17</f>
        <v>37179</v>
      </c>
      <c r="V19" s="128" t="n">
        <v>-50</v>
      </c>
      <c r="W19" s="129" t="n">
        <v>26.5</v>
      </c>
      <c r="X19" s="128" t="n">
        <v>0</v>
      </c>
      <c r="Y19" s="129" t="n">
        <v>24.625</v>
      </c>
      <c r="Z19" s="128"/>
      <c r="AA19" s="127"/>
      <c r="AB19" s="125"/>
      <c r="AC19" s="303"/>
      <c r="AD19" s="128"/>
      <c r="AE19" s="129"/>
      <c r="AF19" s="128"/>
      <c r="AG19" s="127"/>
      <c r="AH19" s="128"/>
      <c r="AI19" s="129"/>
      <c r="AJ19" s="128"/>
      <c r="AK19" s="129"/>
      <c r="AL19" s="128"/>
      <c r="AM19" s="129"/>
      <c r="AN19" s="128"/>
      <c r="AO19" s="129"/>
      <c r="AP19" s="128"/>
      <c r="AQ19" s="129"/>
      <c r="AR19" s="128"/>
      <c r="AS19" s="321"/>
      <c r="AT19" s="148"/>
      <c r="AU19" s="149"/>
      <c r="AV19" s="128"/>
      <c r="AW19" s="129"/>
      <c r="AX19" s="131"/>
      <c r="AY19" s="126"/>
      <c r="AZ19" s="131"/>
      <c r="BA19" s="126"/>
      <c r="BB19" s="131"/>
      <c r="BC19" s="126"/>
      <c r="BD19" s="131"/>
      <c r="BE19" s="126"/>
      <c r="BF19" s="131"/>
      <c r="BG19" s="126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2" t="n">
        <f aca="false">V19+X19+Z19+AB19+AD19+AF19+AH19+AJ19+AL19+AN19+AP19+AR19+AT19+AV19+AX19+AZ19+BB19+BD19+BF19+BH19+BJ19+BL19+BN19+BP19+BR19+BT19+BV19+BX19+BZ19+CB19+CD19+CF19+CH19+CJ19+CL19+CN19+CP19+CR19+CT19+CV19</f>
        <v>-50</v>
      </c>
      <c r="CY19" s="133" t="n">
        <f aca="false">(W19+Y19)/2</f>
        <v>25.5625</v>
      </c>
      <c r="CZ19" s="124" t="n">
        <f aca="false">U19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308" t="n">
        <f aca="false">C19</f>
        <v>28.5</v>
      </c>
      <c r="D20" s="308" t="n">
        <f aca="false">D19</f>
        <v>29.5</v>
      </c>
      <c r="E20" s="151" t="n">
        <f aca="false">(C20+D20)/2</f>
        <v>29</v>
      </c>
      <c r="F20" s="117"/>
      <c r="G20" s="152" t="n">
        <f aca="false">E20-F20</f>
        <v>29</v>
      </c>
      <c r="H20" s="72" t="n">
        <f aca="false">H19</f>
        <v>1178.50953206239</v>
      </c>
      <c r="I20" s="414" t="n">
        <f aca="false">R22</f>
        <v>-50</v>
      </c>
      <c r="J20" s="120" t="n">
        <f aca="false">S22</f>
        <v>20.8653846153846</v>
      </c>
      <c r="K20" s="153" t="n">
        <f aca="false">(I20*16)*G20</f>
        <v>-23200</v>
      </c>
      <c r="L20" s="193"/>
      <c r="M20" s="193"/>
      <c r="N20" s="194"/>
      <c r="O20" s="195"/>
      <c r="P20" s="191" t="n">
        <f aca="false">O20-N20</f>
        <v>0</v>
      </c>
      <c r="Q20" s="196"/>
      <c r="R20" s="154" t="n">
        <f aca="false">CX20</f>
        <v>-50</v>
      </c>
      <c r="S20" s="143" t="n">
        <f aca="false">'Zone J'!CF17</f>
        <v>18.2884615384615</v>
      </c>
      <c r="U20" s="124" t="n">
        <f aca="false">B18</f>
        <v>37180</v>
      </c>
      <c r="V20" s="125" t="n">
        <v>-50</v>
      </c>
      <c r="W20" s="367" t="n">
        <v>26.5</v>
      </c>
      <c r="X20" s="128" t="n">
        <v>0</v>
      </c>
      <c r="Y20" s="129" t="n">
        <v>24.625</v>
      </c>
      <c r="Z20" s="128"/>
      <c r="AA20" s="127"/>
      <c r="AB20" s="128"/>
      <c r="AC20" s="129"/>
      <c r="AD20" s="128"/>
      <c r="AE20" s="129"/>
      <c r="AF20" s="128"/>
      <c r="AG20" s="127"/>
      <c r="AH20" s="128"/>
      <c r="AI20" s="129"/>
      <c r="AJ20" s="128"/>
      <c r="AK20" s="129"/>
      <c r="AL20" s="128"/>
      <c r="AM20" s="129"/>
      <c r="AN20" s="128"/>
      <c r="AO20" s="129"/>
      <c r="AP20" s="128"/>
      <c r="AQ20" s="129"/>
      <c r="AR20" s="128"/>
      <c r="AS20" s="321"/>
      <c r="AT20" s="148"/>
      <c r="AU20" s="149"/>
      <c r="AV20" s="128"/>
      <c r="AW20" s="129"/>
      <c r="AX20" s="131"/>
      <c r="AY20" s="126"/>
      <c r="AZ20" s="131"/>
      <c r="BA20" s="126"/>
      <c r="BB20" s="131"/>
      <c r="BC20" s="126"/>
      <c r="BD20" s="131"/>
      <c r="BE20" s="126"/>
      <c r="BF20" s="131"/>
      <c r="BG20" s="126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2" t="n">
        <f aca="false">V20+X20+Z20+AB20+AD20+AF20+AH20+AJ20+AL20+AN20+AP20+AR20+AT20+AV20+AX20+AZ20+BB20+BD20+BF20+BH20+BJ20+BL20+BN20+BP20+BR20+BT20+BV20+BX20+BZ20+CB20+CD20+CF20+CH20+CJ20+CL20+CN20+CP20+CR20+CT20+CV20</f>
        <v>-50</v>
      </c>
      <c r="CY20" s="330" t="n">
        <f aca="false">(AA20)</f>
        <v>0</v>
      </c>
      <c r="CZ20" s="124" t="n">
        <f aca="false">U20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37" t="n">
        <f aca="false">C20</f>
        <v>28.5</v>
      </c>
      <c r="D21" s="37" t="n">
        <f aca="false">D20</f>
        <v>29.5</v>
      </c>
      <c r="E21" s="38" t="n">
        <f aca="false">(C21+D21)/2</f>
        <v>29</v>
      </c>
      <c r="F21" s="117"/>
      <c r="G21" s="40" t="n">
        <f aca="false">E21-F21</f>
        <v>29</v>
      </c>
      <c r="H21" s="41" t="n">
        <f aca="false">H20</f>
        <v>1178.50953206239</v>
      </c>
      <c r="I21" s="414" t="n">
        <f aca="false">R23</f>
        <v>-50</v>
      </c>
      <c r="J21" s="120" t="n">
        <f aca="false">S23</f>
        <v>20.8653846153846</v>
      </c>
      <c r="K21" s="43" t="n">
        <f aca="false">(I21*16)*G21</f>
        <v>-23200</v>
      </c>
      <c r="L21" s="193"/>
      <c r="M21" s="193"/>
      <c r="N21" s="198"/>
      <c r="R21" s="154" t="n">
        <f aca="false">CX21</f>
        <v>-50</v>
      </c>
      <c r="S21" s="143" t="n">
        <f aca="false">'Zone J'!CF18</f>
        <v>20.8653846153846</v>
      </c>
      <c r="U21" s="124" t="n">
        <f aca="false">B19</f>
        <v>37181</v>
      </c>
      <c r="V21" s="128" t="n">
        <v>-50</v>
      </c>
      <c r="W21" s="129" t="n">
        <v>26.5</v>
      </c>
      <c r="X21" s="128" t="n">
        <v>0</v>
      </c>
      <c r="Y21" s="129" t="n">
        <v>24.625</v>
      </c>
      <c r="Z21" s="128"/>
      <c r="AA21" s="127"/>
      <c r="AB21" s="125"/>
      <c r="AC21" s="303"/>
      <c r="AD21" s="128"/>
      <c r="AE21" s="129"/>
      <c r="AF21" s="128"/>
      <c r="AG21" s="127"/>
      <c r="AH21" s="128"/>
      <c r="AI21" s="129"/>
      <c r="AJ21" s="128"/>
      <c r="AK21" s="129"/>
      <c r="AL21" s="128"/>
      <c r="AM21" s="129"/>
      <c r="AN21" s="128"/>
      <c r="AO21" s="129"/>
      <c r="AP21" s="128"/>
      <c r="AQ21" s="129"/>
      <c r="AR21" s="128"/>
      <c r="AS21" s="321"/>
      <c r="AT21" s="148"/>
      <c r="AU21" s="149"/>
      <c r="AV21" s="128"/>
      <c r="AW21" s="129"/>
      <c r="AX21" s="131"/>
      <c r="AY21" s="126"/>
      <c r="AZ21" s="131"/>
      <c r="BA21" s="126"/>
      <c r="BB21" s="131"/>
      <c r="BC21" s="126"/>
      <c r="BD21" s="131"/>
      <c r="BE21" s="126"/>
      <c r="BF21" s="131"/>
      <c r="BG21" s="126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2" t="n">
        <f aca="false">V21+X21+Z21+AB21+AD21+AF21+AH21+AJ21+AL21+AN21+AP21+AR21+AT21+AV21+AX21+AZ21+BB21+BD21+BF21+BH21+BJ21+BL21+BN21+BP21+BR21+BT21+BV21+BX21+BZ21+CB21+CD21+CF21+CH21+CJ21+CL21+CN21+CP21+CR21+CT21+CV21</f>
        <v>-50</v>
      </c>
      <c r="CY21" s="330" t="n">
        <f aca="false">(AA21)</f>
        <v>0</v>
      </c>
      <c r="CZ21" s="124" t="n">
        <f aca="false">U21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117" t="n">
        <f aca="false">C19</f>
        <v>28.5</v>
      </c>
      <c r="D22" s="117" t="n">
        <f aca="false">D19</f>
        <v>29.5</v>
      </c>
      <c r="E22" s="162" t="n">
        <f aca="false">(C22+D22)/2</f>
        <v>29</v>
      </c>
      <c r="F22" s="117"/>
      <c r="G22" s="369" t="n">
        <f aca="false">E22-F22</f>
        <v>29</v>
      </c>
      <c r="H22" s="164" t="n">
        <f aca="false">H21</f>
        <v>1178.50953206239</v>
      </c>
      <c r="I22" s="414" t="n">
        <f aca="false">R24</f>
        <v>-50</v>
      </c>
      <c r="J22" s="120" t="n">
        <f aca="false">S24</f>
        <v>21.3322222222222</v>
      </c>
      <c r="K22" s="166" t="n">
        <f aca="false">(I22*16)*G22</f>
        <v>-23200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f aca="false">CX22</f>
        <v>-50</v>
      </c>
      <c r="S22" s="143" t="n">
        <f aca="false">'Zone J'!CF19</f>
        <v>20.8653846153846</v>
      </c>
      <c r="U22" s="124" t="n">
        <f aca="false">B20</f>
        <v>37182</v>
      </c>
      <c r="V22" s="125" t="n">
        <v>-50</v>
      </c>
      <c r="W22" s="367" t="n">
        <v>26.5</v>
      </c>
      <c r="X22" s="128" t="n">
        <v>0</v>
      </c>
      <c r="Y22" s="129" t="n">
        <v>24.625</v>
      </c>
      <c r="Z22" s="128"/>
      <c r="AA22" s="127"/>
      <c r="AB22" s="128"/>
      <c r="AC22" s="129"/>
      <c r="AD22" s="128"/>
      <c r="AE22" s="129"/>
      <c r="AF22" s="128"/>
      <c r="AG22" s="127"/>
      <c r="AH22" s="128"/>
      <c r="AI22" s="129"/>
      <c r="AJ22" s="128"/>
      <c r="AK22" s="129"/>
      <c r="AL22" s="128"/>
      <c r="AM22" s="129"/>
      <c r="AN22" s="128"/>
      <c r="AO22" s="129"/>
      <c r="AP22" s="128"/>
      <c r="AQ22" s="129"/>
      <c r="AR22" s="128"/>
      <c r="AS22" s="321"/>
      <c r="AT22" s="148"/>
      <c r="AU22" s="149"/>
      <c r="AV22" s="128"/>
      <c r="AW22" s="129"/>
      <c r="AX22" s="131"/>
      <c r="AY22" s="126"/>
      <c r="AZ22" s="131"/>
      <c r="BA22" s="126"/>
      <c r="BB22" s="131"/>
      <c r="BC22" s="126"/>
      <c r="BD22" s="131"/>
      <c r="BE22" s="126"/>
      <c r="BF22" s="131"/>
      <c r="BG22" s="126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2" t="n">
        <f aca="false">V22+X22+Z22+AB22+AD22+AF22+AH22+AJ22+AL22+AN22+AP22+AR22+AT22+AV22+AX22+AZ22+BB22+BD22+BF22+BH22+BJ22+BL22+BN22+BP22+BR22+BT22+BV22+BX22+BZ22+CB22+CD22+CF22+CH22+CJ22+CL22+CN22+CP22+CR22+CT22+CV22</f>
        <v>-50</v>
      </c>
      <c r="CY22" s="330" t="n">
        <f aca="false">(AA22)</f>
        <v>0</v>
      </c>
      <c r="CZ22" s="124" t="n">
        <f aca="false">U22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28.5</v>
      </c>
      <c r="D23" s="206" t="n">
        <f aca="false">D22</f>
        <v>29.5</v>
      </c>
      <c r="E23" s="171" t="n">
        <f aca="false">(C23+D23)/2</f>
        <v>29</v>
      </c>
      <c r="F23" s="117"/>
      <c r="G23" s="370" t="n">
        <f aca="false">E23-F23</f>
        <v>29</v>
      </c>
      <c r="H23" s="56" t="n">
        <f aca="false">H22</f>
        <v>1178.50953206239</v>
      </c>
      <c r="I23" s="414" t="n">
        <f aca="false">R25</f>
        <v>-50</v>
      </c>
      <c r="J23" s="120" t="n">
        <f aca="false">S25</f>
        <v>21.3321388888889</v>
      </c>
      <c r="K23" s="173" t="n">
        <f aca="false">(I23*16)*G23</f>
        <v>-23200</v>
      </c>
      <c r="L23" s="193"/>
      <c r="M23" s="207" t="s">
        <v>67</v>
      </c>
      <c r="N23" s="208"/>
      <c r="O23" s="209" t="n">
        <v>0</v>
      </c>
      <c r="P23" s="210" t="n">
        <v>200</v>
      </c>
      <c r="Q23" s="211"/>
      <c r="R23" s="154" t="n">
        <f aca="false">CX23</f>
        <v>-50</v>
      </c>
      <c r="S23" s="143" t="n">
        <f aca="false">'Zone J'!CF20</f>
        <v>20.8653846153846</v>
      </c>
      <c r="U23" s="124" t="n">
        <f aca="false">B21</f>
        <v>37183</v>
      </c>
      <c r="V23" s="128" t="n">
        <v>-50</v>
      </c>
      <c r="W23" s="129" t="n">
        <v>26.5</v>
      </c>
      <c r="X23" s="128" t="n">
        <v>0</v>
      </c>
      <c r="Y23" s="129" t="n">
        <v>24.625</v>
      </c>
      <c r="Z23" s="128"/>
      <c r="AA23" s="127"/>
      <c r="AB23" s="125"/>
      <c r="AC23" s="303"/>
      <c r="AD23" s="128"/>
      <c r="AE23" s="129"/>
      <c r="AF23" s="128"/>
      <c r="AG23" s="127"/>
      <c r="AH23" s="128"/>
      <c r="AI23" s="129"/>
      <c r="AJ23" s="128"/>
      <c r="AK23" s="129"/>
      <c r="AL23" s="128"/>
      <c r="AM23" s="129"/>
      <c r="AN23" s="128"/>
      <c r="AO23" s="129"/>
      <c r="AP23" s="128"/>
      <c r="AQ23" s="129"/>
      <c r="AR23" s="128"/>
      <c r="AS23" s="321"/>
      <c r="AT23" s="148"/>
      <c r="AU23" s="149"/>
      <c r="AV23" s="128"/>
      <c r="AW23" s="129"/>
      <c r="AX23" s="131"/>
      <c r="AY23" s="126"/>
      <c r="AZ23" s="131"/>
      <c r="BA23" s="126"/>
      <c r="BB23" s="131"/>
      <c r="BC23" s="126"/>
      <c r="BD23" s="131"/>
      <c r="BE23" s="126"/>
      <c r="BF23" s="131"/>
      <c r="BG23" s="126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2" t="n">
        <f aca="false">V23+X23+Z23+AB23+AD23+AF23+AH23+AJ23+AL23+AN23+AP23+AR23+AT23+AV23+AX23+AZ23+BB23+BD23+BF23+BH23+BJ23+BL23+BN23+BP23+BR23+BT23+BV23+BX23+BZ23+CB23+CD23+CF23+CH23+CJ23+CL23+CN23+CP23+CR23+CT23+CV23</f>
        <v>-50</v>
      </c>
      <c r="CY23" s="330" t="n">
        <f aca="false">(AA23)</f>
        <v>0</v>
      </c>
      <c r="CZ23" s="124" t="n">
        <f aca="false">U23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409" t="n">
        <f aca="false">C23</f>
        <v>28.5</v>
      </c>
      <c r="D24" s="409" t="n">
        <f aca="false">D23</f>
        <v>29.5</v>
      </c>
      <c r="E24" s="174" t="n">
        <f aca="false">(C24+D24)/2</f>
        <v>29</v>
      </c>
      <c r="F24" s="117"/>
      <c r="G24" s="371" t="n">
        <f aca="false">E24-F24</f>
        <v>29</v>
      </c>
      <c r="H24" s="72" t="n">
        <f aca="false">H23</f>
        <v>1178.50953206239</v>
      </c>
      <c r="I24" s="414" t="n">
        <f aca="false">R26</f>
        <v>-50</v>
      </c>
      <c r="J24" s="120" t="n">
        <f aca="false">S26</f>
        <v>21.3320555555556</v>
      </c>
      <c r="K24" s="175" t="n">
        <f aca="false">(I24*16)*G24</f>
        <v>-23200</v>
      </c>
      <c r="L24" s="193"/>
      <c r="M24" s="212" t="s">
        <v>68</v>
      </c>
      <c r="N24" s="213"/>
      <c r="O24" s="209" t="n">
        <v>0</v>
      </c>
      <c r="P24" s="210" t="n">
        <v>200</v>
      </c>
      <c r="Q24" s="211"/>
      <c r="R24" s="154" t="n">
        <f aca="false">CX24</f>
        <v>-50</v>
      </c>
      <c r="S24" s="143" t="n">
        <f aca="false">'Zone J'!CF21</f>
        <v>21.3322222222222</v>
      </c>
      <c r="U24" s="124" t="n">
        <f aca="false">B22</f>
        <v>37186</v>
      </c>
      <c r="V24" s="125" t="n">
        <v>-50</v>
      </c>
      <c r="W24" s="367" t="n">
        <v>26.5</v>
      </c>
      <c r="X24" s="128" t="n">
        <v>0</v>
      </c>
      <c r="Y24" s="129" t="n">
        <v>24.625</v>
      </c>
      <c r="Z24" s="128"/>
      <c r="AA24" s="127"/>
      <c r="AB24" s="128"/>
      <c r="AC24" s="129"/>
      <c r="AD24" s="128"/>
      <c r="AE24" s="129"/>
      <c r="AF24" s="128"/>
      <c r="AG24" s="127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321"/>
      <c r="AT24" s="148"/>
      <c r="AU24" s="149"/>
      <c r="AV24" s="128"/>
      <c r="AW24" s="129"/>
      <c r="AX24" s="131"/>
      <c r="AY24" s="126"/>
      <c r="AZ24" s="131"/>
      <c r="BA24" s="126"/>
      <c r="BB24" s="131"/>
      <c r="BC24" s="126"/>
      <c r="BD24" s="131"/>
      <c r="BE24" s="126"/>
      <c r="BF24" s="131"/>
      <c r="BG24" s="126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2" t="n">
        <f aca="false">V24+X24+Z24+AB24+AD24+AF24+AH24+AJ24+AL24+AN24+AP24+AR24+AT24+AV24+AX24+AZ24+BB24+BD24+BF24+BH24+BJ24+BL24+BN24+BP24+BR24+BT24+BV24+BX24+BZ24+CB24+CD24+CF24+CH24+CJ24+CL24+CN24+CP24+CR24+CT24+CV24</f>
        <v>-50</v>
      </c>
      <c r="CY24" s="133" t="n">
        <f aca="false">(W24+Y24+AA24)/3</f>
        <v>17.0416666666667</v>
      </c>
      <c r="CZ24" s="124" t="n">
        <f aca="false">U24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409" t="n">
        <f aca="false">C24</f>
        <v>28.5</v>
      </c>
      <c r="D25" s="409" t="n">
        <f aca="false">D24</f>
        <v>29.5</v>
      </c>
      <c r="E25" s="174" t="n">
        <f aca="false">(C25+D25)/2</f>
        <v>29</v>
      </c>
      <c r="F25" s="117"/>
      <c r="G25" s="371" t="n">
        <f aca="false">E25-F25</f>
        <v>29</v>
      </c>
      <c r="H25" s="72" t="n">
        <f aca="false">H24</f>
        <v>1178.50953206239</v>
      </c>
      <c r="I25" s="414" t="n">
        <f aca="false">R27</f>
        <v>-50</v>
      </c>
      <c r="J25" s="120" t="n">
        <f aca="false">S27</f>
        <v>19.6241833333333</v>
      </c>
      <c r="K25" s="175" t="n">
        <f aca="false">(I25*16)*G25</f>
        <v>-23200</v>
      </c>
      <c r="L25" s="193"/>
      <c r="M25" s="207" t="s">
        <v>69</v>
      </c>
      <c r="N25" s="214"/>
      <c r="O25" s="215" t="n">
        <v>0</v>
      </c>
      <c r="P25" s="210" t="n">
        <v>200</v>
      </c>
      <c r="Q25" s="211"/>
      <c r="R25" s="154" t="n">
        <f aca="false">CX25</f>
        <v>-50</v>
      </c>
      <c r="S25" s="143" t="n">
        <f aca="false">'Zone J'!CF22</f>
        <v>21.3321388888889</v>
      </c>
      <c r="U25" s="124" t="n">
        <f aca="false">B23</f>
        <v>37187</v>
      </c>
      <c r="V25" s="128" t="n">
        <v>-50</v>
      </c>
      <c r="W25" s="129" t="n">
        <v>26.5</v>
      </c>
      <c r="X25" s="128" t="n">
        <v>0</v>
      </c>
      <c r="Y25" s="129" t="n">
        <v>24.625</v>
      </c>
      <c r="Z25" s="128"/>
      <c r="AA25" s="127"/>
      <c r="AB25" s="125"/>
      <c r="AC25" s="303"/>
      <c r="AD25" s="128"/>
      <c r="AE25" s="129"/>
      <c r="AF25" s="128"/>
      <c r="AG25" s="127"/>
      <c r="AH25" s="128"/>
      <c r="AI25" s="129"/>
      <c r="AJ25" s="128"/>
      <c r="AK25" s="129"/>
      <c r="AL25" s="128"/>
      <c r="AM25" s="129"/>
      <c r="AN25" s="128"/>
      <c r="AO25" s="129"/>
      <c r="AP25" s="128"/>
      <c r="AQ25" s="129"/>
      <c r="AR25" s="128"/>
      <c r="AS25" s="321"/>
      <c r="AT25" s="148"/>
      <c r="AU25" s="149"/>
      <c r="AV25" s="128"/>
      <c r="AW25" s="129"/>
      <c r="AX25" s="131"/>
      <c r="AY25" s="126"/>
      <c r="AZ25" s="131"/>
      <c r="BA25" s="126"/>
      <c r="BB25" s="131"/>
      <c r="BC25" s="126"/>
      <c r="BD25" s="131"/>
      <c r="BE25" s="126"/>
      <c r="BF25" s="131"/>
      <c r="BG25" s="126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2" t="n">
        <f aca="false">V25+X25+Z25+AB25+AD25+AF25+AH25+AJ25+AL25+AN25+AP25+AR25+AT25+AV25+AX25+AZ25+BB25+BD25+BF25+BH25+BJ25+BL25+BN25+BP25+BR25+BT25+BV25+BX25+BZ25+CB25+CD25+CF25+CH25+CJ25+CL25+CN25+CP25+CR25+CT25+CV25</f>
        <v>-50</v>
      </c>
      <c r="CY25" s="133" t="n">
        <f aca="false">(W25+Y25+AA25)/3</f>
        <v>17.0416666666667</v>
      </c>
      <c r="CZ25" s="124" t="n">
        <f aca="false">U25</f>
        <v>37187</v>
      </c>
    </row>
    <row r="26" customFormat="false" ht="16.5" hidden="false" customHeight="false" outlineLevel="0" collapsed="false">
      <c r="A26" s="216" t="s">
        <v>64</v>
      </c>
      <c r="B26" s="216" t="n">
        <f aca="false">B25+1</f>
        <v>37190</v>
      </c>
      <c r="C26" s="217" t="n">
        <f aca="false">C25</f>
        <v>28.5</v>
      </c>
      <c r="D26" s="217" t="n">
        <f aca="false">D25</f>
        <v>29.5</v>
      </c>
      <c r="E26" s="179" t="n">
        <f aca="false">(C26+D26)/2</f>
        <v>29</v>
      </c>
      <c r="F26" s="117"/>
      <c r="G26" s="372" t="n">
        <f aca="false">E26-F26</f>
        <v>29</v>
      </c>
      <c r="H26" s="41" t="n">
        <f aca="false">H25</f>
        <v>1178.50953206239</v>
      </c>
      <c r="I26" s="414" t="n">
        <f aca="false">R28</f>
        <v>-50</v>
      </c>
      <c r="J26" s="120" t="n">
        <f aca="false">S28</f>
        <v>19.6241333333333</v>
      </c>
      <c r="K26" s="180" t="n">
        <f aca="false">(I26*16)*G26</f>
        <v>-23200</v>
      </c>
      <c r="L26" s="193"/>
      <c r="M26" s="32"/>
      <c r="N26" s="218"/>
      <c r="O26" s="211"/>
      <c r="P26" s="32"/>
      <c r="Q26" s="32"/>
      <c r="R26" s="154" t="n">
        <f aca="false">CX26</f>
        <v>-50</v>
      </c>
      <c r="S26" s="143" t="n">
        <f aca="false">'Zone J'!CF23</f>
        <v>21.3320555555556</v>
      </c>
      <c r="U26" s="124" t="n">
        <f aca="false">B24</f>
        <v>37188</v>
      </c>
      <c r="V26" s="125" t="n">
        <v>-50</v>
      </c>
      <c r="W26" s="367" t="n">
        <v>26.5</v>
      </c>
      <c r="X26" s="128" t="n">
        <v>0</v>
      </c>
      <c r="Y26" s="129" t="n">
        <v>24.625</v>
      </c>
      <c r="Z26" s="128"/>
      <c r="AA26" s="127"/>
      <c r="AB26" s="128"/>
      <c r="AC26" s="129"/>
      <c r="AD26" s="128"/>
      <c r="AE26" s="129"/>
      <c r="AF26" s="128"/>
      <c r="AG26" s="127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321"/>
      <c r="AT26" s="148"/>
      <c r="AU26" s="149"/>
      <c r="AV26" s="128"/>
      <c r="AW26" s="129"/>
      <c r="AX26" s="131"/>
      <c r="AY26" s="126"/>
      <c r="AZ26" s="131"/>
      <c r="BA26" s="126"/>
      <c r="BB26" s="131"/>
      <c r="BC26" s="126"/>
      <c r="BD26" s="131"/>
      <c r="BE26" s="126"/>
      <c r="BF26" s="131"/>
      <c r="BG26" s="126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2" t="n">
        <f aca="false">V26+X26+Z26+AB26+AD26+AF26+AH26+AJ26+AL26+AN26+AP26+AR26+AT26+AV26+AX26+AZ26+BB26+BD26+BF26+BH26+BJ26+BL26+BN26+BP26+BR26+BT26+BV26+BX26+BZ26+CB26+CD26+CF26+CH26+CJ26+CL26+CN26+CP26+CR26+CT26+CV26</f>
        <v>-50</v>
      </c>
      <c r="CY26" s="133" t="n">
        <f aca="false">(W26+Y26+AA26)/3</f>
        <v>17.0416666666667</v>
      </c>
      <c r="CZ26" s="124" t="n">
        <f aca="false">U26</f>
        <v>37188</v>
      </c>
    </row>
    <row r="27" customFormat="false" ht="16.5" hidden="false" customHeight="false" outlineLevel="0" collapsed="false">
      <c r="A27" s="114" t="s">
        <v>59</v>
      </c>
      <c r="B27" s="376" t="n">
        <f aca="false">B26+3</f>
        <v>37193</v>
      </c>
      <c r="C27" s="377"/>
      <c r="D27" s="377"/>
      <c r="E27" s="483"/>
      <c r="F27" s="250"/>
      <c r="G27" s="352"/>
      <c r="H27" s="252"/>
      <c r="I27" s="414" t="n">
        <f aca="false">R29</f>
        <v>-50</v>
      </c>
      <c r="J27" s="120" t="n">
        <f aca="false">S29</f>
        <v>0</v>
      </c>
      <c r="K27" s="182" t="n">
        <f aca="false">(I27*16)*G27</f>
        <v>-0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CX27</f>
        <v>-50</v>
      </c>
      <c r="S27" s="143" t="n">
        <f aca="false">'Zone J'!CF24</f>
        <v>19.6241833333333</v>
      </c>
      <c r="U27" s="124" t="n">
        <f aca="false">B25</f>
        <v>37189</v>
      </c>
      <c r="V27" s="128" t="n">
        <v>-50</v>
      </c>
      <c r="W27" s="129" t="n">
        <v>26.5</v>
      </c>
      <c r="X27" s="128" t="n">
        <v>0</v>
      </c>
      <c r="Y27" s="129" t="n">
        <v>24.625</v>
      </c>
      <c r="Z27" s="128"/>
      <c r="AA27" s="127"/>
      <c r="AB27" s="125"/>
      <c r="AC27" s="303"/>
      <c r="AD27" s="128"/>
      <c r="AE27" s="129"/>
      <c r="AF27" s="128"/>
      <c r="AG27" s="127"/>
      <c r="AH27" s="128"/>
      <c r="AI27" s="129"/>
      <c r="AJ27" s="128"/>
      <c r="AK27" s="129"/>
      <c r="AL27" s="128"/>
      <c r="AM27" s="129"/>
      <c r="AN27" s="128"/>
      <c r="AO27" s="129"/>
      <c r="AP27" s="128"/>
      <c r="AQ27" s="129"/>
      <c r="AR27" s="128"/>
      <c r="AS27" s="321"/>
      <c r="AT27" s="148"/>
      <c r="AU27" s="149"/>
      <c r="AV27" s="128"/>
      <c r="AW27" s="129"/>
      <c r="AX27" s="131"/>
      <c r="AY27" s="126"/>
      <c r="AZ27" s="131"/>
      <c r="BA27" s="126"/>
      <c r="BB27" s="131"/>
      <c r="BC27" s="126"/>
      <c r="BD27" s="131"/>
      <c r="BE27" s="126"/>
      <c r="BF27" s="131"/>
      <c r="BG27" s="126"/>
      <c r="BH27" s="131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2" t="n">
        <f aca="false">V27+X27+Z27+AB27+AD27+AF27+AH27+AJ27+AL27+AN27+AP27+AR27+AT27+AV27+AX27+AZ27+BB27+BD27+BF27+BH27+BJ27+BL27+BN27+BP27+BR27+BT27+BV27+BX27+BZ27+CB27+CD27+CF27+CH27+CJ27+CL27+CN27+CP27+CR27+CT27+CV27</f>
        <v>-50</v>
      </c>
      <c r="CY27" s="133" t="n">
        <f aca="false">(W27+Y27+AA27)/3</f>
        <v>17.0416666666667</v>
      </c>
      <c r="CZ27" s="124" t="n">
        <f aca="false">U27</f>
        <v>37189</v>
      </c>
    </row>
    <row r="28" customFormat="false" ht="16.5" hidden="false" customHeight="false" outlineLevel="0" collapsed="false">
      <c r="A28" s="183" t="s">
        <v>61</v>
      </c>
      <c r="B28" s="474" t="n">
        <f aca="false">B27+1</f>
        <v>37194</v>
      </c>
      <c r="C28" s="232"/>
      <c r="D28" s="232"/>
      <c r="E28" s="232"/>
      <c r="F28" s="250"/>
      <c r="G28" s="232"/>
      <c r="H28" s="252"/>
      <c r="I28" s="414" t="n">
        <f aca="false">R30</f>
        <v>-50</v>
      </c>
      <c r="J28" s="120" t="n">
        <f aca="false">S30</f>
        <v>0</v>
      </c>
      <c r="K28" s="140" t="n">
        <f aca="false">(I28*16)*G28</f>
        <v>-0</v>
      </c>
      <c r="L28" s="193"/>
      <c r="M28" s="229" t="s">
        <v>72</v>
      </c>
      <c r="N28" s="230" t="n">
        <v>14</v>
      </c>
      <c r="O28" s="231" t="n">
        <v>14.5</v>
      </c>
      <c r="P28" s="32"/>
      <c r="Q28" s="32"/>
      <c r="R28" s="154" t="n">
        <f aca="false">CX28</f>
        <v>-50</v>
      </c>
      <c r="S28" s="241" t="n">
        <f aca="false">'Zone J'!CF25</f>
        <v>19.6241333333333</v>
      </c>
      <c r="U28" s="124" t="n">
        <f aca="false">B26</f>
        <v>37190</v>
      </c>
      <c r="V28" s="125" t="n">
        <v>-50</v>
      </c>
      <c r="W28" s="367" t="n">
        <v>26.5</v>
      </c>
      <c r="X28" s="128" t="n">
        <v>0</v>
      </c>
      <c r="Y28" s="129" t="n">
        <v>24.625</v>
      </c>
      <c r="Z28" s="128"/>
      <c r="AA28" s="127"/>
      <c r="AB28" s="128"/>
      <c r="AC28" s="129"/>
      <c r="AD28" s="128"/>
      <c r="AE28" s="129"/>
      <c r="AF28" s="128"/>
      <c r="AG28" s="127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321"/>
      <c r="AT28" s="148"/>
      <c r="AU28" s="149"/>
      <c r="AV28" s="128"/>
      <c r="AW28" s="129"/>
      <c r="AX28" s="131"/>
      <c r="AY28" s="126"/>
      <c r="AZ28" s="131"/>
      <c r="BA28" s="126"/>
      <c r="BB28" s="131"/>
      <c r="BC28" s="126"/>
      <c r="BD28" s="131"/>
      <c r="BE28" s="126"/>
      <c r="BF28" s="131"/>
      <c r="BG28" s="126"/>
      <c r="BH28" s="131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2" t="n">
        <f aca="false">V28+X28+Z28+AB28+AD28+AF28+AH28+AJ28+AL28+AN28+AP28+AR28+AT28+AV28+AX28+AZ28+BB28+BD28+BF28+BH28+BJ28+BL28+BN28+BP28+BR28+BT28+BV28+BX28+BZ28+CB28+CD28+CF28+CH28+CJ28+CL28+CN28+CP28+CR28+CT28+CV28</f>
        <v>-50</v>
      </c>
      <c r="CY28" s="133" t="n">
        <f aca="false">(W28+Y28+AA28)/3</f>
        <v>17.0416666666667</v>
      </c>
      <c r="CZ28" s="124" t="n">
        <f aca="false">U28</f>
        <v>37190</v>
      </c>
    </row>
    <row r="29" customFormat="false" ht="16.5" hidden="false" customHeight="false" outlineLevel="0" collapsed="false">
      <c r="A29" s="187" t="s">
        <v>62</v>
      </c>
      <c r="B29" s="474" t="n">
        <f aca="false">B28+1</f>
        <v>37195</v>
      </c>
      <c r="C29" s="281"/>
      <c r="D29" s="281"/>
      <c r="E29" s="358"/>
      <c r="F29" s="250"/>
      <c r="G29" s="360"/>
      <c r="H29" s="252"/>
      <c r="I29" s="414" t="n">
        <f aca="false">R31</f>
        <v>-50</v>
      </c>
      <c r="J29" s="120" t="n">
        <f aca="false">S31</f>
        <v>0</v>
      </c>
      <c r="K29" s="153" t="n">
        <f aca="false">(I29*16)*G29</f>
        <v>-0</v>
      </c>
      <c r="L29" s="193"/>
      <c r="M29" s="233" t="s">
        <v>73</v>
      </c>
      <c r="N29" s="234" t="n">
        <v>23</v>
      </c>
      <c r="O29" s="235" t="n">
        <v>22.75</v>
      </c>
      <c r="P29" s="32"/>
      <c r="Q29" s="32"/>
      <c r="R29" s="154" t="n">
        <f aca="false">CX29</f>
        <v>-50</v>
      </c>
      <c r="S29" s="255"/>
      <c r="U29" s="124" t="n">
        <v>37163</v>
      </c>
      <c r="V29" s="128" t="n">
        <v>-50</v>
      </c>
      <c r="W29" s="129" t="n">
        <v>26.5</v>
      </c>
      <c r="X29" s="128" t="n">
        <v>0</v>
      </c>
      <c r="Y29" s="129" t="n">
        <v>24.625</v>
      </c>
      <c r="Z29" s="128"/>
      <c r="AA29" s="127"/>
      <c r="AB29" s="125"/>
      <c r="AC29" s="303"/>
      <c r="AD29" s="128"/>
      <c r="AE29" s="129"/>
      <c r="AF29" s="128"/>
      <c r="AG29" s="127"/>
      <c r="AH29" s="128"/>
      <c r="AI29" s="129"/>
      <c r="AJ29" s="128"/>
      <c r="AK29" s="129"/>
      <c r="AL29" s="128"/>
      <c r="AM29" s="129"/>
      <c r="AN29" s="128"/>
      <c r="AO29" s="129"/>
      <c r="AP29" s="128"/>
      <c r="AQ29" s="129"/>
      <c r="AR29" s="128"/>
      <c r="AS29" s="321"/>
      <c r="AT29" s="148"/>
      <c r="AU29" s="149"/>
      <c r="AV29" s="150"/>
      <c r="AW29" s="126"/>
      <c r="AX29" s="131"/>
      <c r="AY29" s="126"/>
      <c r="AZ29" s="131"/>
      <c r="BA29" s="126"/>
      <c r="BB29" s="131"/>
      <c r="BC29" s="126"/>
      <c r="BD29" s="131"/>
      <c r="BE29" s="126"/>
      <c r="BF29" s="131"/>
      <c r="BG29" s="126"/>
      <c r="BH29" s="131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2" t="n">
        <f aca="false">V29+X29+Z29+AB29+AD29+AF29+AH29+AJ29+AL29+AN29+AP29+AR29+AT29+AV29+AX29+AZ29+BB29+BD29+BF29+BH29+BJ29+BL29+BN29+BP29+BR29+BT29+BV29+BX29+BZ29+CB29+CD29+CF29+CH29+CJ29+CL29+CN29+CP29+CR29+CT29+CV29</f>
        <v>-50</v>
      </c>
      <c r="CY29" s="133"/>
      <c r="CZ29" s="124" t="n">
        <f aca="false">U29</f>
        <v>37163</v>
      </c>
    </row>
    <row r="30" customFormat="false" ht="16.5" hidden="false" customHeight="false" outlineLevel="0" collapsed="false">
      <c r="A30" s="187" t="s">
        <v>63</v>
      </c>
      <c r="B30" s="194"/>
      <c r="C30" s="428"/>
      <c r="D30" s="32"/>
      <c r="E30" s="429"/>
      <c r="F30" s="250"/>
      <c r="G30" s="430"/>
      <c r="H30" s="252"/>
      <c r="I30" s="414"/>
      <c r="J30" s="120"/>
      <c r="K30" s="153"/>
      <c r="L30" s="193"/>
      <c r="M30" s="238"/>
      <c r="N30" s="239" t="n">
        <f aca="false">((N28*8)+(N29*16))/24</f>
        <v>20</v>
      </c>
      <c r="O30" s="239" t="n">
        <f aca="false">((O28*8)+(O29*16))/24</f>
        <v>20</v>
      </c>
      <c r="P30" s="32"/>
      <c r="Q30" s="32"/>
      <c r="R30" s="154" t="n">
        <f aca="false">CX30</f>
        <v>-50</v>
      </c>
      <c r="S30" s="255"/>
      <c r="U30" s="124" t="n">
        <f aca="false">B28</f>
        <v>37194</v>
      </c>
      <c r="V30" s="125" t="n">
        <v>-50</v>
      </c>
      <c r="W30" s="367" t="n">
        <v>26.5</v>
      </c>
      <c r="X30" s="128" t="n">
        <v>0</v>
      </c>
      <c r="Y30" s="129" t="n">
        <v>24.625</v>
      </c>
      <c r="Z30" s="128"/>
      <c r="AA30" s="127"/>
      <c r="AB30" s="128"/>
      <c r="AC30" s="129"/>
      <c r="AD30" s="128"/>
      <c r="AE30" s="129"/>
      <c r="AF30" s="128"/>
      <c r="AG30" s="127"/>
      <c r="AH30" s="416"/>
      <c r="AI30" s="484"/>
      <c r="AJ30" s="416"/>
      <c r="AK30" s="484"/>
      <c r="AL30" s="416"/>
      <c r="AM30" s="484"/>
      <c r="AN30" s="416"/>
      <c r="AO30" s="484"/>
      <c r="AP30" s="416"/>
      <c r="AQ30" s="484"/>
      <c r="AR30" s="416"/>
      <c r="AS30" s="417"/>
      <c r="AT30" s="485"/>
      <c r="AU30" s="486"/>
      <c r="AV30" s="418"/>
      <c r="AW30" s="306"/>
      <c r="AX30" s="419"/>
      <c r="AY30" s="306"/>
      <c r="AZ30" s="419"/>
      <c r="BA30" s="306"/>
      <c r="BB30" s="419"/>
      <c r="BC30" s="306"/>
      <c r="BD30" s="419"/>
      <c r="BE30" s="306"/>
      <c r="BF30" s="419"/>
      <c r="BG30" s="306"/>
      <c r="BH30" s="419"/>
      <c r="BI30" s="306"/>
      <c r="BJ30" s="419"/>
      <c r="BK30" s="306"/>
      <c r="BL30" s="419"/>
      <c r="BM30" s="306"/>
      <c r="BN30" s="419"/>
      <c r="BO30" s="306"/>
      <c r="BP30" s="419"/>
      <c r="BQ30" s="306"/>
      <c r="BR30" s="419"/>
      <c r="BS30" s="306"/>
      <c r="BT30" s="419"/>
      <c r="BU30" s="306"/>
      <c r="BV30" s="419"/>
      <c r="BW30" s="306"/>
      <c r="BX30" s="419"/>
      <c r="BY30" s="306"/>
      <c r="BZ30" s="419"/>
      <c r="CA30" s="306"/>
      <c r="CB30" s="419"/>
      <c r="CC30" s="306"/>
      <c r="CD30" s="419"/>
      <c r="CE30" s="306"/>
      <c r="CF30" s="419"/>
      <c r="CG30" s="306"/>
      <c r="CH30" s="419"/>
      <c r="CI30" s="306"/>
      <c r="CJ30" s="419"/>
      <c r="CK30" s="306"/>
      <c r="CL30" s="419"/>
      <c r="CM30" s="306"/>
      <c r="CN30" s="419"/>
      <c r="CO30" s="306"/>
      <c r="CP30" s="419"/>
      <c r="CQ30" s="306"/>
      <c r="CR30" s="419"/>
      <c r="CS30" s="306"/>
      <c r="CT30" s="419"/>
      <c r="CU30" s="306"/>
      <c r="CV30" s="419"/>
      <c r="CW30" s="306"/>
      <c r="CX30" s="132" t="n">
        <f aca="false">V30+X30+Z30+AB30+AD30+AF30+AH30+AJ30+AL30+AN30+AP30+AR30+AT30+AV30+AX30+AZ30+BB30+BD30+BF30+BH30+BJ30+BL30+BN30+BP30+BR30+BT30+BV30+BX30+BZ30+CB30+CD30+CF30+CH30+CJ30+CL30+CN30+CP30+CR30+CT30+CV30</f>
        <v>-50</v>
      </c>
      <c r="CY30" s="386"/>
      <c r="CZ30" s="124" t="n">
        <f aca="false">U30</f>
        <v>37194</v>
      </c>
    </row>
    <row r="31" customFormat="false" ht="16.5" hidden="false" customHeight="false" outlineLevel="0" collapsed="false">
      <c r="A31" s="197" t="s">
        <v>64</v>
      </c>
      <c r="B31" s="280"/>
      <c r="C31" s="281"/>
      <c r="D31" s="281"/>
      <c r="E31" s="282"/>
      <c r="F31" s="250"/>
      <c r="G31" s="284"/>
      <c r="H31" s="252"/>
      <c r="I31" s="414"/>
      <c r="J31" s="120"/>
      <c r="K31" s="43"/>
      <c r="L31" s="193"/>
      <c r="M31" s="32"/>
      <c r="N31" s="193"/>
      <c r="O31" s="218"/>
      <c r="P31" s="218"/>
      <c r="Q31" s="218"/>
      <c r="R31" s="254" t="n">
        <f aca="false">CX31</f>
        <v>-50</v>
      </c>
      <c r="S31" s="255"/>
      <c r="U31" s="124" t="n">
        <f aca="false">B29</f>
        <v>37195</v>
      </c>
      <c r="V31" s="125" t="n">
        <v>-50</v>
      </c>
      <c r="W31" s="367" t="n">
        <v>26.5</v>
      </c>
      <c r="X31" s="128" t="n">
        <v>0</v>
      </c>
      <c r="Y31" s="129" t="n">
        <v>24.625</v>
      </c>
      <c r="Z31" s="128"/>
      <c r="AA31" s="127"/>
      <c r="AB31" s="128"/>
      <c r="AC31" s="129"/>
      <c r="AD31" s="128"/>
      <c r="AE31" s="129"/>
      <c r="AF31" s="128"/>
      <c r="AG31" s="127"/>
      <c r="AH31" s="416"/>
      <c r="AI31" s="484"/>
      <c r="AJ31" s="416"/>
      <c r="AK31" s="484"/>
      <c r="AL31" s="416"/>
      <c r="AM31" s="484"/>
      <c r="AN31" s="416"/>
      <c r="AO31" s="484"/>
      <c r="AP31" s="416"/>
      <c r="AQ31" s="484"/>
      <c r="AR31" s="416"/>
      <c r="AS31" s="417"/>
      <c r="AT31" s="485"/>
      <c r="AU31" s="486"/>
      <c r="AV31" s="418"/>
      <c r="AW31" s="306"/>
      <c r="AX31" s="419"/>
      <c r="AY31" s="306"/>
      <c r="AZ31" s="419"/>
      <c r="BA31" s="306"/>
      <c r="BB31" s="419"/>
      <c r="BC31" s="306"/>
      <c r="BD31" s="419"/>
      <c r="BE31" s="306"/>
      <c r="BF31" s="419"/>
      <c r="BG31" s="306"/>
      <c r="BH31" s="419"/>
      <c r="BI31" s="306"/>
      <c r="BJ31" s="419"/>
      <c r="BK31" s="306"/>
      <c r="BL31" s="419"/>
      <c r="BM31" s="306"/>
      <c r="BN31" s="419"/>
      <c r="BO31" s="306"/>
      <c r="BP31" s="419"/>
      <c r="BQ31" s="306"/>
      <c r="BR31" s="419"/>
      <c r="BS31" s="306"/>
      <c r="BT31" s="419"/>
      <c r="BU31" s="306"/>
      <c r="BV31" s="419"/>
      <c r="BW31" s="306"/>
      <c r="BX31" s="419"/>
      <c r="BY31" s="306"/>
      <c r="BZ31" s="419"/>
      <c r="CA31" s="306"/>
      <c r="CB31" s="419"/>
      <c r="CC31" s="306"/>
      <c r="CD31" s="419"/>
      <c r="CE31" s="306"/>
      <c r="CF31" s="419"/>
      <c r="CG31" s="306"/>
      <c r="CH31" s="419"/>
      <c r="CI31" s="306"/>
      <c r="CJ31" s="419"/>
      <c r="CK31" s="306"/>
      <c r="CL31" s="419"/>
      <c r="CM31" s="306"/>
      <c r="CN31" s="419"/>
      <c r="CO31" s="306"/>
      <c r="CP31" s="419"/>
      <c r="CQ31" s="306"/>
      <c r="CR31" s="419"/>
      <c r="CS31" s="306"/>
      <c r="CT31" s="419"/>
      <c r="CU31" s="306"/>
      <c r="CV31" s="419"/>
      <c r="CW31" s="306"/>
      <c r="CX31" s="132" t="n">
        <f aca="false">V31+X31+Z31+AB31+AD31+AF31+AH31+AJ31+AL31+AN31+AP31+AR31+AT31+AV31+AX31+AZ31+BB31+BD31+BF31+BH31+BJ31+BL31+BN31+BP31+BR31+BT31+BV31+BX31+BZ31+CB31+CD31+CF31+CH31+CJ31+CL31+CN31+CP31+CR31+CT31+CV31</f>
        <v>-50</v>
      </c>
      <c r="CY31" s="279"/>
      <c r="CZ31" s="124" t="n">
        <f aca="false">U31</f>
        <v>37195</v>
      </c>
    </row>
    <row r="32" customFormat="false" ht="16.5" hidden="false" customHeight="false" outlineLevel="0" collapsed="false">
      <c r="A32" s="266" t="s">
        <v>74</v>
      </c>
      <c r="B32" s="266" t="s">
        <v>74</v>
      </c>
      <c r="C32" s="267" t="n">
        <f aca="false">SUM(C11:C31)/21</f>
        <v>24.0261904761905</v>
      </c>
      <c r="D32" s="267" t="n">
        <f aca="false">SUM(D11:D31)/21</f>
        <v>24.6214285714286</v>
      </c>
      <c r="E32" s="267" t="n">
        <f aca="false">SUM(E11:E31)/21</f>
        <v>24.3238095238095</v>
      </c>
      <c r="F32" s="267" t="n">
        <f aca="false">SUM(F11:F31)/21</f>
        <v>0</v>
      </c>
      <c r="G32" s="267" t="n">
        <f aca="false">SUM(G11:G31)/21</f>
        <v>24.3238095238095</v>
      </c>
      <c r="H32" s="268" t="n">
        <f aca="false">SUM(H11:H31)/21</f>
        <v>900.717999504828</v>
      </c>
      <c r="I32" s="268"/>
      <c r="J32" s="268"/>
      <c r="K32" s="269" t="n">
        <f aca="false">SUM(K11:K31)</f>
        <v>-408640</v>
      </c>
      <c r="L32" s="193"/>
      <c r="M32" s="193"/>
      <c r="N32" s="32"/>
      <c r="Q32" s="196"/>
      <c r="R32" s="420"/>
      <c r="S32" s="420"/>
      <c r="T32" s="420"/>
      <c r="U32" s="420"/>
      <c r="V32" s="420"/>
      <c r="W32" s="420"/>
      <c r="X32" s="272"/>
      <c r="Y32" s="274"/>
      <c r="Z32" s="272"/>
      <c r="AA32" s="274"/>
      <c r="AB32" s="272"/>
      <c r="AC32" s="274"/>
      <c r="AD32" s="272"/>
      <c r="AE32" s="274"/>
      <c r="AF32" s="272"/>
      <c r="AG32" s="273"/>
      <c r="AH32" s="272"/>
      <c r="AI32" s="274"/>
      <c r="AJ32" s="272"/>
      <c r="AK32" s="274"/>
      <c r="AL32" s="272"/>
      <c r="AM32" s="274"/>
      <c r="AN32" s="272"/>
      <c r="AO32" s="274"/>
      <c r="AP32" s="272"/>
      <c r="AQ32" s="274"/>
      <c r="AR32" s="272"/>
      <c r="AS32" s="274"/>
      <c r="AT32" s="272"/>
      <c r="AU32" s="277"/>
      <c r="AV32" s="272"/>
      <c r="AW32" s="274"/>
      <c r="AX32" s="272"/>
      <c r="AY32" s="274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8"/>
      <c r="CY32" s="279"/>
      <c r="CZ32" s="271"/>
    </row>
    <row r="33" customFormat="false" ht="25.5" hidden="false" customHeight="true" outlineLevel="0" collapsed="false">
      <c r="A33" s="280"/>
      <c r="B33" s="280"/>
      <c r="C33" s="281"/>
      <c r="D33" s="281"/>
      <c r="E33" s="282"/>
      <c r="F33" s="283"/>
      <c r="G33" s="284"/>
      <c r="H33" s="285"/>
      <c r="I33" s="285"/>
      <c r="J33" s="286"/>
      <c r="K33" s="287"/>
      <c r="L33" s="193"/>
      <c r="M33" s="193"/>
      <c r="N33" s="32"/>
      <c r="O33" s="196"/>
      <c r="P33" s="196"/>
      <c r="R33" s="421"/>
      <c r="S33" s="33"/>
      <c r="T33" s="422" t="s">
        <v>80</v>
      </c>
      <c r="U33" s="423" t="s">
        <v>81</v>
      </c>
      <c r="V33" s="424" t="s">
        <v>35</v>
      </c>
      <c r="W33" s="425" t="s">
        <v>36</v>
      </c>
      <c r="X33" s="424" t="s">
        <v>37</v>
      </c>
      <c r="Y33" s="426" t="s">
        <v>82</v>
      </c>
      <c r="Z33" s="427"/>
      <c r="AA33" s="274"/>
      <c r="AB33" s="272"/>
      <c r="AC33" s="274"/>
      <c r="AD33" s="272"/>
      <c r="AE33" s="274"/>
      <c r="AF33" s="272"/>
      <c r="AG33" s="273"/>
      <c r="AH33" s="272"/>
      <c r="AI33" s="274"/>
      <c r="AJ33" s="272"/>
      <c r="AK33" s="274"/>
      <c r="AL33" s="272"/>
      <c r="AM33" s="274"/>
      <c r="AN33" s="272"/>
      <c r="AO33" s="274"/>
      <c r="AP33" s="272"/>
      <c r="AQ33" s="274"/>
      <c r="AR33" s="272"/>
      <c r="AS33" s="274"/>
      <c r="AT33" s="272"/>
      <c r="AU33" s="277"/>
      <c r="AV33" s="272"/>
      <c r="AW33" s="274"/>
      <c r="AX33" s="272"/>
      <c r="AY33" s="274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8"/>
      <c r="CY33" s="279"/>
      <c r="CZ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SUM(K8+K30)</f>
        <v>0</v>
      </c>
      <c r="N34" s="32"/>
      <c r="O34" s="196"/>
      <c r="P34" s="196"/>
      <c r="R34" s="420"/>
      <c r="S34" s="33"/>
      <c r="T34" s="434" t="n">
        <v>8</v>
      </c>
      <c r="U34" s="208" t="n">
        <v>19</v>
      </c>
      <c r="V34" s="435" t="n">
        <v>23.5</v>
      </c>
      <c r="W34" s="436" t="n">
        <v>24.5</v>
      </c>
      <c r="X34" s="487" t="n">
        <v>24</v>
      </c>
      <c r="Y34" s="438" t="s">
        <v>83</v>
      </c>
      <c r="Z34" s="439" t="n">
        <v>376</v>
      </c>
      <c r="AA34" s="274"/>
      <c r="AB34" s="272"/>
      <c r="AC34" s="274"/>
      <c r="AD34" s="272"/>
      <c r="AE34" s="274"/>
      <c r="AF34" s="272"/>
      <c r="AG34" s="273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7"/>
      <c r="AV34" s="272"/>
      <c r="AW34" s="274"/>
      <c r="AX34" s="272"/>
      <c r="AY34" s="274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8"/>
      <c r="CY34" s="279"/>
      <c r="CZ34" s="271"/>
    </row>
    <row r="35" customFormat="false" ht="16.5" hidden="false" customHeight="false" outlineLevel="0" collapsed="false">
      <c r="A35" s="33"/>
      <c r="B35" s="33"/>
      <c r="C35" s="459"/>
      <c r="D35" s="459"/>
      <c r="E35" s="488"/>
      <c r="F35" s="33"/>
      <c r="G35" s="450"/>
      <c r="H35" s="451"/>
      <c r="I35" s="451"/>
      <c r="J35" s="451"/>
      <c r="K35" s="452"/>
      <c r="R35" s="420"/>
      <c r="S35" s="33"/>
      <c r="T35" s="434" t="n">
        <v>16</v>
      </c>
      <c r="U35" s="213" t="n">
        <v>6</v>
      </c>
      <c r="V35" s="435" t="n">
        <v>21.6</v>
      </c>
      <c r="W35" s="436" t="n">
        <v>29</v>
      </c>
      <c r="X35" s="487" t="n">
        <v>31</v>
      </c>
      <c r="Y35" s="440" t="s">
        <v>84</v>
      </c>
      <c r="Z35" s="441" t="n">
        <v>368</v>
      </c>
      <c r="AA35" s="274"/>
      <c r="AB35" s="272"/>
      <c r="AC35" s="274"/>
      <c r="AD35" s="272"/>
      <c r="AE35" s="274"/>
      <c r="AF35" s="272"/>
      <c r="AG35" s="273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7"/>
      <c r="AV35" s="272"/>
      <c r="AW35" s="274"/>
      <c r="AX35" s="272"/>
      <c r="AY35" s="274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8"/>
      <c r="CY35" s="279"/>
      <c r="CZ35" s="271"/>
    </row>
    <row r="36" customFormat="false" ht="16.5" hidden="false" customHeight="false" outlineLevel="0" collapsed="false">
      <c r="A36" s="255"/>
      <c r="B36" s="33"/>
      <c r="C36" s="459"/>
      <c r="D36" s="459"/>
      <c r="E36" s="488"/>
      <c r="F36" s="33"/>
      <c r="G36" s="450"/>
      <c r="H36" s="450"/>
      <c r="I36" s="451"/>
      <c r="J36" s="451"/>
      <c r="K36" s="452"/>
      <c r="R36" s="420"/>
      <c r="S36" s="33"/>
      <c r="T36" s="422"/>
      <c r="U36" s="447" t="s">
        <v>74</v>
      </c>
      <c r="V36" s="448" t="n">
        <v>24.5833333333333</v>
      </c>
      <c r="W36" s="448" t="n">
        <v>26.8039215686275</v>
      </c>
      <c r="X36" s="448" t="n">
        <f aca="false">(((T34*U34)*X34)+(T35*U35)*X35)/U37</f>
        <v>26.7096774193548</v>
      </c>
      <c r="Y36" s="426" t="s">
        <v>85</v>
      </c>
      <c r="Z36" s="449" t="n">
        <f aca="false">Z34+Z35</f>
        <v>744</v>
      </c>
      <c r="AA36" s="274"/>
      <c r="AB36" s="272"/>
      <c r="AC36" s="274"/>
      <c r="AD36" s="272"/>
      <c r="AE36" s="274"/>
      <c r="AF36" s="272"/>
      <c r="AG36" s="273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7"/>
      <c r="AV36" s="272"/>
      <c r="AW36" s="274"/>
      <c r="AX36" s="272"/>
      <c r="AY36" s="274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8"/>
      <c r="CY36" s="279"/>
      <c r="CZ36" s="271"/>
    </row>
    <row r="37" customFormat="false" ht="16.5" hidden="false" customHeight="false" outlineLevel="0" collapsed="false">
      <c r="C37" s="296"/>
      <c r="E37" s="297"/>
      <c r="R37" s="420"/>
      <c r="S37" s="33"/>
      <c r="T37" s="422" t="s">
        <v>94</v>
      </c>
      <c r="U37" s="447" t="n">
        <f aca="false">(U34*T34)+(U35*T35)</f>
        <v>248</v>
      </c>
      <c r="V37" s="215"/>
      <c r="W37" s="210"/>
      <c r="X37" s="489"/>
      <c r="Y37" s="440" t="s">
        <v>87</v>
      </c>
      <c r="Z37" s="453" t="n">
        <f aca="false">X36</f>
        <v>26.7096774193548</v>
      </c>
      <c r="AA37" s="393"/>
      <c r="AB37" s="272"/>
      <c r="AC37" s="393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7"/>
      <c r="AV37" s="272"/>
      <c r="AW37" s="274"/>
      <c r="AX37" s="272"/>
      <c r="AY37" s="274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8"/>
      <c r="CY37" s="279"/>
      <c r="CZ37" s="271"/>
    </row>
    <row r="38" customFormat="false" ht="15.75" hidden="false" customHeight="false" outlineLevel="0" collapsed="false">
      <c r="C38" s="296"/>
      <c r="E38" s="297"/>
      <c r="R38" s="420"/>
      <c r="S38" s="454"/>
      <c r="T38" s="420"/>
      <c r="U38" s="420"/>
      <c r="V38" s="420"/>
      <c r="W38" s="420"/>
      <c r="X38" s="421"/>
      <c r="Y38" s="440" t="s">
        <v>88</v>
      </c>
      <c r="Z38" s="455" t="n">
        <v>36</v>
      </c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7"/>
      <c r="AV38" s="272"/>
      <c r="AW38" s="274"/>
      <c r="AX38" s="272"/>
      <c r="AY38" s="274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8"/>
      <c r="CY38" s="279"/>
      <c r="CZ38" s="271"/>
    </row>
    <row r="39" customFormat="false" ht="12.75" hidden="false" customHeight="false" outlineLevel="0" collapsed="false">
      <c r="C39" s="296"/>
      <c r="E39" s="297"/>
      <c r="R39" s="420"/>
      <c r="S39" s="454"/>
      <c r="T39" s="420"/>
      <c r="U39" s="420"/>
      <c r="V39" s="420"/>
      <c r="W39" s="420"/>
      <c r="X39" s="420"/>
      <c r="Y39" s="456"/>
      <c r="Z39" s="457"/>
    </row>
    <row r="40" customFormat="false" ht="16.5" hidden="false" customHeight="false" outlineLevel="0" collapsed="false">
      <c r="C40" s="296"/>
      <c r="E40" s="297"/>
      <c r="R40" s="420"/>
      <c r="S40" s="454"/>
      <c r="T40" s="420"/>
      <c r="U40" s="420"/>
      <c r="V40" s="420"/>
      <c r="W40" s="420"/>
      <c r="X40" s="420"/>
      <c r="Y40" s="440" t="s">
        <v>89</v>
      </c>
      <c r="Z40" s="458" t="n">
        <f aca="false">Z37*Z34</f>
        <v>10042.8387096774</v>
      </c>
    </row>
    <row r="41" customFormat="false" ht="16.5" hidden="false" customHeight="false" outlineLevel="0" collapsed="false">
      <c r="C41" s="296"/>
      <c r="E41" s="297"/>
      <c r="R41" s="420"/>
      <c r="S41" s="459"/>
      <c r="T41" s="460" t="s">
        <v>70</v>
      </c>
      <c r="U41" s="225" t="s">
        <v>71</v>
      </c>
      <c r="V41" s="207" t="s">
        <v>36</v>
      </c>
      <c r="W41" s="420"/>
      <c r="X41" s="420"/>
      <c r="Y41" s="440" t="s">
        <v>90</v>
      </c>
      <c r="Z41" s="458" t="n">
        <f aca="false">Z38*Z35</f>
        <v>13248</v>
      </c>
    </row>
    <row r="42" customFormat="false" ht="13.5" hidden="false" customHeight="false" outlineLevel="0" collapsed="false">
      <c r="C42" s="296"/>
      <c r="E42" s="297"/>
      <c r="R42" s="420"/>
      <c r="S42" s="33"/>
      <c r="T42" s="461" t="s">
        <v>72</v>
      </c>
      <c r="U42" s="230" t="n">
        <v>17</v>
      </c>
      <c r="V42" s="231" t="n">
        <v>18</v>
      </c>
      <c r="W42" s="420"/>
      <c r="X42" s="420"/>
      <c r="Y42" s="462" t="s">
        <v>85</v>
      </c>
      <c r="Z42" s="463" t="n">
        <f aca="false">Z40+Z41</f>
        <v>23290.8387096774</v>
      </c>
    </row>
    <row r="43" customFormat="false" ht="16.5" hidden="false" customHeight="false" outlineLevel="0" collapsed="false">
      <c r="C43" s="296"/>
      <c r="E43" s="297"/>
      <c r="R43" s="420"/>
      <c r="S43" s="33"/>
      <c r="T43" s="464" t="s">
        <v>73</v>
      </c>
      <c r="U43" s="234" t="n">
        <v>23</v>
      </c>
      <c r="V43" s="235" t="n">
        <v>28.25</v>
      </c>
      <c r="W43" s="420"/>
      <c r="X43" s="420"/>
      <c r="Y43" s="426" t="s">
        <v>91</v>
      </c>
      <c r="Z43" s="465" t="n">
        <f aca="false">Z42/Z36</f>
        <v>31.3048907388137</v>
      </c>
    </row>
    <row r="44" customFormat="false" ht="13.5" hidden="false" customHeight="false" outlineLevel="0" collapsed="false">
      <c r="C44" s="296"/>
      <c r="E44" s="297"/>
      <c r="R44" s="420"/>
      <c r="S44" s="454"/>
      <c r="T44" s="466"/>
      <c r="U44" s="239" t="n">
        <v>20.6666666666667</v>
      </c>
      <c r="V44" s="240" t="n">
        <v>24.5</v>
      </c>
      <c r="W44" s="420"/>
      <c r="X44" s="420"/>
    </row>
    <row r="45" customFormat="false" ht="12.75" hidden="false" customHeight="false" outlineLevel="0" collapsed="false">
      <c r="C45" s="296"/>
      <c r="E45" s="297"/>
      <c r="R45" s="420"/>
      <c r="S45" s="420"/>
      <c r="T45" s="420"/>
      <c r="U45" s="420"/>
      <c r="V45" s="420"/>
      <c r="W45" s="420"/>
    </row>
    <row r="46" customFormat="false" ht="12.75" hidden="false" customHeight="false" outlineLevel="0" collapsed="false">
      <c r="C46" s="296"/>
      <c r="E46" s="297"/>
      <c r="R46" s="420"/>
      <c r="S46" s="420"/>
      <c r="T46" s="420"/>
      <c r="U46" s="420"/>
      <c r="V46" s="420"/>
      <c r="W46" s="420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40"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I6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</cols>
  <sheetData>
    <row r="3" customFormat="false" ht="12.75" hidden="false" customHeight="false" outlineLevel="0" collapsed="false">
      <c r="J3" s="469"/>
    </row>
    <row r="4" customFormat="false" ht="12.75" hidden="false" customHeight="false" outlineLevel="0" collapsed="false">
      <c r="E4" s="469" t="s">
        <v>97</v>
      </c>
      <c r="I4" s="31"/>
      <c r="J4" s="31"/>
      <c r="K4" s="490"/>
    </row>
    <row r="7" customFormat="false" ht="13.5" hidden="false" customHeight="false" outlineLevel="0" collapsed="false">
      <c r="A7" s="469" t="s">
        <v>98</v>
      </c>
    </row>
    <row r="8" customFormat="false" ht="13.5" hidden="false" customHeight="false" outlineLevel="0" collapsed="false">
      <c r="A8" s="491" t="s">
        <v>99</v>
      </c>
      <c r="B8" s="492" t="s">
        <v>100</v>
      </c>
      <c r="C8" s="491" t="s">
        <v>101</v>
      </c>
      <c r="D8" s="492" t="s">
        <v>102</v>
      </c>
      <c r="E8" s="491" t="s">
        <v>103</v>
      </c>
      <c r="F8" s="492" t="s">
        <v>104</v>
      </c>
      <c r="G8" s="491" t="s">
        <v>105</v>
      </c>
      <c r="H8" s="492" t="s">
        <v>106</v>
      </c>
      <c r="I8" s="491" t="s">
        <v>107</v>
      </c>
      <c r="J8" s="492" t="s">
        <v>108</v>
      </c>
      <c r="K8" s="491" t="s">
        <v>109</v>
      </c>
      <c r="L8" s="492" t="s">
        <v>110</v>
      </c>
      <c r="M8" s="491" t="s">
        <v>111</v>
      </c>
      <c r="N8" s="492" t="s">
        <v>112</v>
      </c>
      <c r="O8" s="491" t="s">
        <v>113</v>
      </c>
      <c r="P8" s="492" t="s">
        <v>114</v>
      </c>
      <c r="Q8" s="491" t="s">
        <v>115</v>
      </c>
      <c r="R8" s="492" t="s">
        <v>116</v>
      </c>
      <c r="S8" s="491" t="s">
        <v>117</v>
      </c>
      <c r="T8" s="492" t="s">
        <v>118</v>
      </c>
      <c r="U8" s="491" t="s">
        <v>119</v>
      </c>
      <c r="V8" s="492" t="s">
        <v>120</v>
      </c>
      <c r="W8" s="491" t="s">
        <v>121</v>
      </c>
      <c r="X8" s="492" t="s">
        <v>122</v>
      </c>
    </row>
    <row r="9" customFormat="false" ht="12.75" hidden="false" customHeight="false" outlineLevel="0" collapsed="false">
      <c r="A9" s="493" t="n">
        <v>25.55</v>
      </c>
      <c r="B9" s="493" t="n">
        <v>20.96</v>
      </c>
      <c r="C9" s="493" t="n">
        <v>20.27</v>
      </c>
      <c r="D9" s="493" t="n">
        <v>19.73</v>
      </c>
      <c r="E9" s="493" t="n">
        <v>20.06</v>
      </c>
      <c r="F9" s="493" t="n">
        <v>23.94</v>
      </c>
      <c r="G9" s="493" t="n">
        <v>29.43</v>
      </c>
      <c r="H9" s="493" t="n">
        <v>31.79</v>
      </c>
      <c r="I9" s="493" t="n">
        <v>35.37</v>
      </c>
      <c r="J9" s="493" t="n">
        <v>34.21</v>
      </c>
      <c r="K9" s="493" t="n">
        <v>34.26</v>
      </c>
      <c r="L9" s="493" t="n">
        <v>34.83</v>
      </c>
      <c r="M9" s="493" t="n">
        <v>34.83</v>
      </c>
      <c r="N9" s="493" t="n">
        <v>36.87</v>
      </c>
      <c r="O9" s="493" t="n">
        <v>39.98</v>
      </c>
      <c r="P9" s="493" t="n">
        <v>39.87</v>
      </c>
      <c r="Q9" s="493" t="n">
        <v>39.84</v>
      </c>
      <c r="R9" s="493" t="n">
        <v>36.63</v>
      </c>
      <c r="S9" s="493" t="n">
        <v>34.25</v>
      </c>
      <c r="T9" s="493" t="n">
        <v>34.54</v>
      </c>
      <c r="U9" s="493" t="n">
        <v>35.46</v>
      </c>
      <c r="V9" s="493" t="n">
        <v>33.82</v>
      </c>
      <c r="W9" s="493" t="n">
        <v>28.98</v>
      </c>
      <c r="X9" s="493" t="n">
        <v>29.45</v>
      </c>
    </row>
    <row r="10" customFormat="false" ht="12.75" hidden="false" customHeight="false" outlineLevel="0" collapsed="false">
      <c r="A10" s="493"/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</row>
    <row r="11" customFormat="false" ht="13.5" hidden="false" customHeight="false" outlineLevel="0" collapsed="false">
      <c r="A11" s="494" t="s">
        <v>123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</row>
    <row r="12" customFormat="false" ht="13.5" hidden="false" customHeight="false" outlineLevel="0" collapsed="false">
      <c r="A12" s="491" t="s">
        <v>99</v>
      </c>
      <c r="B12" s="492" t="s">
        <v>100</v>
      </c>
      <c r="C12" s="491" t="s">
        <v>101</v>
      </c>
      <c r="D12" s="492" t="s">
        <v>102</v>
      </c>
      <c r="E12" s="491" t="s">
        <v>103</v>
      </c>
      <c r="F12" s="492" t="s">
        <v>104</v>
      </c>
      <c r="G12" s="491" t="s">
        <v>105</v>
      </c>
      <c r="H12" s="492" t="s">
        <v>106</v>
      </c>
      <c r="I12" s="491" t="s">
        <v>107</v>
      </c>
      <c r="J12" s="492" t="s">
        <v>108</v>
      </c>
      <c r="K12" s="491" t="s">
        <v>109</v>
      </c>
      <c r="L12" s="492" t="s">
        <v>110</v>
      </c>
      <c r="M12" s="491" t="s">
        <v>111</v>
      </c>
      <c r="N12" s="492" t="s">
        <v>112</v>
      </c>
      <c r="O12" s="491" t="s">
        <v>113</v>
      </c>
      <c r="P12" s="492" t="s">
        <v>114</v>
      </c>
      <c r="Q12" s="491" t="s">
        <v>115</v>
      </c>
      <c r="R12" s="492" t="s">
        <v>116</v>
      </c>
      <c r="S12" s="491" t="s">
        <v>117</v>
      </c>
      <c r="T12" s="492" t="s">
        <v>118</v>
      </c>
      <c r="U12" s="491" t="s">
        <v>119</v>
      </c>
      <c r="V12" s="492" t="s">
        <v>120</v>
      </c>
      <c r="W12" s="491" t="s">
        <v>121</v>
      </c>
      <c r="X12" s="492" t="s">
        <v>122</v>
      </c>
    </row>
    <row r="13" customFormat="false" ht="12.75" hidden="false" customHeight="false" outlineLevel="0" collapsed="false">
      <c r="A13" s="493" t="n">
        <v>33.76</v>
      </c>
      <c r="B13" s="493" t="n">
        <v>26.85</v>
      </c>
      <c r="C13" s="493" t="n">
        <v>27.44</v>
      </c>
      <c r="D13" s="493" t="n">
        <v>23.98</v>
      </c>
      <c r="E13" s="493" t="n">
        <v>24.02</v>
      </c>
      <c r="F13" s="493" t="n">
        <v>44.8</v>
      </c>
      <c r="G13" s="493" t="n">
        <v>87.21</v>
      </c>
      <c r="H13" s="493" t="n">
        <v>73.8</v>
      </c>
      <c r="I13" s="493" t="n">
        <v>60.59</v>
      </c>
      <c r="J13" s="493" t="n">
        <v>97.19</v>
      </c>
      <c r="K13" s="493" t="n">
        <v>81.73</v>
      </c>
      <c r="L13" s="493" t="n">
        <v>55.04</v>
      </c>
      <c r="M13" s="493" t="n">
        <v>62.99</v>
      </c>
      <c r="N13" s="493" t="n">
        <v>63.85</v>
      </c>
      <c r="O13" s="493"/>
      <c r="P13" s="493"/>
      <c r="Q13" s="493"/>
      <c r="R13" s="493"/>
      <c r="S13" s="493"/>
      <c r="T13" s="493"/>
      <c r="U13" s="493"/>
      <c r="V13" s="493"/>
      <c r="W13" s="493"/>
      <c r="X13" s="493"/>
    </row>
    <row r="14" customFormat="false" ht="12.75" hidden="false" customHeight="false" outlineLevel="0" collapsed="false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</row>
    <row r="15" customFormat="false" ht="13.5" hidden="false" customHeight="false" outlineLevel="0" collapsed="false">
      <c r="A15" s="495"/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6"/>
    </row>
    <row r="16" customFormat="false" ht="13.5" hidden="false" customHeight="false" outlineLevel="0" collapsed="false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6"/>
    </row>
    <row r="17" customFormat="false" ht="13.5" hidden="false" customHeight="false" outlineLevel="0" collapsed="false">
      <c r="A17" s="498" t="s">
        <v>66</v>
      </c>
      <c r="B17" s="499" t="n">
        <f aca="false">AVERAGE(H9:L9,A15:K15)</f>
        <v>34.092</v>
      </c>
      <c r="E17" s="500" t="s">
        <v>124</v>
      </c>
      <c r="F17" s="501" t="s">
        <v>125</v>
      </c>
      <c r="G17" s="501" t="s">
        <v>126</v>
      </c>
      <c r="H17" s="501" t="s">
        <v>127</v>
      </c>
      <c r="I17" s="502" t="s">
        <v>128</v>
      </c>
      <c r="K17" s="503" t="s">
        <v>129</v>
      </c>
      <c r="L17" s="504"/>
    </row>
    <row r="18" customFormat="false" ht="13.5" hidden="false" customHeight="false" outlineLevel="0" collapsed="false">
      <c r="A18" s="505" t="s">
        <v>130</v>
      </c>
      <c r="B18" s="506" t="n">
        <f aca="false">AVERAGE(A9:G9,L15)</f>
        <v>22.8485714285714</v>
      </c>
      <c r="E18" s="507" t="n">
        <v>1</v>
      </c>
      <c r="F18" s="508"/>
      <c r="G18" s="509"/>
      <c r="H18" s="510"/>
      <c r="I18" s="511" t="n">
        <f aca="false">A9</f>
        <v>25.55</v>
      </c>
      <c r="K18" s="456"/>
      <c r="L18" s="512"/>
    </row>
    <row r="19" customFormat="false" ht="13.5" hidden="false" customHeight="false" outlineLevel="0" collapsed="false">
      <c r="A19" s="513" t="s">
        <v>131</v>
      </c>
      <c r="B19" s="514" t="n">
        <f aca="false">AVERAGE(A9:L15)</f>
        <v>40.28375</v>
      </c>
      <c r="E19" s="515" t="n">
        <v>2</v>
      </c>
      <c r="F19" s="508"/>
      <c r="G19" s="509"/>
      <c r="H19" s="516"/>
      <c r="I19" s="511" t="n">
        <f aca="false">B9</f>
        <v>20.96</v>
      </c>
      <c r="K19" s="517" t="s">
        <v>66</v>
      </c>
      <c r="L19" s="518" t="e">
        <f aca="false">AVERAGE(H25:H40)</f>
        <v>#DIV/0!</v>
      </c>
    </row>
    <row r="20" customFormat="false" ht="13.5" hidden="false" customHeight="false" outlineLevel="0" collapsed="false">
      <c r="E20" s="515" t="n">
        <v>3</v>
      </c>
      <c r="F20" s="508"/>
      <c r="G20" s="509"/>
      <c r="H20" s="516"/>
      <c r="I20" s="511" t="n">
        <f aca="false">C9</f>
        <v>20.27</v>
      </c>
      <c r="K20" s="456"/>
      <c r="L20" s="519"/>
    </row>
    <row r="21" customFormat="false" ht="13.5" hidden="false" customHeight="false" outlineLevel="0" collapsed="false">
      <c r="D21" s="196"/>
      <c r="E21" s="515" t="n">
        <v>4</v>
      </c>
      <c r="F21" s="508"/>
      <c r="G21" s="509"/>
      <c r="H21" s="516"/>
      <c r="I21" s="511" t="n">
        <f aca="false">D9</f>
        <v>19.73</v>
      </c>
      <c r="K21" s="520" t="s">
        <v>130</v>
      </c>
      <c r="L21" s="521" t="e">
        <f aca="false">AVERAGE(H18:H24,H41)</f>
        <v>#DIV/0!</v>
      </c>
    </row>
    <row r="22" customFormat="false" ht="13.5" hidden="false" customHeight="false" outlineLevel="0" collapsed="false">
      <c r="E22" s="515" t="n">
        <v>5</v>
      </c>
      <c r="F22" s="508"/>
      <c r="G22" s="509"/>
      <c r="H22" s="516"/>
      <c r="I22" s="511" t="n">
        <f aca="false">E9</f>
        <v>20.06</v>
      </c>
      <c r="K22" s="456"/>
      <c r="L22" s="519"/>
    </row>
    <row r="23" customFormat="false" ht="13.5" hidden="false" customHeight="false" outlineLevel="0" collapsed="false">
      <c r="E23" s="515" t="n">
        <v>6</v>
      </c>
      <c r="F23" s="508"/>
      <c r="G23" s="509"/>
      <c r="H23" s="516"/>
      <c r="I23" s="511" t="n">
        <f aca="false">F9</f>
        <v>23.94</v>
      </c>
      <c r="K23" s="522" t="s">
        <v>131</v>
      </c>
      <c r="L23" s="523" t="e">
        <f aca="false">AVERAGE(H18:H41)</f>
        <v>#DIV/0!</v>
      </c>
    </row>
    <row r="24" customFormat="false" ht="13.5" hidden="false" customHeight="false" outlineLevel="0" collapsed="false">
      <c r="E24" s="524" t="n">
        <v>7</v>
      </c>
      <c r="F24" s="508"/>
      <c r="G24" s="509"/>
      <c r="H24" s="525"/>
      <c r="I24" s="526" t="n">
        <f aca="false">G9</f>
        <v>29.43</v>
      </c>
    </row>
    <row r="25" customFormat="false" ht="12.75" hidden="false" customHeight="false" outlineLevel="0" collapsed="false">
      <c r="E25" s="527" t="n">
        <v>8</v>
      </c>
      <c r="F25" s="528"/>
      <c r="G25" s="529"/>
      <c r="H25" s="530"/>
      <c r="I25" s="531" t="n">
        <f aca="false">H9</f>
        <v>31.79</v>
      </c>
    </row>
    <row r="26" customFormat="false" ht="12.75" hidden="false" customHeight="false" outlineLevel="0" collapsed="false">
      <c r="E26" s="532" t="n">
        <v>9</v>
      </c>
      <c r="F26" s="528"/>
      <c r="G26" s="529"/>
      <c r="H26" s="530"/>
      <c r="I26" s="511" t="n">
        <f aca="false">I9</f>
        <v>35.37</v>
      </c>
      <c r="J26" s="533"/>
      <c r="K26" s="534" t="s">
        <v>132</v>
      </c>
      <c r="L26" s="534"/>
    </row>
    <row r="27" customFormat="false" ht="12.75" hidden="false" customHeight="false" outlineLevel="0" collapsed="false">
      <c r="E27" s="532" t="n">
        <v>10</v>
      </c>
      <c r="F27" s="528"/>
      <c r="G27" s="529"/>
      <c r="H27" s="530"/>
      <c r="I27" s="511" t="n">
        <f aca="false">J9</f>
        <v>34.21</v>
      </c>
      <c r="K27" s="31"/>
      <c r="L27" s="31"/>
    </row>
    <row r="28" customFormat="false" ht="12.75" hidden="false" customHeight="false" outlineLevel="0" collapsed="false">
      <c r="E28" s="532" t="n">
        <v>11</v>
      </c>
      <c r="F28" s="528"/>
      <c r="G28" s="529"/>
      <c r="H28" s="530"/>
      <c r="I28" s="511" t="n">
        <f aca="false">K9</f>
        <v>34.26</v>
      </c>
      <c r="K28" s="534" t="s">
        <v>133</v>
      </c>
      <c r="L28" s="534" t="n">
        <v>45.2</v>
      </c>
    </row>
    <row r="29" customFormat="false" ht="12.75" hidden="false" customHeight="false" outlineLevel="0" collapsed="false">
      <c r="E29" s="532" t="n">
        <v>12</v>
      </c>
      <c r="F29" s="528"/>
      <c r="G29" s="529"/>
      <c r="H29" s="530"/>
      <c r="I29" s="511" t="n">
        <f aca="false">L9</f>
        <v>34.83</v>
      </c>
      <c r="K29" s="534" t="s">
        <v>80</v>
      </c>
      <c r="L29" s="534" t="n">
        <v>26</v>
      </c>
    </row>
    <row r="30" customFormat="false" ht="12.75" hidden="false" customHeight="false" outlineLevel="0" collapsed="false">
      <c r="E30" s="532" t="n">
        <v>13</v>
      </c>
      <c r="F30" s="528"/>
      <c r="G30" s="529"/>
      <c r="H30" s="530"/>
      <c r="I30" s="511" t="n">
        <f aca="false">M9</f>
        <v>34.83</v>
      </c>
    </row>
    <row r="31" customFormat="false" ht="12.75" hidden="false" customHeight="false" outlineLevel="0" collapsed="false">
      <c r="E31" s="532" t="n">
        <v>14</v>
      </c>
      <c r="F31" s="528"/>
      <c r="G31" s="529"/>
      <c r="H31" s="530"/>
      <c r="I31" s="511" t="n">
        <f aca="false">N9</f>
        <v>36.87</v>
      </c>
    </row>
    <row r="32" customFormat="false" ht="12.75" hidden="false" customHeight="false" outlineLevel="0" collapsed="false">
      <c r="E32" s="532" t="n">
        <v>15</v>
      </c>
      <c r="F32" s="528"/>
      <c r="G32" s="529"/>
      <c r="H32" s="530"/>
      <c r="I32" s="511" t="n">
        <f aca="false">O9</f>
        <v>39.98</v>
      </c>
    </row>
    <row r="33" customFormat="false" ht="12.75" hidden="false" customHeight="false" outlineLevel="0" collapsed="false">
      <c r="E33" s="532" t="n">
        <v>16</v>
      </c>
      <c r="F33" s="528"/>
      <c r="G33" s="529"/>
      <c r="H33" s="530"/>
      <c r="I33" s="511" t="n">
        <f aca="false">P9</f>
        <v>39.87</v>
      </c>
    </row>
    <row r="34" customFormat="false" ht="12.75" hidden="false" customHeight="false" outlineLevel="0" collapsed="false">
      <c r="E34" s="532" t="n">
        <v>17</v>
      </c>
      <c r="F34" s="528"/>
      <c r="G34" s="529"/>
      <c r="H34" s="530"/>
      <c r="I34" s="511" t="n">
        <f aca="false">Q9</f>
        <v>39.84</v>
      </c>
    </row>
    <row r="35" customFormat="false" ht="12.75" hidden="false" customHeight="false" outlineLevel="0" collapsed="false">
      <c r="E35" s="532" t="n">
        <v>18</v>
      </c>
      <c r="F35" s="528"/>
      <c r="G35" s="529"/>
      <c r="H35" s="530"/>
      <c r="I35" s="511" t="n">
        <f aca="false">R9</f>
        <v>36.63</v>
      </c>
    </row>
    <row r="36" customFormat="false" ht="12.75" hidden="false" customHeight="false" outlineLevel="0" collapsed="false">
      <c r="E36" s="532" t="n">
        <v>19</v>
      </c>
      <c r="F36" s="528"/>
      <c r="G36" s="529"/>
      <c r="H36" s="530"/>
      <c r="I36" s="511" t="n">
        <f aca="false">S9</f>
        <v>34.25</v>
      </c>
    </row>
    <row r="37" customFormat="false" ht="12.75" hidden="false" customHeight="false" outlineLevel="0" collapsed="false">
      <c r="E37" s="532" t="n">
        <v>20</v>
      </c>
      <c r="F37" s="528"/>
      <c r="G37" s="529"/>
      <c r="H37" s="530"/>
      <c r="I37" s="511" t="n">
        <f aca="false">T9</f>
        <v>34.54</v>
      </c>
    </row>
    <row r="38" customFormat="false" ht="12.75" hidden="false" customHeight="false" outlineLevel="0" collapsed="false">
      <c r="E38" s="532" t="n">
        <v>21</v>
      </c>
      <c r="F38" s="528"/>
      <c r="G38" s="529"/>
      <c r="H38" s="530"/>
      <c r="I38" s="511" t="n">
        <f aca="false">U9</f>
        <v>35.46</v>
      </c>
    </row>
    <row r="39" customFormat="false" ht="12.75" hidden="false" customHeight="false" outlineLevel="0" collapsed="false">
      <c r="E39" s="532" t="n">
        <v>22</v>
      </c>
      <c r="F39" s="528"/>
      <c r="G39" s="529"/>
      <c r="H39" s="530"/>
      <c r="I39" s="511" t="n">
        <f aca="false">V9</f>
        <v>33.82</v>
      </c>
    </row>
    <row r="40" customFormat="false" ht="13.5" hidden="false" customHeight="false" outlineLevel="0" collapsed="false">
      <c r="E40" s="535" t="n">
        <v>23</v>
      </c>
      <c r="F40" s="528"/>
      <c r="G40" s="529"/>
      <c r="H40" s="530"/>
      <c r="I40" s="526" t="n">
        <f aca="false">W9</f>
        <v>28.98</v>
      </c>
    </row>
    <row r="41" customFormat="false" ht="13.5" hidden="false" customHeight="false" outlineLevel="0" collapsed="false">
      <c r="E41" s="536" t="n">
        <v>24</v>
      </c>
      <c r="F41" s="537"/>
      <c r="G41" s="538"/>
      <c r="H41" s="539"/>
      <c r="I41" s="186" t="n">
        <f aca="false">X9</f>
        <v>29.45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:X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</cols>
  <sheetData>
    <row r="3" customFormat="false" ht="12.75" hidden="false" customHeight="false" outlineLevel="0" collapsed="false">
      <c r="J3" s="469"/>
    </row>
    <row r="4" customFormat="false" ht="12.75" hidden="false" customHeight="false" outlineLevel="0" collapsed="false">
      <c r="E4" s="469" t="s">
        <v>97</v>
      </c>
      <c r="I4" s="31"/>
      <c r="J4" s="31"/>
      <c r="K4" s="490"/>
    </row>
    <row r="7" customFormat="false" ht="13.5" hidden="false" customHeight="false" outlineLevel="0" collapsed="false">
      <c r="A7" s="469" t="s">
        <v>98</v>
      </c>
    </row>
    <row r="8" customFormat="false" ht="13.5" hidden="false" customHeight="false" outlineLevel="0" collapsed="false">
      <c r="A8" s="491" t="s">
        <v>99</v>
      </c>
      <c r="B8" s="492" t="s">
        <v>100</v>
      </c>
      <c r="C8" s="491" t="s">
        <v>101</v>
      </c>
      <c r="D8" s="492" t="s">
        <v>102</v>
      </c>
      <c r="E8" s="491" t="s">
        <v>103</v>
      </c>
      <c r="F8" s="492" t="s">
        <v>104</v>
      </c>
      <c r="G8" s="491" t="s">
        <v>105</v>
      </c>
      <c r="H8" s="492" t="s">
        <v>106</v>
      </c>
      <c r="I8" s="491" t="s">
        <v>107</v>
      </c>
      <c r="J8" s="492" t="s">
        <v>108</v>
      </c>
      <c r="K8" s="491" t="s">
        <v>109</v>
      </c>
      <c r="L8" s="492" t="s">
        <v>110</v>
      </c>
      <c r="M8" s="491" t="s">
        <v>111</v>
      </c>
      <c r="N8" s="492" t="s">
        <v>112</v>
      </c>
      <c r="O8" s="491" t="s">
        <v>113</v>
      </c>
      <c r="P8" s="492" t="s">
        <v>114</v>
      </c>
      <c r="Q8" s="491" t="s">
        <v>115</v>
      </c>
      <c r="R8" s="492" t="s">
        <v>116</v>
      </c>
      <c r="S8" s="491" t="s">
        <v>117</v>
      </c>
      <c r="T8" s="492" t="s">
        <v>118</v>
      </c>
      <c r="U8" s="491" t="s">
        <v>119</v>
      </c>
      <c r="V8" s="492" t="s">
        <v>120</v>
      </c>
      <c r="W8" s="491" t="s">
        <v>121</v>
      </c>
      <c r="X8" s="492" t="s">
        <v>122</v>
      </c>
    </row>
    <row r="9" customFormat="false" ht="12.75" hidden="false" customHeight="false" outlineLevel="0" collapsed="false">
      <c r="A9" s="493" t="n">
        <v>26.46</v>
      </c>
      <c r="B9" s="493" t="n">
        <v>25.24</v>
      </c>
      <c r="C9" s="493" t="n">
        <v>24.84</v>
      </c>
      <c r="D9" s="493" t="n">
        <v>24.44</v>
      </c>
      <c r="E9" s="493" t="n">
        <v>24.59</v>
      </c>
      <c r="F9" s="493" t="n">
        <v>25.42</v>
      </c>
      <c r="G9" s="493" t="n">
        <v>29.67</v>
      </c>
      <c r="H9" s="493" t="n">
        <v>37.95</v>
      </c>
      <c r="I9" s="493" t="n">
        <v>41.78</v>
      </c>
      <c r="J9" s="493" t="n">
        <v>43.9</v>
      </c>
      <c r="K9" s="493" t="n">
        <v>46.53</v>
      </c>
      <c r="L9" s="493" t="n">
        <v>48.01</v>
      </c>
      <c r="M9" s="493" t="n">
        <v>49.63</v>
      </c>
      <c r="N9" s="493" t="n">
        <v>50.84</v>
      </c>
      <c r="O9" s="493" t="n">
        <v>50.69</v>
      </c>
      <c r="P9" s="493" t="n">
        <v>50.87</v>
      </c>
      <c r="Q9" s="493" t="n">
        <v>49.72</v>
      </c>
      <c r="R9" s="493" t="n">
        <v>49.77</v>
      </c>
      <c r="S9" s="493" t="n">
        <v>46.56</v>
      </c>
      <c r="T9" s="493" t="n">
        <v>48.03</v>
      </c>
      <c r="U9" s="493" t="n">
        <v>45.94</v>
      </c>
      <c r="V9" s="493" t="n">
        <v>41.64</v>
      </c>
      <c r="W9" s="493" t="n">
        <v>35.8</v>
      </c>
      <c r="X9" s="493" t="n">
        <v>32.57</v>
      </c>
    </row>
    <row r="10" customFormat="false" ht="12.75" hidden="false" customHeight="false" outlineLevel="0" collapsed="false">
      <c r="A10" s="493"/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</row>
    <row r="11" customFormat="false" ht="13.5" hidden="false" customHeight="false" outlineLevel="0" collapsed="false">
      <c r="A11" s="494" t="s">
        <v>123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</row>
    <row r="12" customFormat="false" ht="13.5" hidden="false" customHeight="false" outlineLevel="0" collapsed="false">
      <c r="A12" s="491" t="s">
        <v>99</v>
      </c>
      <c r="B12" s="492" t="s">
        <v>100</v>
      </c>
      <c r="C12" s="491" t="s">
        <v>101</v>
      </c>
      <c r="D12" s="492" t="s">
        <v>102</v>
      </c>
      <c r="E12" s="491" t="s">
        <v>103</v>
      </c>
      <c r="F12" s="492" t="s">
        <v>104</v>
      </c>
      <c r="G12" s="491" t="s">
        <v>105</v>
      </c>
      <c r="H12" s="492" t="s">
        <v>106</v>
      </c>
      <c r="I12" s="491" t="s">
        <v>107</v>
      </c>
      <c r="J12" s="492" t="s">
        <v>108</v>
      </c>
      <c r="K12" s="491" t="s">
        <v>109</v>
      </c>
      <c r="L12" s="492" t="s">
        <v>110</v>
      </c>
      <c r="M12" s="491" t="s">
        <v>111</v>
      </c>
      <c r="N12" s="492" t="s">
        <v>112</v>
      </c>
      <c r="O12" s="491" t="s">
        <v>113</v>
      </c>
      <c r="P12" s="492" t="s">
        <v>114</v>
      </c>
      <c r="Q12" s="491" t="s">
        <v>115</v>
      </c>
      <c r="R12" s="492" t="s">
        <v>116</v>
      </c>
      <c r="S12" s="491" t="s">
        <v>117</v>
      </c>
      <c r="T12" s="492" t="s">
        <v>118</v>
      </c>
      <c r="U12" s="491" t="s">
        <v>119</v>
      </c>
      <c r="V12" s="492" t="s">
        <v>120</v>
      </c>
      <c r="W12" s="491" t="s">
        <v>121</v>
      </c>
      <c r="X12" s="492" t="s">
        <v>122</v>
      </c>
    </row>
    <row r="13" customFormat="false" ht="12.75" hidden="false" customHeight="false" outlineLevel="0" collapsed="false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</row>
    <row r="14" customFormat="false" ht="12.75" hidden="false" customHeight="false" outlineLevel="0" collapsed="false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</row>
    <row r="15" customFormat="false" ht="13.5" hidden="false" customHeight="false" outlineLevel="0" collapsed="false">
      <c r="A15" s="495"/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6"/>
    </row>
    <row r="16" customFormat="false" ht="13.5" hidden="false" customHeight="false" outlineLevel="0" collapsed="false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6"/>
    </row>
    <row r="17" customFormat="false" ht="13.5" hidden="false" customHeight="false" outlineLevel="0" collapsed="false">
      <c r="A17" s="498" t="s">
        <v>66</v>
      </c>
      <c r="B17" s="499" t="n">
        <f aca="false">AVERAGE(H9:L9,A15:K15)</f>
        <v>43.634</v>
      </c>
      <c r="E17" s="500" t="s">
        <v>124</v>
      </c>
      <c r="F17" s="501" t="s">
        <v>125</v>
      </c>
      <c r="G17" s="501" t="s">
        <v>126</v>
      </c>
      <c r="H17" s="501" t="s">
        <v>127</v>
      </c>
      <c r="I17" s="502" t="s">
        <v>128</v>
      </c>
      <c r="K17" s="503" t="s">
        <v>129</v>
      </c>
      <c r="L17" s="504"/>
    </row>
    <row r="18" customFormat="false" ht="13.5" hidden="false" customHeight="false" outlineLevel="0" collapsed="false">
      <c r="A18" s="505" t="s">
        <v>130</v>
      </c>
      <c r="B18" s="506" t="n">
        <f aca="false">AVERAGE(A9:G9,L15)</f>
        <v>25.8085714285714</v>
      </c>
      <c r="E18" s="507" t="n">
        <v>1</v>
      </c>
      <c r="F18" s="508"/>
      <c r="G18" s="509"/>
      <c r="H18" s="510"/>
      <c r="I18" s="511" t="n">
        <f aca="false">A9</f>
        <v>26.46</v>
      </c>
      <c r="K18" s="456"/>
      <c r="L18" s="512"/>
    </row>
    <row r="19" customFormat="false" ht="13.5" hidden="false" customHeight="false" outlineLevel="0" collapsed="false">
      <c r="A19" s="513" t="s">
        <v>131</v>
      </c>
      <c r="B19" s="514" t="n">
        <f aca="false">AVERAGE(A9:L15)</f>
        <v>33.2358333333333</v>
      </c>
      <c r="E19" s="515" t="n">
        <v>2</v>
      </c>
      <c r="F19" s="508"/>
      <c r="G19" s="509"/>
      <c r="H19" s="516"/>
      <c r="I19" s="511" t="n">
        <f aca="false">B9</f>
        <v>25.24</v>
      </c>
      <c r="K19" s="517" t="s">
        <v>66</v>
      </c>
      <c r="L19" s="518" t="e">
        <f aca="false">AVERAGE(H25:H40)</f>
        <v>#DIV/0!</v>
      </c>
    </row>
    <row r="20" customFormat="false" ht="13.5" hidden="false" customHeight="false" outlineLevel="0" collapsed="false">
      <c r="E20" s="515" t="n">
        <v>3</v>
      </c>
      <c r="F20" s="508"/>
      <c r="G20" s="509"/>
      <c r="H20" s="516"/>
      <c r="I20" s="511" t="n">
        <f aca="false">C9</f>
        <v>24.84</v>
      </c>
      <c r="K20" s="456"/>
      <c r="L20" s="519"/>
    </row>
    <row r="21" customFormat="false" ht="13.5" hidden="false" customHeight="false" outlineLevel="0" collapsed="false">
      <c r="D21" s="196"/>
      <c r="E21" s="515" t="n">
        <v>4</v>
      </c>
      <c r="F21" s="508"/>
      <c r="G21" s="509"/>
      <c r="H21" s="516"/>
      <c r="I21" s="511" t="n">
        <f aca="false">D9</f>
        <v>24.44</v>
      </c>
      <c r="K21" s="520" t="s">
        <v>130</v>
      </c>
      <c r="L21" s="521" t="e">
        <f aca="false">AVERAGE(H18:H24,H41)</f>
        <v>#DIV/0!</v>
      </c>
    </row>
    <row r="22" customFormat="false" ht="13.5" hidden="false" customHeight="false" outlineLevel="0" collapsed="false">
      <c r="E22" s="515" t="n">
        <v>5</v>
      </c>
      <c r="F22" s="508"/>
      <c r="G22" s="509"/>
      <c r="H22" s="516"/>
      <c r="I22" s="511" t="n">
        <f aca="false">E9</f>
        <v>24.59</v>
      </c>
      <c r="K22" s="456"/>
      <c r="L22" s="519"/>
    </row>
    <row r="23" customFormat="false" ht="13.5" hidden="false" customHeight="false" outlineLevel="0" collapsed="false">
      <c r="E23" s="515" t="n">
        <v>6</v>
      </c>
      <c r="F23" s="508"/>
      <c r="G23" s="509"/>
      <c r="H23" s="516"/>
      <c r="I23" s="511" t="n">
        <f aca="false">F9</f>
        <v>25.42</v>
      </c>
      <c r="K23" s="522" t="s">
        <v>131</v>
      </c>
      <c r="L23" s="523" t="e">
        <f aca="false">AVERAGE(H18:H41)</f>
        <v>#DIV/0!</v>
      </c>
    </row>
    <row r="24" customFormat="false" ht="13.5" hidden="false" customHeight="false" outlineLevel="0" collapsed="false">
      <c r="E24" s="524" t="n">
        <v>7</v>
      </c>
      <c r="F24" s="508"/>
      <c r="G24" s="509"/>
      <c r="H24" s="525"/>
      <c r="I24" s="526" t="n">
        <f aca="false">G9</f>
        <v>29.67</v>
      </c>
    </row>
    <row r="25" customFormat="false" ht="12.75" hidden="false" customHeight="false" outlineLevel="0" collapsed="false">
      <c r="E25" s="527" t="n">
        <v>8</v>
      </c>
      <c r="F25" s="528"/>
      <c r="G25" s="529"/>
      <c r="H25" s="530"/>
      <c r="I25" s="531" t="n">
        <f aca="false">H9</f>
        <v>37.95</v>
      </c>
    </row>
    <row r="26" customFormat="false" ht="12.75" hidden="false" customHeight="false" outlineLevel="0" collapsed="false">
      <c r="E26" s="532" t="n">
        <v>9</v>
      </c>
      <c r="F26" s="528"/>
      <c r="G26" s="529"/>
      <c r="H26" s="530"/>
      <c r="I26" s="511" t="n">
        <f aca="false">I9</f>
        <v>41.78</v>
      </c>
      <c r="J26" s="533"/>
      <c r="K26" s="534" t="s">
        <v>132</v>
      </c>
      <c r="L26" s="534"/>
    </row>
    <row r="27" customFormat="false" ht="12.75" hidden="false" customHeight="false" outlineLevel="0" collapsed="false">
      <c r="E27" s="532" t="n">
        <v>10</v>
      </c>
      <c r="F27" s="528"/>
      <c r="G27" s="529"/>
      <c r="H27" s="530"/>
      <c r="I27" s="511" t="n">
        <f aca="false">J9</f>
        <v>43.9</v>
      </c>
      <c r="K27" s="31"/>
      <c r="L27" s="31"/>
    </row>
    <row r="28" customFormat="false" ht="12.75" hidden="false" customHeight="false" outlineLevel="0" collapsed="false">
      <c r="E28" s="532" t="n">
        <v>11</v>
      </c>
      <c r="F28" s="528"/>
      <c r="G28" s="529"/>
      <c r="H28" s="530"/>
      <c r="I28" s="511" t="n">
        <f aca="false">K9</f>
        <v>46.53</v>
      </c>
      <c r="K28" s="534" t="s">
        <v>133</v>
      </c>
      <c r="L28" s="534" t="n">
        <v>45.2</v>
      </c>
    </row>
    <row r="29" customFormat="false" ht="12.75" hidden="false" customHeight="false" outlineLevel="0" collapsed="false">
      <c r="E29" s="532" t="n">
        <v>12</v>
      </c>
      <c r="F29" s="528"/>
      <c r="G29" s="529"/>
      <c r="H29" s="530"/>
      <c r="I29" s="511" t="n">
        <f aca="false">L9</f>
        <v>48.01</v>
      </c>
      <c r="K29" s="534" t="s">
        <v>80</v>
      </c>
      <c r="L29" s="534" t="n">
        <v>26</v>
      </c>
    </row>
    <row r="30" customFormat="false" ht="12.75" hidden="false" customHeight="false" outlineLevel="0" collapsed="false">
      <c r="E30" s="532" t="n">
        <v>13</v>
      </c>
      <c r="F30" s="528"/>
      <c r="G30" s="529"/>
      <c r="H30" s="530"/>
      <c r="I30" s="511" t="n">
        <f aca="false">M9</f>
        <v>49.63</v>
      </c>
    </row>
    <row r="31" customFormat="false" ht="12.75" hidden="false" customHeight="false" outlineLevel="0" collapsed="false">
      <c r="E31" s="532" t="n">
        <v>14</v>
      </c>
      <c r="F31" s="528"/>
      <c r="G31" s="529"/>
      <c r="H31" s="530"/>
      <c r="I31" s="511" t="n">
        <f aca="false">N9</f>
        <v>50.84</v>
      </c>
    </row>
    <row r="32" customFormat="false" ht="12.75" hidden="false" customHeight="false" outlineLevel="0" collapsed="false">
      <c r="E32" s="532" t="n">
        <v>15</v>
      </c>
      <c r="F32" s="528"/>
      <c r="G32" s="529"/>
      <c r="H32" s="530"/>
      <c r="I32" s="511" t="n">
        <f aca="false">O9</f>
        <v>50.69</v>
      </c>
    </row>
    <row r="33" customFormat="false" ht="12.75" hidden="false" customHeight="false" outlineLevel="0" collapsed="false">
      <c r="E33" s="532" t="n">
        <v>16</v>
      </c>
      <c r="F33" s="528"/>
      <c r="G33" s="529"/>
      <c r="H33" s="530"/>
      <c r="I33" s="511" t="n">
        <f aca="false">P9</f>
        <v>50.87</v>
      </c>
    </row>
    <row r="34" customFormat="false" ht="12.75" hidden="false" customHeight="false" outlineLevel="0" collapsed="false">
      <c r="E34" s="532" t="n">
        <v>17</v>
      </c>
      <c r="F34" s="528"/>
      <c r="G34" s="529"/>
      <c r="H34" s="530"/>
      <c r="I34" s="511" t="n">
        <f aca="false">Q9</f>
        <v>49.72</v>
      </c>
    </row>
    <row r="35" customFormat="false" ht="12.75" hidden="false" customHeight="false" outlineLevel="0" collapsed="false">
      <c r="E35" s="532" t="n">
        <v>18</v>
      </c>
      <c r="F35" s="528"/>
      <c r="G35" s="529"/>
      <c r="H35" s="530"/>
      <c r="I35" s="511" t="n">
        <f aca="false">R9</f>
        <v>49.77</v>
      </c>
    </row>
    <row r="36" customFormat="false" ht="12.75" hidden="false" customHeight="false" outlineLevel="0" collapsed="false">
      <c r="E36" s="532" t="n">
        <v>19</v>
      </c>
      <c r="F36" s="528"/>
      <c r="G36" s="529"/>
      <c r="H36" s="530"/>
      <c r="I36" s="511" t="n">
        <f aca="false">S9</f>
        <v>46.56</v>
      </c>
    </row>
    <row r="37" customFormat="false" ht="12.75" hidden="false" customHeight="false" outlineLevel="0" collapsed="false">
      <c r="E37" s="532" t="n">
        <v>20</v>
      </c>
      <c r="F37" s="528"/>
      <c r="G37" s="529"/>
      <c r="H37" s="530"/>
      <c r="I37" s="511" t="n">
        <f aca="false">T9</f>
        <v>48.03</v>
      </c>
    </row>
    <row r="38" customFormat="false" ht="12.75" hidden="false" customHeight="false" outlineLevel="0" collapsed="false">
      <c r="E38" s="532" t="n">
        <v>21</v>
      </c>
      <c r="F38" s="528"/>
      <c r="G38" s="529"/>
      <c r="H38" s="530"/>
      <c r="I38" s="511" t="n">
        <f aca="false">U9</f>
        <v>45.94</v>
      </c>
    </row>
    <row r="39" customFormat="false" ht="12.75" hidden="false" customHeight="false" outlineLevel="0" collapsed="false">
      <c r="E39" s="532" t="n">
        <v>22</v>
      </c>
      <c r="F39" s="528"/>
      <c r="G39" s="529"/>
      <c r="H39" s="530"/>
      <c r="I39" s="511" t="n">
        <f aca="false">V9</f>
        <v>41.64</v>
      </c>
    </row>
    <row r="40" customFormat="false" ht="13.5" hidden="false" customHeight="false" outlineLevel="0" collapsed="false">
      <c r="E40" s="535" t="n">
        <v>23</v>
      </c>
      <c r="F40" s="528"/>
      <c r="G40" s="529"/>
      <c r="H40" s="530"/>
      <c r="I40" s="526" t="n">
        <f aca="false">W9</f>
        <v>35.8</v>
      </c>
    </row>
    <row r="41" customFormat="false" ht="13.5" hidden="false" customHeight="false" outlineLevel="0" collapsed="false">
      <c r="E41" s="536" t="n">
        <v>24</v>
      </c>
      <c r="F41" s="537"/>
      <c r="G41" s="538"/>
      <c r="H41" s="539"/>
      <c r="I41" s="186" t="n">
        <f aca="false">X9</f>
        <v>32.57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3" activeCellId="0" sqref="A13: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</cols>
  <sheetData>
    <row r="3" customFormat="false" ht="12.75" hidden="false" customHeight="false" outlineLevel="0" collapsed="false">
      <c r="J3" s="469"/>
    </row>
    <row r="4" customFormat="false" ht="12.75" hidden="false" customHeight="false" outlineLevel="0" collapsed="false">
      <c r="E4" s="469" t="s">
        <v>97</v>
      </c>
      <c r="I4" s="31"/>
      <c r="J4" s="31"/>
      <c r="K4" s="490"/>
    </row>
    <row r="7" customFormat="false" ht="13.5" hidden="false" customHeight="false" outlineLevel="0" collapsed="false">
      <c r="A7" s="469" t="s">
        <v>98</v>
      </c>
    </row>
    <row r="8" customFormat="false" ht="13.5" hidden="false" customHeight="false" outlineLevel="0" collapsed="false">
      <c r="A8" s="491" t="s">
        <v>99</v>
      </c>
      <c r="B8" s="492" t="s">
        <v>100</v>
      </c>
      <c r="C8" s="491" t="s">
        <v>101</v>
      </c>
      <c r="D8" s="492" t="s">
        <v>102</v>
      </c>
      <c r="E8" s="491" t="s">
        <v>103</v>
      </c>
      <c r="F8" s="492" t="s">
        <v>104</v>
      </c>
      <c r="G8" s="491" t="s">
        <v>105</v>
      </c>
      <c r="H8" s="492" t="s">
        <v>106</v>
      </c>
      <c r="I8" s="491" t="s">
        <v>107</v>
      </c>
      <c r="J8" s="492" t="s">
        <v>108</v>
      </c>
      <c r="K8" s="491" t="s">
        <v>109</v>
      </c>
      <c r="L8" s="492" t="s">
        <v>110</v>
      </c>
      <c r="M8" s="491" t="s">
        <v>111</v>
      </c>
      <c r="N8" s="492" t="s">
        <v>112</v>
      </c>
      <c r="O8" s="491" t="s">
        <v>113</v>
      </c>
      <c r="P8" s="492" t="s">
        <v>114</v>
      </c>
      <c r="Q8" s="491" t="s">
        <v>115</v>
      </c>
      <c r="R8" s="492" t="s">
        <v>116</v>
      </c>
      <c r="S8" s="491" t="s">
        <v>117</v>
      </c>
      <c r="T8" s="492" t="s">
        <v>118</v>
      </c>
      <c r="U8" s="491" t="s">
        <v>119</v>
      </c>
      <c r="V8" s="492" t="s">
        <v>120</v>
      </c>
      <c r="W8" s="491" t="s">
        <v>121</v>
      </c>
      <c r="X8" s="492" t="s">
        <v>122</v>
      </c>
    </row>
    <row r="9" customFormat="false" ht="12.75" hidden="false" customHeight="false" outlineLevel="0" collapsed="false">
      <c r="A9" s="493" t="n">
        <v>26.87</v>
      </c>
      <c r="B9" s="493" t="n">
        <v>25.63</v>
      </c>
      <c r="C9" s="493" t="n">
        <v>25.21</v>
      </c>
      <c r="D9" s="493" t="n">
        <v>24.79</v>
      </c>
      <c r="E9" s="493" t="n">
        <v>24.96</v>
      </c>
      <c r="F9" s="493" t="n">
        <v>25.76</v>
      </c>
      <c r="G9" s="493" t="n">
        <v>30.05</v>
      </c>
      <c r="H9" s="493" t="n">
        <v>38.5</v>
      </c>
      <c r="I9" s="493" t="n">
        <v>42.26</v>
      </c>
      <c r="J9" s="493" t="n">
        <v>44.38</v>
      </c>
      <c r="K9" s="493" t="n">
        <v>46.99</v>
      </c>
      <c r="L9" s="493" t="n">
        <v>48.47</v>
      </c>
      <c r="M9" s="493" t="n">
        <v>50.07</v>
      </c>
      <c r="N9" s="493" t="n">
        <v>51.32</v>
      </c>
      <c r="O9" s="493" t="n">
        <v>51.19</v>
      </c>
      <c r="P9" s="493" t="n">
        <v>51.26</v>
      </c>
      <c r="Q9" s="493" t="n">
        <v>50.08</v>
      </c>
      <c r="R9" s="493" t="n">
        <v>50.22</v>
      </c>
      <c r="S9" s="493" t="n">
        <v>46.87</v>
      </c>
      <c r="T9" s="493" t="n">
        <v>48.34</v>
      </c>
      <c r="U9" s="493" t="n">
        <v>46.18</v>
      </c>
      <c r="V9" s="493" t="n">
        <v>41.94</v>
      </c>
      <c r="W9" s="493" t="n">
        <v>36.42</v>
      </c>
      <c r="X9" s="493" t="n">
        <v>33.08</v>
      </c>
    </row>
    <row r="10" customFormat="false" ht="12.75" hidden="false" customHeight="false" outlineLevel="0" collapsed="false">
      <c r="A10" s="493"/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</row>
    <row r="11" customFormat="false" ht="13.5" hidden="false" customHeight="false" outlineLevel="0" collapsed="false">
      <c r="A11" s="494" t="s">
        <v>123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</row>
    <row r="12" customFormat="false" ht="13.5" hidden="false" customHeight="false" outlineLevel="0" collapsed="false">
      <c r="A12" s="491" t="s">
        <v>99</v>
      </c>
      <c r="B12" s="492" t="s">
        <v>100</v>
      </c>
      <c r="C12" s="491" t="s">
        <v>101</v>
      </c>
      <c r="D12" s="492" t="s">
        <v>102</v>
      </c>
      <c r="E12" s="491" t="s">
        <v>103</v>
      </c>
      <c r="F12" s="492" t="s">
        <v>104</v>
      </c>
      <c r="G12" s="491" t="s">
        <v>105</v>
      </c>
      <c r="H12" s="492" t="s">
        <v>106</v>
      </c>
      <c r="I12" s="491" t="s">
        <v>107</v>
      </c>
      <c r="J12" s="492" t="s">
        <v>108</v>
      </c>
      <c r="K12" s="491" t="s">
        <v>109</v>
      </c>
      <c r="L12" s="492" t="s">
        <v>110</v>
      </c>
      <c r="M12" s="491" t="s">
        <v>111</v>
      </c>
      <c r="N12" s="492" t="s">
        <v>112</v>
      </c>
      <c r="O12" s="491" t="s">
        <v>113</v>
      </c>
      <c r="P12" s="492" t="s">
        <v>114</v>
      </c>
      <c r="Q12" s="491" t="s">
        <v>115</v>
      </c>
      <c r="R12" s="492" t="s">
        <v>116</v>
      </c>
      <c r="S12" s="491" t="s">
        <v>117</v>
      </c>
      <c r="T12" s="492" t="s">
        <v>118</v>
      </c>
      <c r="U12" s="491" t="s">
        <v>119</v>
      </c>
      <c r="V12" s="492" t="s">
        <v>120</v>
      </c>
      <c r="W12" s="491" t="s">
        <v>121</v>
      </c>
      <c r="X12" s="492" t="s">
        <v>122</v>
      </c>
    </row>
    <row r="13" customFormat="false" ht="12.75" hidden="false" customHeight="false" outlineLevel="0" collapsed="false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</row>
    <row r="14" customFormat="false" ht="12.75" hidden="false" customHeight="false" outlineLevel="0" collapsed="false">
      <c r="A14" s="540"/>
      <c r="B14" s="540"/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</row>
    <row r="15" customFormat="false" ht="13.5" hidden="false" customHeight="false" outlineLevel="0" collapsed="false">
      <c r="A15" s="495"/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6"/>
    </row>
    <row r="16" customFormat="false" ht="13.5" hidden="false" customHeight="false" outlineLevel="0" collapsed="false">
      <c r="A16" s="497"/>
      <c r="B16" s="497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6"/>
    </row>
    <row r="17" customFormat="false" ht="13.5" hidden="false" customHeight="false" outlineLevel="0" collapsed="false">
      <c r="A17" s="498" t="s">
        <v>66</v>
      </c>
      <c r="B17" s="499" t="n">
        <f aca="false">AVERAGE(H9:L9,A15:K15)</f>
        <v>44.12</v>
      </c>
      <c r="E17" s="500" t="s">
        <v>124</v>
      </c>
      <c r="F17" s="501" t="s">
        <v>125</v>
      </c>
      <c r="G17" s="501" t="s">
        <v>126</v>
      </c>
      <c r="H17" s="501" t="s">
        <v>127</v>
      </c>
      <c r="I17" s="502" t="s">
        <v>128</v>
      </c>
      <c r="K17" s="503" t="s">
        <v>129</v>
      </c>
      <c r="L17" s="504"/>
    </row>
    <row r="18" customFormat="false" ht="13.5" hidden="false" customHeight="false" outlineLevel="0" collapsed="false">
      <c r="A18" s="505" t="s">
        <v>130</v>
      </c>
      <c r="B18" s="506" t="n">
        <f aca="false">AVERAGE(A9:G9,L15)</f>
        <v>26.1814285714286</v>
      </c>
      <c r="E18" s="507" t="n">
        <v>1</v>
      </c>
      <c r="F18" s="508"/>
      <c r="G18" s="509"/>
      <c r="H18" s="510"/>
      <c r="I18" s="511" t="n">
        <f aca="false">A9</f>
        <v>26.87</v>
      </c>
      <c r="K18" s="456"/>
      <c r="L18" s="512"/>
    </row>
    <row r="19" customFormat="false" ht="13.5" hidden="false" customHeight="false" outlineLevel="0" collapsed="false">
      <c r="A19" s="513" t="s">
        <v>131</v>
      </c>
      <c r="B19" s="514" t="n">
        <f aca="false">AVERAGE(A9:L15)</f>
        <v>33.6558333333333</v>
      </c>
      <c r="E19" s="515" t="n">
        <v>2</v>
      </c>
      <c r="F19" s="508"/>
      <c r="G19" s="509"/>
      <c r="H19" s="516"/>
      <c r="I19" s="511" t="n">
        <f aca="false">B9</f>
        <v>25.63</v>
      </c>
      <c r="K19" s="517" t="s">
        <v>66</v>
      </c>
      <c r="L19" s="518" t="e">
        <f aca="false">AVERAGE(H25:H40)</f>
        <v>#DIV/0!</v>
      </c>
    </row>
    <row r="20" customFormat="false" ht="13.5" hidden="false" customHeight="false" outlineLevel="0" collapsed="false">
      <c r="E20" s="515" t="n">
        <v>3</v>
      </c>
      <c r="F20" s="508"/>
      <c r="G20" s="509"/>
      <c r="H20" s="516"/>
      <c r="I20" s="511" t="n">
        <f aca="false">C9</f>
        <v>25.21</v>
      </c>
      <c r="K20" s="456"/>
      <c r="L20" s="519"/>
    </row>
    <row r="21" customFormat="false" ht="13.5" hidden="false" customHeight="false" outlineLevel="0" collapsed="false">
      <c r="D21" s="196"/>
      <c r="E21" s="515" t="n">
        <v>4</v>
      </c>
      <c r="F21" s="508"/>
      <c r="G21" s="509"/>
      <c r="H21" s="516"/>
      <c r="I21" s="511" t="n">
        <f aca="false">D9</f>
        <v>24.79</v>
      </c>
      <c r="K21" s="520" t="s">
        <v>130</v>
      </c>
      <c r="L21" s="521" t="e">
        <f aca="false">AVERAGE(H18:H24,H41)</f>
        <v>#DIV/0!</v>
      </c>
    </row>
    <row r="22" customFormat="false" ht="13.5" hidden="false" customHeight="false" outlineLevel="0" collapsed="false">
      <c r="E22" s="515" t="n">
        <v>5</v>
      </c>
      <c r="F22" s="508"/>
      <c r="G22" s="509"/>
      <c r="H22" s="516"/>
      <c r="I22" s="511" t="n">
        <f aca="false">E9</f>
        <v>24.96</v>
      </c>
      <c r="K22" s="456"/>
      <c r="L22" s="519"/>
    </row>
    <row r="23" customFormat="false" ht="13.5" hidden="false" customHeight="false" outlineLevel="0" collapsed="false">
      <c r="E23" s="515" t="n">
        <v>6</v>
      </c>
      <c r="F23" s="508"/>
      <c r="G23" s="509"/>
      <c r="H23" s="516"/>
      <c r="I23" s="511" t="n">
        <f aca="false">F9</f>
        <v>25.76</v>
      </c>
      <c r="K23" s="522" t="s">
        <v>131</v>
      </c>
      <c r="L23" s="523" t="e">
        <f aca="false">AVERAGE(H18:H41)</f>
        <v>#DIV/0!</v>
      </c>
    </row>
    <row r="24" customFormat="false" ht="13.5" hidden="false" customHeight="false" outlineLevel="0" collapsed="false">
      <c r="E24" s="524" t="n">
        <v>7</v>
      </c>
      <c r="F24" s="508"/>
      <c r="G24" s="509"/>
      <c r="H24" s="525"/>
      <c r="I24" s="526" t="n">
        <f aca="false">G9</f>
        <v>30.05</v>
      </c>
    </row>
    <row r="25" customFormat="false" ht="12.75" hidden="false" customHeight="false" outlineLevel="0" collapsed="false">
      <c r="E25" s="527" t="n">
        <v>8</v>
      </c>
      <c r="F25" s="528"/>
      <c r="G25" s="529"/>
      <c r="H25" s="530"/>
      <c r="I25" s="531" t="n">
        <f aca="false">H9</f>
        <v>38.5</v>
      </c>
    </row>
    <row r="26" customFormat="false" ht="12.75" hidden="false" customHeight="false" outlineLevel="0" collapsed="false">
      <c r="E26" s="532" t="n">
        <v>9</v>
      </c>
      <c r="F26" s="528"/>
      <c r="G26" s="529"/>
      <c r="H26" s="530"/>
      <c r="I26" s="511" t="n">
        <f aca="false">I9</f>
        <v>42.26</v>
      </c>
      <c r="J26" s="533"/>
      <c r="K26" s="534" t="s">
        <v>132</v>
      </c>
      <c r="L26" s="534"/>
    </row>
    <row r="27" customFormat="false" ht="12.75" hidden="false" customHeight="false" outlineLevel="0" collapsed="false">
      <c r="E27" s="532" t="n">
        <v>10</v>
      </c>
      <c r="F27" s="528"/>
      <c r="G27" s="529"/>
      <c r="H27" s="530"/>
      <c r="I27" s="511" t="n">
        <f aca="false">J9</f>
        <v>44.38</v>
      </c>
      <c r="K27" s="31"/>
      <c r="L27" s="31"/>
    </row>
    <row r="28" customFormat="false" ht="12.75" hidden="false" customHeight="false" outlineLevel="0" collapsed="false">
      <c r="E28" s="532" t="n">
        <v>11</v>
      </c>
      <c r="F28" s="528"/>
      <c r="G28" s="529"/>
      <c r="H28" s="530"/>
      <c r="I28" s="511" t="n">
        <f aca="false">K9</f>
        <v>46.99</v>
      </c>
      <c r="K28" s="534" t="s">
        <v>133</v>
      </c>
      <c r="L28" s="534" t="n">
        <v>45.2</v>
      </c>
    </row>
    <row r="29" customFormat="false" ht="12.75" hidden="false" customHeight="false" outlineLevel="0" collapsed="false">
      <c r="E29" s="532" t="n">
        <v>12</v>
      </c>
      <c r="F29" s="528"/>
      <c r="G29" s="529"/>
      <c r="H29" s="530"/>
      <c r="I29" s="511" t="n">
        <f aca="false">L9</f>
        <v>48.47</v>
      </c>
      <c r="K29" s="534" t="s">
        <v>80</v>
      </c>
      <c r="L29" s="534" t="n">
        <v>26</v>
      </c>
    </row>
    <row r="30" customFormat="false" ht="12.75" hidden="false" customHeight="false" outlineLevel="0" collapsed="false">
      <c r="E30" s="532" t="n">
        <v>13</v>
      </c>
      <c r="F30" s="528"/>
      <c r="G30" s="529"/>
      <c r="H30" s="530"/>
      <c r="I30" s="511" t="n">
        <f aca="false">M9</f>
        <v>50.07</v>
      </c>
    </row>
    <row r="31" customFormat="false" ht="12.75" hidden="false" customHeight="false" outlineLevel="0" collapsed="false">
      <c r="E31" s="532" t="n">
        <v>14</v>
      </c>
      <c r="F31" s="528"/>
      <c r="G31" s="529"/>
      <c r="H31" s="530"/>
      <c r="I31" s="511" t="n">
        <f aca="false">N9</f>
        <v>51.32</v>
      </c>
    </row>
    <row r="32" customFormat="false" ht="12.75" hidden="false" customHeight="false" outlineLevel="0" collapsed="false">
      <c r="E32" s="532" t="n">
        <v>15</v>
      </c>
      <c r="F32" s="528"/>
      <c r="G32" s="529"/>
      <c r="H32" s="530"/>
      <c r="I32" s="511" t="n">
        <f aca="false">O9</f>
        <v>51.19</v>
      </c>
    </row>
    <row r="33" customFormat="false" ht="12.75" hidden="false" customHeight="false" outlineLevel="0" collapsed="false">
      <c r="E33" s="532" t="n">
        <v>16</v>
      </c>
      <c r="F33" s="528"/>
      <c r="G33" s="529"/>
      <c r="H33" s="530"/>
      <c r="I33" s="511" t="n">
        <f aca="false">P9</f>
        <v>51.26</v>
      </c>
    </row>
    <row r="34" customFormat="false" ht="12.75" hidden="false" customHeight="false" outlineLevel="0" collapsed="false">
      <c r="E34" s="532" t="n">
        <v>17</v>
      </c>
      <c r="F34" s="528"/>
      <c r="G34" s="529"/>
      <c r="H34" s="530"/>
      <c r="I34" s="511" t="n">
        <f aca="false">Q9</f>
        <v>50.08</v>
      </c>
    </row>
    <row r="35" customFormat="false" ht="12.75" hidden="false" customHeight="false" outlineLevel="0" collapsed="false">
      <c r="E35" s="532" t="n">
        <v>18</v>
      </c>
      <c r="F35" s="528"/>
      <c r="G35" s="529"/>
      <c r="H35" s="530"/>
      <c r="I35" s="511" t="n">
        <f aca="false">R9</f>
        <v>50.22</v>
      </c>
    </row>
    <row r="36" customFormat="false" ht="12.75" hidden="false" customHeight="false" outlineLevel="0" collapsed="false">
      <c r="E36" s="532" t="n">
        <v>19</v>
      </c>
      <c r="F36" s="528"/>
      <c r="G36" s="529"/>
      <c r="H36" s="530"/>
      <c r="I36" s="511" t="n">
        <f aca="false">S9</f>
        <v>46.87</v>
      </c>
    </row>
    <row r="37" customFormat="false" ht="12.75" hidden="false" customHeight="false" outlineLevel="0" collapsed="false">
      <c r="E37" s="532" t="n">
        <v>20</v>
      </c>
      <c r="F37" s="528"/>
      <c r="G37" s="529"/>
      <c r="H37" s="530"/>
      <c r="I37" s="511" t="n">
        <f aca="false">T9</f>
        <v>48.34</v>
      </c>
    </row>
    <row r="38" customFormat="false" ht="12.75" hidden="false" customHeight="false" outlineLevel="0" collapsed="false">
      <c r="E38" s="532" t="n">
        <v>21</v>
      </c>
      <c r="F38" s="528"/>
      <c r="G38" s="529"/>
      <c r="H38" s="530"/>
      <c r="I38" s="511" t="n">
        <f aca="false">U9</f>
        <v>46.18</v>
      </c>
    </row>
    <row r="39" customFormat="false" ht="12.75" hidden="false" customHeight="false" outlineLevel="0" collapsed="false">
      <c r="E39" s="532" t="n">
        <v>22</v>
      </c>
      <c r="F39" s="528"/>
      <c r="G39" s="529"/>
      <c r="H39" s="530"/>
      <c r="I39" s="511" t="n">
        <f aca="false">V9</f>
        <v>41.94</v>
      </c>
    </row>
    <row r="40" customFormat="false" ht="13.5" hidden="false" customHeight="false" outlineLevel="0" collapsed="false">
      <c r="E40" s="535" t="n">
        <v>23</v>
      </c>
      <c r="F40" s="528"/>
      <c r="G40" s="529"/>
      <c r="H40" s="530"/>
      <c r="I40" s="526" t="n">
        <f aca="false">W9</f>
        <v>36.42</v>
      </c>
    </row>
    <row r="41" customFormat="false" ht="13.5" hidden="false" customHeight="false" outlineLevel="0" collapsed="false">
      <c r="E41" s="536" t="n">
        <v>24</v>
      </c>
      <c r="F41" s="537"/>
      <c r="G41" s="538"/>
      <c r="H41" s="539"/>
      <c r="I41" s="186" t="n">
        <f aca="false">X9</f>
        <v>33.08</v>
      </c>
    </row>
  </sheetData>
  <mergeCells count="1"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42"/>
    <col collapsed="false" customWidth="true" hidden="false" outlineLevel="0" max="6" min="6" style="0" width="16.28"/>
    <col collapsed="false" customWidth="true" hidden="false" outlineLevel="0" max="7" min="7" style="0" width="26.56"/>
    <col collapsed="false" customWidth="true" hidden="false" outlineLevel="0" max="9" min="9" style="0" width="25.85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134</v>
      </c>
      <c r="E1" s="3" t="s">
        <v>135</v>
      </c>
      <c r="F1" s="3" t="s">
        <v>3</v>
      </c>
      <c r="G1" s="3" t="s">
        <v>136</v>
      </c>
      <c r="H1" s="0" t="n">
        <v>105</v>
      </c>
    </row>
    <row r="2" customFormat="false" ht="12.75" hidden="false" customHeight="false" outlineLevel="0" collapsed="false">
      <c r="A2" s="0" t="n">
        <v>30594</v>
      </c>
      <c r="B2" s="0" t="n">
        <v>36.25</v>
      </c>
      <c r="C2" s="0" t="n">
        <v>36.75</v>
      </c>
      <c r="E2" s="0" t="n">
        <v>999643475421</v>
      </c>
      <c r="F2" s="541" t="n">
        <v>37138.7392939815</v>
      </c>
      <c r="I2" s="0" t="s">
        <v>137</v>
      </c>
      <c r="J2" s="0" t="n">
        <f aca="false">A2</f>
        <v>30594</v>
      </c>
    </row>
    <row r="3" customFormat="false" ht="12.75" hidden="false" customHeight="false" outlineLevel="0" collapsed="false">
      <c r="A3" s="0" t="n">
        <v>30595</v>
      </c>
      <c r="B3" s="542" t="s">
        <v>138</v>
      </c>
      <c r="C3" s="542"/>
      <c r="F3" s="541"/>
      <c r="I3" s="0" t="s">
        <v>139</v>
      </c>
      <c r="J3" s="0" t="n">
        <f aca="false">A3</f>
        <v>30595</v>
      </c>
    </row>
    <row r="4" customFormat="false" ht="12.75" hidden="false" customHeight="false" outlineLevel="0" collapsed="false">
      <c r="F4" s="541"/>
      <c r="I4" s="0" t="s">
        <v>140</v>
      </c>
      <c r="J4" s="0" t="n">
        <f aca="false">A4</f>
        <v>0</v>
      </c>
    </row>
    <row r="5" customFormat="false" ht="12.75" hidden="false" customHeight="false" outlineLevel="0" collapsed="false">
      <c r="A5" s="0" t="n">
        <v>30600</v>
      </c>
      <c r="F5" s="541"/>
      <c r="I5" s="0" t="s">
        <v>141</v>
      </c>
      <c r="J5" s="0" t="n">
        <f aca="false">A5</f>
        <v>30600</v>
      </c>
    </row>
    <row r="6" customFormat="false" ht="12.75" hidden="false" customHeight="false" outlineLevel="0" collapsed="false">
      <c r="A6" s="0" t="n">
        <v>30599</v>
      </c>
      <c r="F6" s="541"/>
      <c r="I6" s="0" t="s">
        <v>142</v>
      </c>
      <c r="J6" s="0" t="n">
        <f aca="false">A6</f>
        <v>30599</v>
      </c>
    </row>
    <row r="7" customFormat="false" ht="12.75" hidden="true" customHeight="false" outlineLevel="0" collapsed="false">
      <c r="A7" s="0" t="n">
        <v>32246</v>
      </c>
      <c r="F7" s="541"/>
      <c r="I7" s="0" t="s">
        <v>143</v>
      </c>
      <c r="J7" s="0" t="n">
        <f aca="false">A7</f>
        <v>32246</v>
      </c>
    </row>
    <row r="8" customFormat="false" ht="12.75" hidden="true" customHeight="false" outlineLevel="0" collapsed="false">
      <c r="A8" s="0" t="n">
        <v>32254</v>
      </c>
      <c r="B8" s="0" t="n">
        <v>84.5</v>
      </c>
      <c r="C8" s="0" t="n">
        <v>88</v>
      </c>
      <c r="E8" s="0" t="n">
        <v>999037887686</v>
      </c>
      <c r="F8" s="541" t="n">
        <v>37131.7301736111</v>
      </c>
      <c r="I8" s="0" t="s">
        <v>144</v>
      </c>
      <c r="J8" s="0" t="n">
        <f aca="false">A8</f>
        <v>32254</v>
      </c>
    </row>
    <row r="9" customFormat="false" ht="12.75" hidden="true" customHeight="false" outlineLevel="0" collapsed="false">
      <c r="A9" s="0" t="n">
        <v>57262</v>
      </c>
      <c r="F9" s="541"/>
      <c r="I9" s="0" t="s">
        <v>145</v>
      </c>
      <c r="J9" s="0" t="n">
        <f aca="false">A9</f>
        <v>57262</v>
      </c>
    </row>
    <row r="10" customFormat="false" ht="12.75" hidden="true" customHeight="false" outlineLevel="0" collapsed="false">
      <c r="A10" s="0" t="n">
        <v>32253</v>
      </c>
      <c r="F10" s="541"/>
      <c r="I10" s="0" t="s">
        <v>146</v>
      </c>
      <c r="J10" s="0" t="n">
        <f aca="false">A10</f>
        <v>32253</v>
      </c>
    </row>
    <row r="11" customFormat="false" ht="12.75" hidden="true" customHeight="false" outlineLevel="0" collapsed="false">
      <c r="A11" s="0" t="n">
        <v>32250</v>
      </c>
      <c r="F11" s="541"/>
      <c r="I11" s="0" t="s">
        <v>147</v>
      </c>
      <c r="J11" s="0" t="n">
        <f aca="false">A11</f>
        <v>32250</v>
      </c>
    </row>
    <row r="12" customFormat="false" ht="12.75" hidden="true" customHeight="false" outlineLevel="0" collapsed="false">
      <c r="A12" s="0" t="n">
        <v>32251</v>
      </c>
      <c r="F12" s="541"/>
      <c r="I12" s="0" t="s">
        <v>148</v>
      </c>
      <c r="J12" s="0" t="n">
        <f aca="false">A12</f>
        <v>32251</v>
      </c>
    </row>
    <row r="13" customFormat="false" ht="12.75" hidden="true" customHeight="false" outlineLevel="0" collapsed="false">
      <c r="A13" s="0" t="n">
        <v>32252</v>
      </c>
      <c r="F13" s="541"/>
      <c r="I13" s="0" t="s">
        <v>149</v>
      </c>
      <c r="J13" s="0" t="n">
        <f aca="false">A13</f>
        <v>32252</v>
      </c>
    </row>
    <row r="14" customFormat="false" ht="12.75" hidden="true" customHeight="false" outlineLevel="0" collapsed="false">
      <c r="A14" s="0" t="n">
        <v>40679</v>
      </c>
      <c r="F14" s="541"/>
      <c r="I14" s="0" t="s">
        <v>150</v>
      </c>
      <c r="J14" s="0" t="n">
        <f aca="false">A14</f>
        <v>40679</v>
      </c>
    </row>
    <row r="15" customFormat="false" ht="12.75" hidden="true" customHeight="false" outlineLevel="0" collapsed="false">
      <c r="A15" s="0" t="n">
        <v>40677</v>
      </c>
      <c r="F15" s="541"/>
      <c r="I15" s="0" t="s">
        <v>151</v>
      </c>
      <c r="J15" s="0" t="n">
        <f aca="false">A15</f>
        <v>40677</v>
      </c>
    </row>
    <row r="16" customFormat="false" ht="12.75" hidden="true" customHeight="false" outlineLevel="0" collapsed="false">
      <c r="A16" s="0" t="n">
        <v>32248</v>
      </c>
      <c r="B16" s="0" t="n">
        <v>44.75</v>
      </c>
      <c r="C16" s="0" t="n">
        <v>46.25</v>
      </c>
      <c r="E16" s="0" t="n">
        <v>999018938085</v>
      </c>
      <c r="F16" s="541" t="n">
        <v>37131.5108564815</v>
      </c>
      <c r="I16" s="0" t="s">
        <v>152</v>
      </c>
      <c r="J16" s="0" t="n">
        <f aca="false">A16</f>
        <v>32248</v>
      </c>
    </row>
    <row r="17" customFormat="false" ht="12.75" hidden="true" customHeight="false" outlineLevel="0" collapsed="false">
      <c r="A17" s="0" t="n">
        <v>32256</v>
      </c>
      <c r="F17" s="541"/>
      <c r="I17" s="0" t="s">
        <v>153</v>
      </c>
      <c r="J17" s="0" t="n">
        <f aca="false">A17</f>
        <v>32256</v>
      </c>
    </row>
    <row r="18" customFormat="false" ht="12.75" hidden="true" customHeight="false" outlineLevel="0" collapsed="false">
      <c r="A18" s="0" t="n">
        <v>40519</v>
      </c>
      <c r="B18" s="0" t="n">
        <v>45</v>
      </c>
      <c r="C18" s="0" t="n">
        <v>46</v>
      </c>
      <c r="E18" s="0" t="n">
        <v>999029522228</v>
      </c>
      <c r="F18" s="541" t="n">
        <v>37131.6333564815</v>
      </c>
      <c r="I18" s="0" t="s">
        <v>154</v>
      </c>
      <c r="J18" s="0" t="n">
        <f aca="false">A18</f>
        <v>40519</v>
      </c>
    </row>
    <row r="19" customFormat="false" ht="12.75" hidden="true" customHeight="false" outlineLevel="0" collapsed="false">
      <c r="A19" s="0" t="n">
        <v>32255</v>
      </c>
      <c r="F19" s="541"/>
      <c r="I19" s="0" t="s">
        <v>155</v>
      </c>
      <c r="J19" s="0" t="n">
        <f aca="false">A19</f>
        <v>32255</v>
      </c>
    </row>
    <row r="20" customFormat="false" ht="12.75" hidden="false" customHeight="false" outlineLevel="0" collapsed="false">
      <c r="F20" s="541"/>
      <c r="I20" s="0" t="s">
        <v>156</v>
      </c>
    </row>
    <row r="21" customFormat="false" ht="12.75" hidden="false" customHeight="false" outlineLevel="0" collapsed="false">
      <c r="A21" s="0" t="n">
        <v>32198</v>
      </c>
      <c r="F21" s="541"/>
      <c r="I21" s="0" t="s">
        <v>157</v>
      </c>
      <c r="J21" s="0" t="n">
        <f aca="false">A21</f>
        <v>32198</v>
      </c>
    </row>
    <row r="22" customFormat="false" ht="12.75" hidden="false" customHeight="false" outlineLevel="0" collapsed="false">
      <c r="A22" s="0" t="n">
        <v>32199</v>
      </c>
      <c r="B22" s="0" t="n">
        <v>46.75</v>
      </c>
      <c r="C22" s="0" t="n">
        <v>48.75</v>
      </c>
      <c r="E22" s="0" t="n">
        <v>999037863251</v>
      </c>
      <c r="F22" s="541" t="n">
        <v>37131.7298958333</v>
      </c>
      <c r="I22" s="0" t="s">
        <v>158</v>
      </c>
      <c r="J22" s="0" t="n">
        <f aca="false">A22</f>
        <v>32199</v>
      </c>
    </row>
    <row r="23" customFormat="false" ht="12.75" hidden="false" customHeight="false" outlineLevel="0" collapsed="false">
      <c r="B23" s="0" t="n">
        <v>46.75</v>
      </c>
      <c r="C23" s="0" t="n">
        <v>48.75</v>
      </c>
      <c r="E23" s="0" t="n">
        <v>999037878944</v>
      </c>
      <c r="F23" s="541" t="n">
        <v>37131.7300694444</v>
      </c>
      <c r="I23" s="0" t="s">
        <v>159</v>
      </c>
      <c r="J23" s="0" t="n">
        <f aca="false">A23</f>
        <v>0</v>
      </c>
    </row>
    <row r="24" customFormat="false" ht="12.75" hidden="false" customHeight="false" outlineLevel="0" collapsed="false">
      <c r="A24" s="0" t="n">
        <v>32201</v>
      </c>
      <c r="B24" s="0" t="n">
        <v>45.75</v>
      </c>
      <c r="C24" s="0" t="n">
        <v>46.75</v>
      </c>
      <c r="E24" s="0" t="n">
        <v>999034710027</v>
      </c>
      <c r="F24" s="541" t="n">
        <v>37131.6933912037</v>
      </c>
      <c r="I24" s="0" t="s">
        <v>160</v>
      </c>
      <c r="J24" s="0" t="n">
        <f aca="false">A24</f>
        <v>32201</v>
      </c>
    </row>
    <row r="25" customFormat="false" ht="12.75" hidden="false" customHeight="false" outlineLevel="0" collapsed="false">
      <c r="A25" s="0" t="n">
        <v>32202</v>
      </c>
      <c r="F25" s="541"/>
      <c r="I25" s="0" t="s">
        <v>161</v>
      </c>
      <c r="J25" s="0" t="n">
        <f aca="false">A25</f>
        <v>32202</v>
      </c>
    </row>
    <row r="26" customFormat="false" ht="12.75" hidden="true" customHeight="false" outlineLevel="0" collapsed="false">
      <c r="A26" s="0" t="n">
        <v>32224</v>
      </c>
      <c r="B26" s="0" t="n">
        <v>71</v>
      </c>
      <c r="C26" s="0" t="n">
        <v>73</v>
      </c>
      <c r="E26" s="0" t="n">
        <v>999037842147</v>
      </c>
      <c r="F26" s="541" t="n">
        <v>37131.7296527778</v>
      </c>
      <c r="I26" s="0" t="s">
        <v>162</v>
      </c>
      <c r="J26" s="0" t="n">
        <f aca="false">A26</f>
        <v>32224</v>
      </c>
    </row>
    <row r="27" customFormat="false" ht="12.75" hidden="true" customHeight="false" outlineLevel="0" collapsed="false">
      <c r="A27" s="0" t="n">
        <v>57260</v>
      </c>
      <c r="F27" s="541"/>
      <c r="I27" s="0" t="s">
        <v>163</v>
      </c>
      <c r="J27" s="0" t="n">
        <f aca="false">A27</f>
        <v>57260</v>
      </c>
    </row>
    <row r="28" customFormat="false" ht="12.75" hidden="true" customHeight="false" outlineLevel="0" collapsed="false">
      <c r="A28" s="0" t="n">
        <v>32223</v>
      </c>
      <c r="B28" s="0" t="n">
        <v>51.5</v>
      </c>
      <c r="C28" s="0" t="n">
        <v>53</v>
      </c>
      <c r="E28" s="0" t="n">
        <v>999037854292</v>
      </c>
      <c r="F28" s="541" t="n">
        <v>37131.7297916667</v>
      </c>
      <c r="I28" s="0" t="s">
        <v>164</v>
      </c>
      <c r="J28" s="0" t="n">
        <f aca="false">A28</f>
        <v>32223</v>
      </c>
    </row>
    <row r="29" customFormat="false" ht="12.75" hidden="true" customHeight="false" outlineLevel="0" collapsed="false">
      <c r="A29" s="0" t="n">
        <v>32220</v>
      </c>
      <c r="F29" s="541"/>
      <c r="I29" s="0" t="s">
        <v>165</v>
      </c>
      <c r="J29" s="0" t="n">
        <f aca="false">A29</f>
        <v>32220</v>
      </c>
    </row>
    <row r="30" customFormat="false" ht="12.75" hidden="true" customHeight="false" outlineLevel="0" collapsed="false">
      <c r="A30" s="0" t="n">
        <v>32221</v>
      </c>
      <c r="F30" s="541"/>
      <c r="I30" s="0" t="s">
        <v>166</v>
      </c>
      <c r="J30" s="0" t="n">
        <f aca="false">A30</f>
        <v>32221</v>
      </c>
    </row>
    <row r="31" customFormat="false" ht="12.75" hidden="true" customHeight="false" outlineLevel="0" collapsed="false">
      <c r="A31" s="0" t="n">
        <v>32222</v>
      </c>
      <c r="B31" s="0" t="n">
        <v>41.5</v>
      </c>
      <c r="C31" s="0" t="n">
        <v>43</v>
      </c>
      <c r="E31" s="0" t="n">
        <v>999037871481</v>
      </c>
      <c r="F31" s="541" t="n">
        <v>37131.7299884259</v>
      </c>
      <c r="I31" s="0" t="s">
        <v>167</v>
      </c>
      <c r="J31" s="0" t="n">
        <f aca="false">A31</f>
        <v>32222</v>
      </c>
    </row>
    <row r="32" customFormat="false" ht="12.75" hidden="true" customHeight="false" outlineLevel="0" collapsed="false">
      <c r="A32" s="0" t="n">
        <v>40657</v>
      </c>
      <c r="F32" s="541"/>
      <c r="I32" s="0" t="s">
        <v>168</v>
      </c>
      <c r="J32" s="0" t="n">
        <f aca="false">A32</f>
        <v>40657</v>
      </c>
    </row>
    <row r="33" customFormat="false" ht="12.75" hidden="true" customHeight="false" outlineLevel="0" collapsed="false">
      <c r="A33" s="0" t="n">
        <v>40655</v>
      </c>
      <c r="F33" s="541"/>
      <c r="I33" s="0" t="s">
        <v>169</v>
      </c>
      <c r="J33" s="0" t="n">
        <f aca="false">A33</f>
        <v>40655</v>
      </c>
    </row>
    <row r="34" customFormat="false" ht="12.75" hidden="true" customHeight="false" outlineLevel="0" collapsed="false">
      <c r="A34" s="0" t="n">
        <v>32218</v>
      </c>
      <c r="B34" s="0" t="n">
        <v>39.75</v>
      </c>
      <c r="C34" s="0" t="n">
        <v>40.75</v>
      </c>
      <c r="E34" s="0" t="n">
        <v>999018942738</v>
      </c>
      <c r="F34" s="541" t="n">
        <v>37131.5109027778</v>
      </c>
      <c r="I34" s="0" t="s">
        <v>170</v>
      </c>
      <c r="J34" s="0" t="n">
        <f aca="false">A34</f>
        <v>32218</v>
      </c>
    </row>
    <row r="35" customFormat="false" ht="12.75" hidden="true" customHeight="false" outlineLevel="0" collapsed="false">
      <c r="A35" s="0" t="n">
        <v>32226</v>
      </c>
      <c r="B35" s="0" t="n">
        <v>40.5</v>
      </c>
      <c r="C35" s="0" t="n">
        <v>42</v>
      </c>
      <c r="E35" s="0" t="n">
        <v>999032515221</v>
      </c>
      <c r="F35" s="541" t="n">
        <v>37131.6679976852</v>
      </c>
      <c r="I35" s="0" t="s">
        <v>171</v>
      </c>
      <c r="J35" s="0" t="n">
        <f aca="false">A35</f>
        <v>32226</v>
      </c>
    </row>
    <row r="36" customFormat="false" ht="12.75" hidden="true" customHeight="false" outlineLevel="0" collapsed="false">
      <c r="A36" s="0" t="n">
        <v>40517</v>
      </c>
      <c r="B36" s="0" t="n">
        <v>39.7</v>
      </c>
      <c r="C36" s="0" t="n">
        <v>40.2</v>
      </c>
      <c r="E36" s="0" t="n">
        <v>999029531446</v>
      </c>
      <c r="F36" s="541" t="n">
        <v>37131.6334606482</v>
      </c>
      <c r="I36" s="0" t="s">
        <v>172</v>
      </c>
      <c r="J36" s="0" t="n">
        <f aca="false">A36</f>
        <v>40517</v>
      </c>
    </row>
    <row r="37" customFormat="false" ht="12.75" hidden="true" customHeight="false" outlineLevel="0" collapsed="false">
      <c r="A37" s="0" t="n">
        <v>32225</v>
      </c>
      <c r="F37" s="541"/>
      <c r="I37" s="0" t="s">
        <v>173</v>
      </c>
      <c r="J37" s="0" t="n">
        <f aca="false">A37</f>
        <v>32225</v>
      </c>
    </row>
    <row r="38" customFormat="false" ht="12.75" hidden="false" customHeight="false" outlineLevel="0" collapsed="false">
      <c r="F38" s="541"/>
      <c r="I38" s="0" t="s">
        <v>156</v>
      </c>
    </row>
    <row r="39" customFormat="false" ht="12.75" hidden="false" customHeight="false" outlineLevel="0" collapsed="false">
      <c r="A39" s="0" t="n">
        <v>32227</v>
      </c>
      <c r="I39" s="0" t="s">
        <v>174</v>
      </c>
      <c r="J39" s="0" t="n">
        <f aca="false">A39</f>
        <v>32227</v>
      </c>
    </row>
    <row r="40" customFormat="false" ht="12.75" hidden="false" customHeight="false" outlineLevel="0" collapsed="false">
      <c r="A40" s="0" t="n">
        <v>32228</v>
      </c>
      <c r="F40" s="541"/>
      <c r="I40" s="0" t="s">
        <v>175</v>
      </c>
      <c r="J40" s="0" t="n">
        <f aca="false">A40</f>
        <v>32228</v>
      </c>
    </row>
    <row r="41" customFormat="false" ht="12.75" hidden="false" customHeight="false" outlineLevel="0" collapsed="false">
      <c r="B41" s="0" t="n">
        <v>40.7</v>
      </c>
      <c r="C41" s="0" t="n">
        <v>41.7</v>
      </c>
      <c r="E41" s="0" t="n">
        <v>998316556327</v>
      </c>
      <c r="F41" s="541" t="n">
        <v>37123.3814351852</v>
      </c>
      <c r="I41" s="0" t="s">
        <v>176</v>
      </c>
      <c r="J41" s="0" t="n">
        <f aca="false">A41</f>
        <v>0</v>
      </c>
    </row>
    <row r="42" customFormat="false" ht="12.75" hidden="false" customHeight="false" outlineLevel="0" collapsed="false">
      <c r="A42" s="0" t="n">
        <v>32230</v>
      </c>
      <c r="B42" s="0" t="n">
        <v>38.4</v>
      </c>
      <c r="C42" s="0" t="n">
        <v>39.4</v>
      </c>
      <c r="E42" s="0" t="n">
        <v>999024586650</v>
      </c>
      <c r="F42" s="541" t="n">
        <v>37131.5762268519</v>
      </c>
      <c r="I42" s="0" t="s">
        <v>177</v>
      </c>
      <c r="J42" s="0" t="n">
        <f aca="false">A42</f>
        <v>32230</v>
      </c>
    </row>
    <row r="43" customFormat="false" ht="12.75" hidden="false" customHeight="false" outlineLevel="0" collapsed="false">
      <c r="A43" s="0" t="n">
        <v>32233</v>
      </c>
      <c r="B43" s="0" t="n">
        <v>37.5</v>
      </c>
      <c r="C43" s="0" t="n">
        <v>38</v>
      </c>
      <c r="E43" s="0" t="n">
        <v>999025820368</v>
      </c>
      <c r="F43" s="541" t="n">
        <v>37131.5905092593</v>
      </c>
      <c r="I43" s="0" t="s">
        <v>178</v>
      </c>
      <c r="J43" s="0" t="n">
        <f aca="false">A43</f>
        <v>32233</v>
      </c>
    </row>
    <row r="44" customFormat="false" ht="12.75" hidden="true" customHeight="false" outlineLevel="0" collapsed="false">
      <c r="A44" s="0" t="n">
        <v>30185</v>
      </c>
      <c r="I44" s="0" t="s">
        <v>179</v>
      </c>
      <c r="J44" s="0" t="n">
        <f aca="false">A44</f>
        <v>30185</v>
      </c>
    </row>
    <row r="45" customFormat="false" ht="12.75" hidden="true" customHeight="false" outlineLevel="0" collapsed="false">
      <c r="A45" s="0" t="n">
        <v>30194</v>
      </c>
      <c r="B45" s="0" t="n">
        <v>53.5</v>
      </c>
      <c r="C45" s="0" t="n">
        <v>54.5</v>
      </c>
      <c r="E45" s="0" t="n">
        <v>999025883769</v>
      </c>
      <c r="F45" s="541" t="n">
        <v>37131.5912384259</v>
      </c>
      <c r="I45" s="0" t="s">
        <v>180</v>
      </c>
      <c r="J45" s="0" t="n">
        <f aca="false">A45</f>
        <v>30194</v>
      </c>
    </row>
    <row r="46" customFormat="false" ht="12.75" hidden="true" customHeight="false" outlineLevel="0" collapsed="false">
      <c r="A46" s="0" t="n">
        <v>30193</v>
      </c>
      <c r="B46" s="0" t="n">
        <v>41.85</v>
      </c>
      <c r="C46" s="0" t="n">
        <v>42.35</v>
      </c>
      <c r="E46" s="0" t="n">
        <v>999025807313</v>
      </c>
      <c r="F46" s="541" t="n">
        <v>37131.5903587963</v>
      </c>
      <c r="I46" s="0" t="s">
        <v>181</v>
      </c>
      <c r="J46" s="0" t="n">
        <f aca="false">A46</f>
        <v>30193</v>
      </c>
    </row>
    <row r="47" customFormat="false" ht="12.75" hidden="true" customHeight="false" outlineLevel="0" collapsed="false">
      <c r="A47" s="0" t="n">
        <v>30189</v>
      </c>
      <c r="I47" s="0" t="s">
        <v>182</v>
      </c>
      <c r="J47" s="0" t="n">
        <f aca="false">A47</f>
        <v>30189</v>
      </c>
    </row>
    <row r="48" customFormat="false" ht="12.75" hidden="true" customHeight="false" outlineLevel="0" collapsed="false">
      <c r="A48" s="0" t="n">
        <v>30190</v>
      </c>
      <c r="B48" s="0" t="n">
        <v>33.8</v>
      </c>
      <c r="C48" s="0" t="n">
        <v>34.3</v>
      </c>
      <c r="E48" s="0" t="n">
        <v>999025814089</v>
      </c>
      <c r="F48" s="541" t="n">
        <v>37131.5904398148</v>
      </c>
      <c r="I48" s="0" t="s">
        <v>183</v>
      </c>
      <c r="J48" s="0" t="n">
        <f aca="false">A48</f>
        <v>30190</v>
      </c>
    </row>
    <row r="49" customFormat="false" ht="12.75" hidden="true" customHeight="false" outlineLevel="0" collapsed="false">
      <c r="A49" s="0" t="n">
        <v>30192</v>
      </c>
      <c r="B49" s="0" t="n">
        <v>34.15</v>
      </c>
      <c r="C49" s="0" t="n">
        <v>34.65</v>
      </c>
      <c r="E49" s="0" t="n">
        <v>999025809718</v>
      </c>
      <c r="F49" s="541" t="n">
        <v>37131.5903819444</v>
      </c>
      <c r="I49" s="0" t="s">
        <v>184</v>
      </c>
      <c r="J49" s="0" t="n">
        <f aca="false">A49</f>
        <v>30192</v>
      </c>
    </row>
    <row r="50" customFormat="false" ht="12.75" hidden="true" customHeight="false" outlineLevel="0" collapsed="false">
      <c r="A50" s="0" t="n">
        <v>40635</v>
      </c>
      <c r="I50" s="0" t="s">
        <v>185</v>
      </c>
      <c r="J50" s="0" t="n">
        <f aca="false">A50</f>
        <v>40635</v>
      </c>
    </row>
    <row r="51" customFormat="false" ht="12.75" hidden="true" customHeight="false" outlineLevel="0" collapsed="false">
      <c r="A51" s="0" t="n">
        <v>40633</v>
      </c>
      <c r="I51" s="0" t="s">
        <v>186</v>
      </c>
      <c r="J51" s="0" t="n">
        <f aca="false">A51</f>
        <v>40633</v>
      </c>
    </row>
    <row r="52" customFormat="false" ht="12.75" hidden="true" customHeight="false" outlineLevel="0" collapsed="false">
      <c r="A52" s="0" t="n">
        <v>30187</v>
      </c>
      <c r="B52" s="0" t="n">
        <v>33.5</v>
      </c>
      <c r="C52" s="0" t="n">
        <v>34</v>
      </c>
      <c r="E52" s="0" t="n">
        <v>999025724545</v>
      </c>
      <c r="F52" s="541" t="n">
        <v>37131.5893981482</v>
      </c>
      <c r="I52" s="0" t="s">
        <v>187</v>
      </c>
      <c r="J52" s="0" t="n">
        <f aca="false">A52</f>
        <v>30187</v>
      </c>
    </row>
    <row r="53" customFormat="false" ht="12.75" hidden="true" customHeight="false" outlineLevel="0" collapsed="false">
      <c r="A53" s="0" t="n">
        <v>30196</v>
      </c>
      <c r="B53" s="0" t="n">
        <v>33.2</v>
      </c>
      <c r="C53" s="0" t="n">
        <v>33.9</v>
      </c>
      <c r="E53" s="0" t="n">
        <v>999023831881</v>
      </c>
      <c r="F53" s="541" t="n">
        <v>37131.5674884259</v>
      </c>
      <c r="I53" s="0" t="s">
        <v>188</v>
      </c>
      <c r="J53" s="0" t="n">
        <f aca="false">A53</f>
        <v>30196</v>
      </c>
    </row>
    <row r="54" customFormat="false" ht="12.75" hidden="true" customHeight="false" outlineLevel="0" collapsed="false">
      <c r="A54" s="0" t="n">
        <v>40515</v>
      </c>
      <c r="B54" s="0" t="n">
        <v>33.7</v>
      </c>
      <c r="C54" s="0" t="n">
        <v>33.9</v>
      </c>
      <c r="E54" s="0" t="n">
        <v>999029527133</v>
      </c>
      <c r="F54" s="541" t="n">
        <v>37131.6334143519</v>
      </c>
      <c r="I54" s="0" t="s">
        <v>189</v>
      </c>
      <c r="J54" s="0" t="n">
        <f aca="false">A54</f>
        <v>40515</v>
      </c>
    </row>
    <row r="55" customFormat="false" ht="12.75" hidden="true" customHeight="false" outlineLevel="0" collapsed="false">
      <c r="A55" s="0" t="n">
        <v>30195</v>
      </c>
      <c r="B55" s="0" t="n">
        <v>33.5</v>
      </c>
      <c r="C55" s="0" t="n">
        <v>34</v>
      </c>
      <c r="E55" s="0" t="n">
        <v>999026503496</v>
      </c>
      <c r="F55" s="541" t="n">
        <v>37131.5984143519</v>
      </c>
      <c r="I55" s="0" t="s">
        <v>190</v>
      </c>
      <c r="J55" s="0" t="n">
        <f aca="false">A55</f>
        <v>30195</v>
      </c>
    </row>
    <row r="56" customFormat="false" ht="12.75" hidden="false" customHeight="false" outlineLevel="0" collapsed="false">
      <c r="I56" s="0" t="s">
        <v>156</v>
      </c>
    </row>
    <row r="62" customFormat="false" ht="12.75" hidden="false" customHeight="false" outlineLevel="0" collapsed="false">
      <c r="A62" s="0" t="n">
        <v>48054</v>
      </c>
      <c r="I62" s="0" t="s">
        <v>191</v>
      </c>
      <c r="J62" s="0" t="n">
        <f aca="false">A62</f>
        <v>48054</v>
      </c>
    </row>
    <row r="63" customFormat="false" ht="12.75" hidden="false" customHeight="false" outlineLevel="0" collapsed="false">
      <c r="A63" s="0" t="n">
        <v>54532</v>
      </c>
      <c r="B63" s="0" t="n">
        <v>30.65</v>
      </c>
      <c r="C63" s="0" t="n">
        <v>30.95</v>
      </c>
      <c r="E63" s="0" t="n">
        <v>999037910953</v>
      </c>
      <c r="F63" s="541" t="n">
        <v>37131.7304398148</v>
      </c>
      <c r="I63" s="0" t="s">
        <v>192</v>
      </c>
      <c r="J63" s="0" t="n">
        <f aca="false">A63</f>
        <v>54532</v>
      </c>
    </row>
    <row r="64" customFormat="false" ht="12.75" hidden="false" customHeight="false" outlineLevel="0" collapsed="false">
      <c r="A64" s="0" t="n">
        <v>30045</v>
      </c>
      <c r="B64" s="0" t="n">
        <v>36.7</v>
      </c>
      <c r="C64" s="0" t="n">
        <v>37.3</v>
      </c>
      <c r="E64" s="0" t="n">
        <v>999037920530</v>
      </c>
      <c r="F64" s="541" t="n">
        <v>37131.7305555556</v>
      </c>
      <c r="I64" s="0" t="s">
        <v>193</v>
      </c>
      <c r="J64" s="0" t="n">
        <f aca="false">A64</f>
        <v>30045</v>
      </c>
    </row>
    <row r="65" customFormat="false" ht="12.75" hidden="false" customHeight="false" outlineLevel="0" collapsed="false">
      <c r="A65" s="0" t="n">
        <v>33031</v>
      </c>
      <c r="B65" s="0" t="n">
        <v>35.75</v>
      </c>
      <c r="C65" s="0" t="n">
        <v>36.35</v>
      </c>
      <c r="E65" s="0" t="n">
        <v>999037984480</v>
      </c>
      <c r="F65" s="541" t="n">
        <v>37131.7312962963</v>
      </c>
      <c r="I65" s="0" t="s">
        <v>194</v>
      </c>
      <c r="J65" s="0" t="n">
        <f aca="false">A65</f>
        <v>33031</v>
      </c>
    </row>
    <row r="66" customFormat="false" ht="12.75" hidden="false" customHeight="false" outlineLevel="0" collapsed="false">
      <c r="A66" s="0" t="n">
        <v>33032</v>
      </c>
      <c r="B66" s="0" t="n">
        <v>33.6</v>
      </c>
      <c r="C66" s="0" t="n">
        <v>34</v>
      </c>
      <c r="E66" s="0" t="n">
        <v>999037914806</v>
      </c>
      <c r="F66" s="541" t="n">
        <v>37131.7304861111</v>
      </c>
      <c r="I66" s="0" t="s">
        <v>195</v>
      </c>
      <c r="J66" s="0" t="n">
        <f aca="false">A66</f>
        <v>33032</v>
      </c>
    </row>
    <row r="67" customFormat="false" ht="12.75" hidden="false" customHeight="false" outlineLevel="0" collapsed="false">
      <c r="A67" s="0" t="n">
        <v>33033</v>
      </c>
      <c r="B67" s="0" t="n">
        <v>56.75</v>
      </c>
      <c r="C67" s="0" t="n">
        <v>58.25</v>
      </c>
      <c r="E67" s="0" t="n">
        <v>999037958501</v>
      </c>
      <c r="F67" s="541" t="n">
        <v>37131.7309953704</v>
      </c>
      <c r="I67" s="0" t="s">
        <v>196</v>
      </c>
      <c r="J67" s="0" t="n">
        <f aca="false">A67</f>
        <v>33033</v>
      </c>
    </row>
    <row r="68" customFormat="false" ht="12.75" hidden="false" customHeight="false" outlineLevel="0" collapsed="false">
      <c r="A68" s="0" t="n">
        <v>33034</v>
      </c>
      <c r="B68" s="0" t="n">
        <v>52.25</v>
      </c>
      <c r="C68" s="0" t="n">
        <v>53.25</v>
      </c>
      <c r="E68" s="0" t="n">
        <v>999037995522</v>
      </c>
      <c r="F68" s="541" t="n">
        <v>37131.7314236111</v>
      </c>
      <c r="I68" s="0" t="s">
        <v>197</v>
      </c>
      <c r="J68" s="0" t="n">
        <f aca="false">A68</f>
        <v>33034</v>
      </c>
    </row>
    <row r="69" customFormat="false" ht="12.75" hidden="false" customHeight="false" outlineLevel="0" collapsed="false">
      <c r="A69" s="0" t="n">
        <v>45311</v>
      </c>
      <c r="B69" s="0" t="n">
        <v>42.55</v>
      </c>
      <c r="C69" s="0" t="n">
        <v>43.35</v>
      </c>
      <c r="E69" s="0" t="n">
        <v>999037949615</v>
      </c>
      <c r="F69" s="541" t="n">
        <v>37131.7308912037</v>
      </c>
      <c r="I69" s="0" t="s">
        <v>198</v>
      </c>
      <c r="J69" s="0" t="n">
        <f aca="false">A69</f>
        <v>45311</v>
      </c>
    </row>
    <row r="70" customFormat="false" ht="12.75" hidden="false" customHeight="false" outlineLevel="0" collapsed="false">
      <c r="A70" s="0" t="n">
        <v>48052</v>
      </c>
      <c r="I70" s="0" t="s">
        <v>199</v>
      </c>
      <c r="J70" s="0" t="n">
        <f aca="false">A70</f>
        <v>48052</v>
      </c>
    </row>
    <row r="71" customFormat="false" ht="12.75" hidden="false" customHeight="false" outlineLevel="0" collapsed="false">
      <c r="A71" s="0" t="n">
        <v>48656</v>
      </c>
      <c r="B71" s="0" t="n">
        <v>31.4</v>
      </c>
      <c r="C71" s="0" t="n">
        <v>32</v>
      </c>
      <c r="E71" s="0" t="n">
        <v>999037937194</v>
      </c>
      <c r="F71" s="541" t="n">
        <v>37131.7307523148</v>
      </c>
      <c r="I71" s="0" t="s">
        <v>200</v>
      </c>
      <c r="J71" s="0" t="n">
        <f aca="false">A71</f>
        <v>48656</v>
      </c>
    </row>
    <row r="72" customFormat="false" ht="12.75" hidden="false" customHeight="false" outlineLevel="0" collapsed="false">
      <c r="A72" s="0" t="n">
        <v>48050</v>
      </c>
      <c r="B72" s="0" t="n">
        <v>32.65</v>
      </c>
      <c r="C72" s="0" t="n">
        <v>33.35</v>
      </c>
      <c r="E72" s="0" t="n">
        <v>999037939708</v>
      </c>
      <c r="F72" s="541" t="n">
        <v>37131.730775463</v>
      </c>
      <c r="I72" s="0" t="s">
        <v>201</v>
      </c>
      <c r="J72" s="0" t="n">
        <f aca="false">A72</f>
        <v>48050</v>
      </c>
    </row>
    <row r="73" customFormat="false" ht="12.75" hidden="false" customHeight="false" outlineLevel="0" collapsed="false">
      <c r="A73" s="0" t="n">
        <v>54530</v>
      </c>
      <c r="I73" s="0" t="s">
        <v>202</v>
      </c>
      <c r="J73" s="0" t="n">
        <f aca="false">A73</f>
        <v>54530</v>
      </c>
    </row>
    <row r="74" customFormat="false" ht="12.75" hidden="false" customHeight="false" outlineLevel="0" collapsed="false">
      <c r="A74" s="0" t="n">
        <v>54912</v>
      </c>
      <c r="B74" s="0" t="n">
        <v>28.2</v>
      </c>
      <c r="C74" s="0" t="n">
        <v>28.5</v>
      </c>
      <c r="E74" s="0" t="n">
        <v>999032536266</v>
      </c>
      <c r="F74" s="541" t="n">
        <v>37131.6682407407</v>
      </c>
      <c r="I74" s="0" t="s">
        <v>203</v>
      </c>
      <c r="J74" s="0" t="n">
        <f aca="false">A74</f>
        <v>54912</v>
      </c>
    </row>
    <row r="75" customFormat="false" ht="12.75" hidden="false" customHeight="false" outlineLevel="0" collapsed="false">
      <c r="A75" s="0" t="n">
        <v>32890</v>
      </c>
      <c r="B75" s="0" t="n">
        <v>28.6</v>
      </c>
      <c r="C75" s="0" t="n">
        <v>28.9</v>
      </c>
      <c r="E75" s="0" t="n">
        <v>999038056580</v>
      </c>
      <c r="F75" s="541" t="n">
        <v>37131.7321296296</v>
      </c>
      <c r="I75" s="0" t="s">
        <v>204</v>
      </c>
      <c r="J75" s="0" t="n">
        <f aca="false">A75</f>
        <v>32890</v>
      </c>
    </row>
    <row r="76" customFormat="false" ht="12.75" hidden="false" customHeight="false" outlineLevel="0" collapsed="false">
      <c r="A76" s="0" t="n">
        <v>45219</v>
      </c>
      <c r="B76" s="0" t="n">
        <v>30.15</v>
      </c>
      <c r="C76" s="0" t="n">
        <v>30.75</v>
      </c>
      <c r="E76" s="0" t="n">
        <v>999037971227</v>
      </c>
      <c r="F76" s="541" t="n">
        <v>37131.7311458333</v>
      </c>
      <c r="I76" s="0" t="s">
        <v>205</v>
      </c>
      <c r="J76" s="0" t="n">
        <f aca="false">A76</f>
        <v>45219</v>
      </c>
    </row>
    <row r="77" customFormat="false" ht="12.75" hidden="false" customHeight="false" outlineLevel="0" collapsed="false">
      <c r="A77" s="543" t="n">
        <v>3942</v>
      </c>
      <c r="B77" s="0" t="n">
        <v>30.2</v>
      </c>
      <c r="C77" s="0" t="n">
        <v>30.35</v>
      </c>
      <c r="E77" s="0" t="n">
        <v>999031084250</v>
      </c>
      <c r="F77" s="541" t="n">
        <v>37131.6514351852</v>
      </c>
      <c r="I77" s="0" t="s">
        <v>206</v>
      </c>
      <c r="J77" s="0" t="n">
        <f aca="false">A77</f>
        <v>3942</v>
      </c>
    </row>
    <row r="78" customFormat="false" ht="12.75" hidden="false" customHeight="false" outlineLevel="0" collapsed="false">
      <c r="A78" s="0" t="n">
        <v>48658</v>
      </c>
      <c r="B78" s="0" t="n">
        <v>30.4</v>
      </c>
      <c r="C78" s="0" t="n">
        <v>31</v>
      </c>
      <c r="E78" s="0" t="n">
        <v>999037973998</v>
      </c>
      <c r="F78" s="541" t="n">
        <v>37131.7311805556</v>
      </c>
      <c r="I78" s="0" t="s">
        <v>207</v>
      </c>
      <c r="J78" s="0" t="n">
        <f aca="false">A78</f>
        <v>48658</v>
      </c>
    </row>
    <row r="79" customFormat="false" ht="12.75" hidden="false" customHeight="false" outlineLevel="0" collapsed="false">
      <c r="A79" s="0" t="n">
        <v>41001</v>
      </c>
      <c r="I79" s="0" t="s">
        <v>208</v>
      </c>
      <c r="J79" s="0" t="n">
        <f aca="false">A79</f>
        <v>41001</v>
      </c>
    </row>
    <row r="80" customFormat="false" ht="12.75" hidden="false" customHeight="false" outlineLevel="0" collapsed="false">
      <c r="A80" s="0" t="n">
        <v>53431</v>
      </c>
      <c r="B80" s="0" t="n">
        <v>42.5</v>
      </c>
      <c r="C80" s="0" t="n">
        <v>43.5</v>
      </c>
      <c r="E80" s="0" t="n">
        <v>999034600951</v>
      </c>
      <c r="F80" s="541" t="n">
        <v>37131.6921296296</v>
      </c>
      <c r="I80" s="0" t="s">
        <v>209</v>
      </c>
      <c r="J80" s="0" t="n">
        <f aca="false">A80</f>
        <v>53431</v>
      </c>
    </row>
    <row r="81" customFormat="false" ht="12.75" hidden="false" customHeight="false" outlineLevel="0" collapsed="false">
      <c r="A81" s="0" t="n">
        <v>55274</v>
      </c>
      <c r="B81" s="0" t="n">
        <v>31</v>
      </c>
      <c r="C81" s="0" t="n">
        <v>32</v>
      </c>
      <c r="E81" s="0" t="n">
        <v>999037987055</v>
      </c>
      <c r="F81" s="541" t="n">
        <v>37131.7313194444</v>
      </c>
      <c r="I81" s="0" t="s">
        <v>210</v>
      </c>
      <c r="J81" s="0" t="n">
        <f aca="false">A81</f>
        <v>55274</v>
      </c>
    </row>
    <row r="82" customFormat="false" ht="12.75" hidden="false" customHeight="false" outlineLevel="0" collapsed="false">
      <c r="A82" s="0" t="n">
        <v>55276</v>
      </c>
      <c r="B82" s="0" t="n">
        <v>32.25</v>
      </c>
      <c r="C82" s="0" t="n">
        <v>33.25</v>
      </c>
      <c r="E82" s="0" t="n">
        <v>999037990503</v>
      </c>
      <c r="F82" s="541" t="n">
        <v>37131.7313657407</v>
      </c>
      <c r="I82" s="0" t="s">
        <v>211</v>
      </c>
      <c r="J82" s="0" t="n">
        <f aca="false">A82</f>
        <v>55276</v>
      </c>
    </row>
    <row r="83" customFormat="false" ht="12.75" hidden="false" customHeight="false" outlineLevel="0" collapsed="false">
      <c r="A83" s="0" t="n">
        <v>55278</v>
      </c>
      <c r="B83" s="0" t="n">
        <v>30.25</v>
      </c>
      <c r="C83" s="0" t="n">
        <v>31.25</v>
      </c>
      <c r="E83" s="0" t="n">
        <v>999038000419</v>
      </c>
      <c r="F83" s="541" t="n">
        <v>37131.7314814815</v>
      </c>
      <c r="I83" s="0" t="s">
        <v>212</v>
      </c>
      <c r="J83" s="0" t="n">
        <f aca="false">A83</f>
        <v>55278</v>
      </c>
    </row>
    <row r="84" customFormat="false" ht="12.75" hidden="false" customHeight="false" outlineLevel="0" collapsed="false">
      <c r="I84" s="0" t="s">
        <v>156</v>
      </c>
    </row>
    <row r="85" customFormat="false" ht="12.75" hidden="false" customHeight="false" outlineLevel="0" collapsed="false">
      <c r="I85" s="0" t="s">
        <v>213</v>
      </c>
      <c r="J85" s="0" t="n">
        <f aca="false">A85</f>
        <v>0</v>
      </c>
    </row>
    <row r="86" customFormat="false" ht="12.75" hidden="false" customHeight="false" outlineLevel="0" collapsed="false">
      <c r="A86" s="0" t="n">
        <v>40971</v>
      </c>
      <c r="I86" s="0" t="s">
        <v>214</v>
      </c>
      <c r="J86" s="0" t="n">
        <f aca="false">A86</f>
        <v>40971</v>
      </c>
    </row>
    <row r="87" customFormat="false" ht="12.75" hidden="false" customHeight="false" outlineLevel="0" collapsed="false">
      <c r="A87" s="0" t="n">
        <v>28399</v>
      </c>
      <c r="B87" s="0" t="n">
        <v>41.35</v>
      </c>
      <c r="C87" s="0" t="n">
        <v>41.65</v>
      </c>
      <c r="E87" s="0" t="n">
        <v>999013690812</v>
      </c>
      <c r="F87" s="541" t="n">
        <v>37131.4501157407</v>
      </c>
      <c r="I87" s="0" t="s">
        <v>215</v>
      </c>
      <c r="J87" s="0" t="n">
        <f aca="false">A87</f>
        <v>28399</v>
      </c>
    </row>
    <row r="88" customFormat="false" ht="12.75" hidden="false" customHeight="false" outlineLevel="0" collapsed="false">
      <c r="A88" s="0" t="n">
        <v>28400</v>
      </c>
      <c r="B88" s="0" t="n">
        <v>38.5</v>
      </c>
      <c r="C88" s="0" t="n">
        <v>40.5</v>
      </c>
      <c r="E88" s="0" t="n">
        <v>999028131303</v>
      </c>
      <c r="F88" s="541" t="n">
        <v>37131.6172569444</v>
      </c>
      <c r="I88" s="0" t="s">
        <v>216</v>
      </c>
      <c r="J88" s="0" t="n">
        <f aca="false">A88</f>
        <v>28400</v>
      </c>
    </row>
    <row r="89" customFormat="false" ht="12.75" hidden="false" customHeight="false" outlineLevel="0" collapsed="false">
      <c r="A89" s="0" t="n">
        <v>33302</v>
      </c>
      <c r="B89" s="0" t="n">
        <v>43.5</v>
      </c>
      <c r="C89" s="0" t="n">
        <v>44.5</v>
      </c>
      <c r="E89" s="0" t="n">
        <v>999025775106</v>
      </c>
      <c r="F89" s="541" t="n">
        <v>37131.5899884259</v>
      </c>
      <c r="I89" s="0" t="s">
        <v>217</v>
      </c>
      <c r="J89" s="0" t="n">
        <f aca="false">A89</f>
        <v>33302</v>
      </c>
    </row>
    <row r="90" customFormat="false" ht="12.75" hidden="false" customHeight="false" outlineLevel="0" collapsed="false">
      <c r="A90" s="0" t="n">
        <v>33303</v>
      </c>
      <c r="B90" s="0" t="n">
        <v>55.5</v>
      </c>
      <c r="C90" s="0" t="n">
        <v>57</v>
      </c>
      <c r="E90" s="0" t="n">
        <v>999028130475</v>
      </c>
      <c r="F90" s="541" t="n">
        <v>37131.6172453704</v>
      </c>
      <c r="I90" s="0" t="s">
        <v>218</v>
      </c>
      <c r="J90" s="0" t="n">
        <f aca="false">A90</f>
        <v>33303</v>
      </c>
    </row>
    <row r="91" customFormat="false" ht="12.75" hidden="false" customHeight="false" outlineLevel="0" collapsed="false">
      <c r="A91" s="0" t="n">
        <v>48664</v>
      </c>
      <c r="B91" s="0" t="n">
        <v>43.25</v>
      </c>
      <c r="C91" s="0" t="n">
        <v>44.25</v>
      </c>
      <c r="E91" s="0" t="n">
        <v>999025908211</v>
      </c>
      <c r="F91" s="541" t="n">
        <v>37131.5915277778</v>
      </c>
      <c r="I91" s="0" t="s">
        <v>219</v>
      </c>
      <c r="J91" s="0" t="n">
        <f aca="false">A91</f>
        <v>48664</v>
      </c>
    </row>
    <row r="92" customFormat="false" ht="12.75" hidden="false" customHeight="false" outlineLevel="0" collapsed="false">
      <c r="A92" s="0" t="n">
        <v>40977</v>
      </c>
      <c r="I92" s="0" t="s">
        <v>220</v>
      </c>
      <c r="J92" s="0" t="n">
        <f aca="false">A92</f>
        <v>40977</v>
      </c>
    </row>
    <row r="93" customFormat="false" ht="12.75" hidden="false" customHeight="false" outlineLevel="0" collapsed="false">
      <c r="A93" s="0" t="n">
        <v>48660</v>
      </c>
      <c r="B93" s="0" t="n">
        <v>35.75</v>
      </c>
      <c r="C93" s="0" t="n">
        <v>36.75</v>
      </c>
      <c r="E93" s="0" t="n">
        <v>999026085494</v>
      </c>
      <c r="F93" s="541" t="n">
        <v>37131.5935763889</v>
      </c>
      <c r="I93" s="0" t="s">
        <v>221</v>
      </c>
      <c r="J93" s="0" t="n">
        <f aca="false">A93</f>
        <v>48660</v>
      </c>
    </row>
    <row r="94" customFormat="false" ht="12.75" hidden="false" customHeight="false" outlineLevel="0" collapsed="false">
      <c r="A94" s="0" t="n">
        <v>48662</v>
      </c>
      <c r="B94" s="0" t="n">
        <v>36.25</v>
      </c>
      <c r="C94" s="0" t="n">
        <v>37.25</v>
      </c>
      <c r="E94" s="0" t="n">
        <v>999023573689</v>
      </c>
      <c r="F94" s="541" t="n">
        <v>37131.5645023148</v>
      </c>
      <c r="I94" s="0" t="s">
        <v>222</v>
      </c>
      <c r="J94" s="0" t="n">
        <f aca="false">A94</f>
        <v>48662</v>
      </c>
    </row>
    <row r="95" customFormat="false" ht="12.75" hidden="false" customHeight="false" outlineLevel="0" collapsed="false">
      <c r="A95" s="0" t="n">
        <v>52891</v>
      </c>
      <c r="I95" s="0" t="s">
        <v>223</v>
      </c>
      <c r="J95" s="0" t="n">
        <f aca="false">A95</f>
        <v>52891</v>
      </c>
    </row>
    <row r="96" customFormat="false" ht="12.75" hidden="false" customHeight="false" outlineLevel="0" collapsed="false">
      <c r="A96" s="0" t="n">
        <v>36471</v>
      </c>
      <c r="I96" s="0" t="s">
        <v>224</v>
      </c>
      <c r="J96" s="0" t="n">
        <f aca="false">A96</f>
        <v>36471</v>
      </c>
    </row>
    <row r="97" customFormat="false" ht="12.75" hidden="false" customHeight="false" outlineLevel="0" collapsed="false">
      <c r="A97" s="0" t="n">
        <v>33009</v>
      </c>
      <c r="B97" s="0" t="n">
        <v>38.75</v>
      </c>
      <c r="C97" s="0" t="n">
        <v>39.75</v>
      </c>
      <c r="E97" s="0" t="n">
        <v>999018173692</v>
      </c>
      <c r="F97" s="541" t="n">
        <v>37131.5020023148</v>
      </c>
      <c r="I97" s="0" t="s">
        <v>225</v>
      </c>
      <c r="J97" s="0" t="n">
        <f aca="false">A97</f>
        <v>33009</v>
      </c>
    </row>
    <row r="98" customFormat="false" ht="12.75" hidden="false" customHeight="false" outlineLevel="0" collapsed="false">
      <c r="A98" s="0" t="n">
        <v>48668</v>
      </c>
      <c r="B98" s="0" t="n">
        <v>35.25</v>
      </c>
      <c r="C98" s="0" t="n">
        <v>36.25</v>
      </c>
      <c r="E98" s="0" t="n">
        <v>999023071631</v>
      </c>
      <c r="F98" s="541" t="n">
        <v>37131.5586921296</v>
      </c>
      <c r="I98" s="0" t="s">
        <v>226</v>
      </c>
      <c r="J98" s="0" t="n">
        <f aca="false">A98</f>
        <v>48668</v>
      </c>
    </row>
    <row r="99" customFormat="false" ht="12.75" hidden="false" customHeight="false" outlineLevel="0" collapsed="false">
      <c r="A99" s="0" t="n">
        <v>36470</v>
      </c>
      <c r="B99" s="0" t="n">
        <v>39</v>
      </c>
      <c r="C99" s="0" t="n">
        <v>39.3</v>
      </c>
      <c r="E99" s="0" t="n">
        <v>999028450872</v>
      </c>
      <c r="F99" s="541" t="n">
        <v>37131.6209490741</v>
      </c>
      <c r="I99" s="0" t="s">
        <v>227</v>
      </c>
      <c r="J99" s="0" t="n">
        <f aca="false">A99</f>
        <v>36470</v>
      </c>
    </row>
    <row r="100" customFormat="false" ht="12.75" hidden="false" customHeight="false" outlineLevel="0" collapsed="false">
      <c r="A100" s="0" t="n">
        <v>48666</v>
      </c>
      <c r="B100" s="0" t="n">
        <v>35.5</v>
      </c>
      <c r="C100" s="0" t="n">
        <v>36.5</v>
      </c>
      <c r="E100" s="0" t="n">
        <v>999023074069</v>
      </c>
      <c r="F100" s="541" t="n">
        <v>37131.5587268519</v>
      </c>
      <c r="I100" s="0" t="s">
        <v>228</v>
      </c>
      <c r="J100" s="0" t="n">
        <f aca="false">A100</f>
        <v>48666</v>
      </c>
    </row>
    <row r="102" customFormat="false" ht="12.75" hidden="false" customHeight="false" outlineLevel="0" collapsed="false">
      <c r="A102" s="0" t="n">
        <v>54674</v>
      </c>
      <c r="B102" s="0" t="n">
        <v>3.075</v>
      </c>
      <c r="C102" s="0" t="n">
        <v>3.1</v>
      </c>
      <c r="E102" s="0" t="n">
        <v>999032499123</v>
      </c>
      <c r="F102" s="541" t="n">
        <v>37131.6678125</v>
      </c>
      <c r="I102" s="421" t="s">
        <v>229</v>
      </c>
      <c r="J102" s="0" t="n">
        <v>54674</v>
      </c>
    </row>
    <row r="103" customFormat="false" ht="12.75" hidden="false" customHeight="false" outlineLevel="0" collapsed="false">
      <c r="A103" s="0" t="n">
        <v>48724</v>
      </c>
      <c r="B103" s="0" t="n">
        <v>3.14</v>
      </c>
      <c r="C103" s="0" t="n">
        <v>3.165</v>
      </c>
      <c r="E103" s="0" t="n">
        <v>999032498991</v>
      </c>
      <c r="F103" s="541" t="n">
        <v>37131.6678125</v>
      </c>
      <c r="I103" s="421" t="s">
        <v>230</v>
      </c>
      <c r="J103" s="0" t="n">
        <v>48724</v>
      </c>
    </row>
    <row r="104" customFormat="false" ht="12.75" hidden="false" customHeight="false" outlineLevel="0" collapsed="false">
      <c r="A104" s="0" t="n">
        <v>51173</v>
      </c>
      <c r="I104" s="421" t="s">
        <v>231</v>
      </c>
      <c r="J104" s="0" t="n">
        <v>51173</v>
      </c>
    </row>
    <row r="105" customFormat="false" ht="12.75" hidden="false" customHeight="false" outlineLevel="0" collapsed="false">
      <c r="A105" s="0" t="n">
        <v>49617</v>
      </c>
      <c r="B105" s="0" t="n">
        <v>2.67</v>
      </c>
      <c r="C105" s="0" t="n">
        <v>2.6825</v>
      </c>
      <c r="E105" s="0" t="n">
        <v>999643430920</v>
      </c>
      <c r="F105" s="541" t="n">
        <v>37138.7387847222</v>
      </c>
      <c r="I105" s="421" t="s">
        <v>232</v>
      </c>
      <c r="J105" s="0" t="n">
        <v>49617</v>
      </c>
    </row>
    <row r="106" customFormat="false" ht="12.75" hidden="false" customHeight="false" outlineLevel="0" collapsed="false">
      <c r="A106" s="0" t="n">
        <v>35353</v>
      </c>
      <c r="B106" s="0" t="n">
        <v>3.02</v>
      </c>
      <c r="C106" s="0" t="n">
        <v>3.03</v>
      </c>
      <c r="E106" s="0" t="n">
        <v>999032396871</v>
      </c>
      <c r="F106" s="541" t="n">
        <v>37131.6666203704</v>
      </c>
      <c r="I106" s="421" t="s">
        <v>233</v>
      </c>
      <c r="J106" s="0" t="n">
        <v>35353</v>
      </c>
    </row>
    <row r="107" customFormat="false" ht="12.75" hidden="false" customHeight="false" outlineLevel="0" collapsed="false">
      <c r="A107" s="0" t="n">
        <v>49615</v>
      </c>
      <c r="B107" s="0" t="n">
        <v>2.355</v>
      </c>
      <c r="C107" s="0" t="n">
        <v>2.365</v>
      </c>
      <c r="E107" s="0" t="n">
        <v>999643430541</v>
      </c>
      <c r="F107" s="541" t="n">
        <v>37138.7387847222</v>
      </c>
      <c r="I107" s="421" t="s">
        <v>234</v>
      </c>
      <c r="J107" s="0" t="n">
        <v>49615</v>
      </c>
    </row>
    <row r="108" customFormat="false" ht="12.75" hidden="false" customHeight="false" outlineLevel="0" collapsed="false">
      <c r="A108" s="0" t="n">
        <v>49613</v>
      </c>
      <c r="B108" s="0" t="n">
        <v>2.365</v>
      </c>
      <c r="C108" s="0" t="n">
        <v>2.375</v>
      </c>
      <c r="E108" s="0" t="n">
        <v>999039859488</v>
      </c>
      <c r="F108" s="541" t="n">
        <v>37131.7529976852</v>
      </c>
      <c r="I108" s="421" t="s">
        <v>235</v>
      </c>
      <c r="J108" s="0" t="n">
        <v>49613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2.7"/>
    <col collapsed="false" customWidth="true" hidden="false" outlineLevel="0" max="5" min="3" style="0" width="11.13"/>
    <col collapsed="false" customWidth="true" hidden="false" outlineLevel="0" max="6" min="6" style="255" width="12.7"/>
    <col collapsed="false" customWidth="true" hidden="false" outlineLevel="0" max="7" min="7" style="0" width="8.99"/>
    <col collapsed="false" customWidth="true" hidden="false" outlineLevel="0" max="18" min="8" style="0" width="9.28"/>
    <col collapsed="false" customWidth="true" hidden="false" outlineLevel="0" max="19" min="19" style="0" width="14.99"/>
    <col collapsed="false" customWidth="true" hidden="false" outlineLevel="0" max="21" min="20" style="0" width="9.28"/>
    <col collapsed="false" customWidth="true" hidden="false" outlineLevel="0" max="27" min="24" style="0" width="9.28"/>
    <col collapsed="false" customWidth="true" hidden="false" outlineLevel="0" max="28" min="28" style="0" width="10.56"/>
    <col collapsed="false" customWidth="true" hidden="false" outlineLevel="0" max="29" min="29" style="0" width="10.41"/>
    <col collapsed="false" customWidth="true" hidden="false" outlineLevel="0" max="31" min="30" style="0" width="10.28"/>
    <col collapsed="false" customWidth="true" hidden="false" outlineLevel="0" max="32" min="32" style="0" width="10.41"/>
    <col collapsed="false" customWidth="true" hidden="false" outlineLevel="0" max="33" min="33" style="0" width="9.28"/>
    <col collapsed="false" customWidth="true" hidden="false" outlineLevel="0" max="34" min="34" style="0" width="9.41"/>
    <col collapsed="false" customWidth="true" hidden="false" outlineLevel="0" max="37" min="35" style="0" width="9.28"/>
  </cols>
  <sheetData>
    <row r="1" customFormat="false" ht="26.25" hidden="false" customHeight="false" outlineLevel="0" collapsed="false">
      <c r="A1" s="544"/>
      <c r="B1" s="545" t="s">
        <v>236</v>
      </c>
      <c r="C1" s="546" t="s">
        <v>237</v>
      </c>
      <c r="D1" s="547" t="s">
        <v>238</v>
      </c>
      <c r="F1" s="545" t="s">
        <v>239</v>
      </c>
      <c r="G1" s="545" t="s">
        <v>240</v>
      </c>
      <c r="H1" s="545" t="s">
        <v>241</v>
      </c>
      <c r="I1" s="545" t="s">
        <v>242</v>
      </c>
      <c r="J1" s="545" t="s">
        <v>243</v>
      </c>
      <c r="K1" s="545" t="s">
        <v>244</v>
      </c>
      <c r="M1" s="545" t="s">
        <v>245</v>
      </c>
      <c r="N1" s="545" t="s">
        <v>246</v>
      </c>
      <c r="O1" s="545" t="s">
        <v>247</v>
      </c>
      <c r="P1" s="545" t="s">
        <v>242</v>
      </c>
      <c r="Q1" s="545" t="s">
        <v>243</v>
      </c>
      <c r="R1" s="545" t="s">
        <v>244</v>
      </c>
      <c r="W1" s="544"/>
      <c r="X1" s="545" t="s">
        <v>248</v>
      </c>
      <c r="Y1" s="545" t="s">
        <v>249</v>
      </c>
      <c r="Z1" s="545" t="s">
        <v>250</v>
      </c>
      <c r="AA1" s="545" t="s">
        <v>251</v>
      </c>
      <c r="AB1" s="545" t="s">
        <v>252</v>
      </c>
      <c r="AC1" s="545" t="s">
        <v>253</v>
      </c>
      <c r="AE1" s="544"/>
      <c r="AF1" s="545" t="s">
        <v>248</v>
      </c>
      <c r="AG1" s="545" t="s">
        <v>249</v>
      </c>
      <c r="AH1" s="545" t="s">
        <v>250</v>
      </c>
      <c r="AI1" s="545" t="s">
        <v>251</v>
      </c>
      <c r="AJ1" s="545" t="s">
        <v>252</v>
      </c>
      <c r="AK1" s="545" t="s">
        <v>253</v>
      </c>
    </row>
    <row r="2" customFormat="false" ht="12.75" hidden="false" customHeight="false" outlineLevel="0" collapsed="false">
      <c r="A2" s="548" t="s">
        <v>254</v>
      </c>
      <c r="B2" s="549" t="n">
        <f aca="false">DATA!B108</f>
        <v>2.365</v>
      </c>
      <c r="C2" s="549" t="n">
        <f aca="false">DATA!C108</f>
        <v>2.375</v>
      </c>
      <c r="D2" s="550" t="n">
        <f aca="false">AVERAGE(B2:C2)-AC2</f>
        <v>0.0750000000000002</v>
      </c>
      <c r="F2" s="551" t="n">
        <f aca="false">DATA!B77</f>
        <v>30.2</v>
      </c>
      <c r="G2" s="551" t="n">
        <f aca="false">DATA!C77</f>
        <v>30.35</v>
      </c>
      <c r="H2" s="550" t="n">
        <f aca="false">(AVERAGE(F2:G2)-X2)</f>
        <v>-4.4965797424316</v>
      </c>
      <c r="I2" s="552" t="n">
        <f aca="false">(F2/$B2)*1000</f>
        <v>12769.55602537</v>
      </c>
      <c r="J2" s="552" t="n">
        <f aca="false">(G2/$C2)*1000</f>
        <v>12778.9473684211</v>
      </c>
      <c r="K2" s="553" t="n">
        <f aca="false">AVERAGE(I2:J2)-AF2</f>
        <v>-2376.76344141891</v>
      </c>
      <c r="M2" s="551" t="n">
        <f aca="false">DATA!B99</f>
        <v>39</v>
      </c>
      <c r="N2" s="551" t="n">
        <f aca="false">DATA!C99</f>
        <v>39.3</v>
      </c>
      <c r="O2" s="550" t="n">
        <f aca="false">AVERAGE(M2:N2)-AB2</f>
        <v>-1.284211730957</v>
      </c>
      <c r="P2" s="552" t="n">
        <f aca="false">(M2/$B2)*1000</f>
        <v>16490.4862579281</v>
      </c>
      <c r="Q2" s="552" t="n">
        <f aca="false">(N2/$C2)*1000</f>
        <v>16547.3684210526</v>
      </c>
      <c r="R2" s="553" t="n">
        <f aca="false">AVERAGE(P2:Q2)-AJ2</f>
        <v>-1099.465571602</v>
      </c>
      <c r="W2" s="548" t="s">
        <v>254</v>
      </c>
      <c r="X2" s="551" t="n">
        <f aca="false">Marks!T2</f>
        <v>34.7715797424316</v>
      </c>
      <c r="Y2" s="551" t="n">
        <f aca="false">Marks!V2</f>
        <v>35.7368431091309</v>
      </c>
      <c r="Z2" s="551" t="n">
        <f aca="false">Marks!W2</f>
        <v>41.7894744873047</v>
      </c>
      <c r="AA2" s="551" t="n">
        <f aca="false">Marks!X2</f>
        <v>47.0263175964355</v>
      </c>
      <c r="AB2" s="551" t="n">
        <f aca="false">Marks!S2</f>
        <v>40.434211730957</v>
      </c>
      <c r="AC2" s="554" t="n">
        <f aca="false">Marks!Y2</f>
        <v>2.295</v>
      </c>
      <c r="AE2" s="548" t="s">
        <v>254</v>
      </c>
      <c r="AF2" s="552" t="n">
        <f aca="false">(X2/$AC2)*1000</f>
        <v>15151.0151383144</v>
      </c>
      <c r="AG2" s="552" t="n">
        <f aca="false">(Y2/$AC2)*1000</f>
        <v>15571.6091978784</v>
      </c>
      <c r="AH2" s="552" t="n">
        <f aca="false">(Z2/$AC2)*1000</f>
        <v>18208.9213452308</v>
      </c>
      <c r="AI2" s="552" t="n">
        <f aca="false">(AA2/$AC2)*1000</f>
        <v>20490.7701945253</v>
      </c>
      <c r="AJ2" s="552" t="n">
        <f aca="false">(AB2/$AC2)*1000</f>
        <v>17618.3929110924</v>
      </c>
      <c r="AK2" s="554" t="n">
        <f aca="false">Marks!AG2</f>
        <v>0</v>
      </c>
    </row>
    <row r="3" customFormat="false" ht="12.75" hidden="false" customHeight="false" outlineLevel="0" collapsed="false">
      <c r="A3" s="555" t="s">
        <v>255</v>
      </c>
      <c r="B3" s="556" t="n">
        <f aca="false">DATA!B107</f>
        <v>2.355</v>
      </c>
      <c r="C3" s="556" t="n">
        <f aca="false">DATA!C107</f>
        <v>2.365</v>
      </c>
      <c r="D3" s="557" t="n">
        <f aca="false">AVERAGE(B3:C3)-AC3</f>
        <v>-0.0199999999999996</v>
      </c>
      <c r="F3" s="558" t="n">
        <f aca="false">DATA!B74</f>
        <v>28.2</v>
      </c>
      <c r="G3" s="558" t="n">
        <f aca="false">DATA!C74</f>
        <v>28.5</v>
      </c>
      <c r="H3" s="557" t="n">
        <f aca="false">(AVERAGE(F3:G3)-X3)</f>
        <v>-1.2499965667725</v>
      </c>
      <c r="I3" s="559" t="n">
        <f aca="false">(F3/B3)*1000</f>
        <v>11974.5222929936</v>
      </c>
      <c r="J3" s="559" t="n">
        <f aca="false">(G3/C3)*1000</f>
        <v>12050.7399577167</v>
      </c>
      <c r="K3" s="560" t="n">
        <f aca="false">AVERAGE(I3:J3)-AF3</f>
        <v>-424.342222028239</v>
      </c>
      <c r="M3" s="558" t="n">
        <f aca="false">DATA!B96</f>
        <v>0</v>
      </c>
      <c r="N3" s="558" t="n">
        <f aca="false">DATA!C96</f>
        <v>0</v>
      </c>
      <c r="O3" s="557"/>
      <c r="P3" s="559"/>
      <c r="Q3" s="559"/>
      <c r="R3" s="560"/>
      <c r="W3" s="555" t="s">
        <v>255</v>
      </c>
      <c r="X3" s="558" t="n">
        <f aca="false">Marks!C3</f>
        <v>29.5999965667725</v>
      </c>
      <c r="Y3" s="558" t="n">
        <f aca="false">Marks!D3</f>
        <v>34.0999946594238</v>
      </c>
      <c r="Z3" s="558" t="n">
        <f aca="false">Marks!E3</f>
        <v>35</v>
      </c>
      <c r="AA3" s="558" t="n">
        <f aca="false">Marks!F3</f>
        <v>41.5</v>
      </c>
      <c r="AB3" s="558" t="n">
        <f aca="false">Marks!G3</f>
        <v>46.5</v>
      </c>
      <c r="AC3" s="556" t="n">
        <f aca="false">Marks!H3</f>
        <v>2.38</v>
      </c>
      <c r="AE3" s="555" t="s">
        <v>255</v>
      </c>
      <c r="AF3" s="559" t="n">
        <f aca="false">(X3/$AC3)*1000</f>
        <v>12436.9733473834</v>
      </c>
      <c r="AG3" s="559" t="n">
        <f aca="false">(Y3/$AC3)*1000</f>
        <v>14327.7288484974</v>
      </c>
      <c r="AH3" s="559" t="n">
        <f aca="false">(Z3/$AC3)*1000</f>
        <v>14705.8823529412</v>
      </c>
      <c r="AI3" s="559" t="n">
        <f aca="false">(AA3/$AC3)*1000</f>
        <v>17436.974789916</v>
      </c>
      <c r="AJ3" s="559" t="n">
        <f aca="false">(AB3/$AC3)*1000</f>
        <v>19537.8151260504</v>
      </c>
      <c r="AK3" s="556" t="n">
        <f aca="false">Marks!P3</f>
        <v>0</v>
      </c>
    </row>
    <row r="4" customFormat="false" ht="12.75" hidden="false" customHeight="false" outlineLevel="0" collapsed="false">
      <c r="A4" s="561" t="s">
        <v>256</v>
      </c>
      <c r="B4" s="549" t="n">
        <f aca="false">$AC4+$D$13</f>
        <v>2.6956</v>
      </c>
      <c r="C4" s="549" t="n">
        <f aca="false">$AC4+$D$13</f>
        <v>2.6956</v>
      </c>
      <c r="D4" s="562" t="n">
        <f aca="false">AVERAGE(B4:C4)-AC4</f>
        <v>-0.0143999999999997</v>
      </c>
      <c r="F4" s="551" t="n">
        <f aca="false">DATA!B75</f>
        <v>28.6</v>
      </c>
      <c r="G4" s="551" t="n">
        <f aca="false">DATA!C75</f>
        <v>28.9</v>
      </c>
      <c r="H4" s="562" t="n">
        <f aca="false">(AVERAGE(F4:G4)-X4)</f>
        <v>-1.53333218892417</v>
      </c>
      <c r="I4" s="552" t="n">
        <f aca="false">(F4/B4)*1000</f>
        <v>10609.8827719246</v>
      </c>
      <c r="J4" s="552" t="n">
        <f aca="false">(G4/C4)*1000</f>
        <v>10721.1752485532</v>
      </c>
      <c r="K4" s="563" t="n">
        <f aca="false">AVERAGE(I4:J4)-AF4</f>
        <v>-509.132314087354</v>
      </c>
      <c r="M4" s="551" t="n">
        <f aca="false">DATA!B97</f>
        <v>38.75</v>
      </c>
      <c r="N4" s="551" t="n">
        <f aca="false">DATA!C97</f>
        <v>39.75</v>
      </c>
      <c r="O4" s="562" t="n">
        <f aca="false">AVERAGE(M4:N4)-AB4</f>
        <v>-1.40942001342773</v>
      </c>
      <c r="P4" s="552" t="n">
        <f aca="false">(M4/$B4)*1000</f>
        <v>14375.2782311916</v>
      </c>
      <c r="Q4" s="552" t="n">
        <f aca="false">(N4/$C4)*1000</f>
        <v>14746.2531532868</v>
      </c>
      <c r="R4" s="563" t="n">
        <f aca="false">AVERAGE(P4:Q4)-AJ4</f>
        <v>-442.710327475828</v>
      </c>
      <c r="W4" s="561" t="s">
        <v>256</v>
      </c>
      <c r="X4" s="551" t="n">
        <f aca="false">Marks!T3</f>
        <v>30.2833321889242</v>
      </c>
      <c r="Y4" s="551" t="n">
        <f aca="false">Marks!V3</f>
        <v>35</v>
      </c>
      <c r="Z4" s="551" t="n">
        <f aca="false">Marks!W3</f>
        <v>41.5</v>
      </c>
      <c r="AA4" s="551" t="n">
        <f aca="false">Marks!X3</f>
        <v>46.5</v>
      </c>
      <c r="AB4" s="551" t="n">
        <f aca="false">Marks!S3</f>
        <v>40.6594200134277</v>
      </c>
      <c r="AC4" s="549" t="n">
        <f aca="false">Marks!Y3</f>
        <v>2.71</v>
      </c>
      <c r="AE4" s="561" t="s">
        <v>256</v>
      </c>
      <c r="AF4" s="552" t="n">
        <f aca="false">(X4/$AC4)*1000</f>
        <v>11174.6613243263</v>
      </c>
      <c r="AG4" s="552" t="n">
        <f aca="false">(Y4/$AC4)*1000</f>
        <v>12915.1291512915</v>
      </c>
      <c r="AH4" s="552" t="n">
        <f aca="false">(Z4/$AC4)*1000</f>
        <v>15313.6531365314</v>
      </c>
      <c r="AI4" s="552" t="n">
        <f aca="false">(AA4/$AC4)*1000</f>
        <v>17158.6715867159</v>
      </c>
      <c r="AJ4" s="552" t="n">
        <f aca="false">(AB4/$AC4)*1000</f>
        <v>15003.476019715</v>
      </c>
      <c r="AK4" s="549" t="n">
        <f aca="false">Marks!AG3</f>
        <v>0</v>
      </c>
    </row>
    <row r="5" customFormat="false" ht="12.75" hidden="false" customHeight="false" outlineLevel="0" collapsed="false">
      <c r="A5" s="555" t="s">
        <v>257</v>
      </c>
      <c r="B5" s="556" t="n">
        <f aca="false">$AC5+$D$13</f>
        <v>3.1616</v>
      </c>
      <c r="C5" s="556" t="n">
        <f aca="false">$AC5+$D$13</f>
        <v>3.1616</v>
      </c>
      <c r="D5" s="557" t="n">
        <f aca="false">AVERAGE(B5:C5)-AC5</f>
        <v>-0.0143999999999997</v>
      </c>
      <c r="F5" s="558" t="n">
        <f aca="false">DATA!B66</f>
        <v>33.6</v>
      </c>
      <c r="G5" s="558" t="n">
        <f aca="false">DATA!C66</f>
        <v>34</v>
      </c>
      <c r="H5" s="557" t="n">
        <f aca="false">(AVERAGE(F5:G5)-X5)</f>
        <v>-2.2</v>
      </c>
      <c r="I5" s="559" t="n">
        <f aca="false">(F5/B5)*1000</f>
        <v>10627.5303643725</v>
      </c>
      <c r="J5" s="559" t="n">
        <f aca="false">(G5/C5)*1000</f>
        <v>10754.0485829959</v>
      </c>
      <c r="K5" s="560" t="n">
        <f aca="false">AVERAGE(I5:J5)-AF5</f>
        <v>-644.223120774228</v>
      </c>
      <c r="M5" s="558" t="n">
        <f aca="false">DATA!B89</f>
        <v>43.5</v>
      </c>
      <c r="N5" s="558" t="n">
        <f aca="false">DATA!C89</f>
        <v>44.5</v>
      </c>
      <c r="O5" s="557" t="n">
        <f aca="false">AVERAGE(M5:N5)-AB5</f>
        <v>-3</v>
      </c>
      <c r="P5" s="559" t="n">
        <f aca="false">(M5/$B5)*1000</f>
        <v>13758.8562753036</v>
      </c>
      <c r="Q5" s="559" t="n">
        <f aca="false">(N5/$C5)*1000</f>
        <v>14075.1518218623</v>
      </c>
      <c r="R5" s="560" t="n">
        <f aca="false">AVERAGE(P5:Q5)-AJ5</f>
        <v>-881.484616404408</v>
      </c>
      <c r="W5" s="555" t="s">
        <v>257</v>
      </c>
      <c r="X5" s="558" t="n">
        <f aca="false">Marks!T4</f>
        <v>36</v>
      </c>
      <c r="Y5" s="558" t="n">
        <f aca="false">Marks!V4</f>
        <v>39.25</v>
      </c>
      <c r="Z5" s="558" t="n">
        <f aca="false">Marks!W4</f>
        <v>47</v>
      </c>
      <c r="AA5" s="558" t="n">
        <f aca="false">Marks!X4</f>
        <v>56.5</v>
      </c>
      <c r="AB5" s="558" t="n">
        <f aca="false">Marks!S4</f>
        <v>47</v>
      </c>
      <c r="AC5" s="556" t="n">
        <f aca="false">Marks!Y4</f>
        <v>3.176</v>
      </c>
      <c r="AE5" s="555" t="s">
        <v>257</v>
      </c>
      <c r="AF5" s="559" t="n">
        <f aca="false">(X5/$AC5)*1000</f>
        <v>11335.0125944584</v>
      </c>
      <c r="AG5" s="559" t="n">
        <f aca="false">(Y5/$AC5)*1000</f>
        <v>12358.3123425693</v>
      </c>
      <c r="AH5" s="559" t="n">
        <f aca="false">(Z5/$AC5)*1000</f>
        <v>14798.4886649874</v>
      </c>
      <c r="AI5" s="559" t="n">
        <f aca="false">(AA5/$AC5)*1000</f>
        <v>17789.6725440806</v>
      </c>
      <c r="AJ5" s="559" t="n">
        <f aca="false">(AB5/$AC5)*1000</f>
        <v>14798.4886649874</v>
      </c>
      <c r="AK5" s="556" t="n">
        <f aca="false">Marks!AG4</f>
        <v>0</v>
      </c>
    </row>
    <row r="6" customFormat="false" ht="12.75" hidden="false" customHeight="false" outlineLevel="0" collapsed="false">
      <c r="A6" s="561" t="s">
        <v>258</v>
      </c>
      <c r="B6" s="549" t="n">
        <f aca="false">$AC6+$D$13</f>
        <v>3.0356</v>
      </c>
      <c r="C6" s="549" t="n">
        <f aca="false">$AC6+$D$13</f>
        <v>3.0356</v>
      </c>
      <c r="D6" s="562" t="n">
        <f aca="false">AVERAGE(B6:C6)-AC6</f>
        <v>-0.0143999999999997</v>
      </c>
      <c r="F6" s="551" t="n">
        <f aca="false">DATA!B71</f>
        <v>31.4</v>
      </c>
      <c r="G6" s="551" t="n">
        <f aca="false">DATA!C71</f>
        <v>32</v>
      </c>
      <c r="H6" s="562" t="n">
        <f aca="false">(AVERAGE(F6:G6)-X6)</f>
        <v>-0.300000000000001</v>
      </c>
      <c r="I6" s="552" t="n">
        <f aca="false">(F6/B6)*1000</f>
        <v>10343.9188298854</v>
      </c>
      <c r="J6" s="552" t="n">
        <f aca="false">(G6/C6)*1000</f>
        <v>10541.5733298195</v>
      </c>
      <c r="K6" s="563" t="n">
        <f aca="false">AVERAGE(I6:J6)-AF6</f>
        <v>-49.0571988361098</v>
      </c>
      <c r="M6" s="551" t="n">
        <f aca="false">DATA!B93</f>
        <v>35.75</v>
      </c>
      <c r="N6" s="551" t="n">
        <f aca="false">DATA!C93</f>
        <v>36.75</v>
      </c>
      <c r="O6" s="562" t="n">
        <f aca="false">AVERAGE(M6:N6)-AB6</f>
        <v>-1</v>
      </c>
      <c r="P6" s="552" t="n">
        <f aca="false">(M6/$B6)*1000</f>
        <v>11776.9139544077</v>
      </c>
      <c r="Q6" s="552" t="n">
        <f aca="false">(N6/$C6)*1000</f>
        <v>12106.3381209646</v>
      </c>
      <c r="R6" s="563" t="n">
        <f aca="false">AVERAGE(P6:Q6)-AJ6</f>
        <v>-271.488716412237</v>
      </c>
      <c r="W6" s="561" t="s">
        <v>258</v>
      </c>
      <c r="X6" s="551" t="n">
        <f aca="false">Marks!T5</f>
        <v>32</v>
      </c>
      <c r="Y6" s="551" t="n">
        <f aca="false">Marks!V5</f>
        <v>34.75</v>
      </c>
      <c r="Z6" s="551" t="n">
        <f aca="false">Marks!W5</f>
        <v>41.5</v>
      </c>
      <c r="AA6" s="551" t="n">
        <f aca="false">Marks!X5</f>
        <v>44</v>
      </c>
      <c r="AB6" s="551" t="n">
        <f aca="false">Marks!S5</f>
        <v>37.25</v>
      </c>
      <c r="AC6" s="549" t="n">
        <f aca="false">Marks!Y5</f>
        <v>3.05</v>
      </c>
      <c r="AE6" s="561" t="s">
        <v>258</v>
      </c>
      <c r="AF6" s="552" t="n">
        <f aca="false">(X6/$AC6)*1000</f>
        <v>10491.8032786885</v>
      </c>
      <c r="AG6" s="552" t="n">
        <f aca="false">(Y6/$AC6)*1000</f>
        <v>11393.4426229508</v>
      </c>
      <c r="AH6" s="552" t="n">
        <f aca="false">(Z6/$AC6)*1000</f>
        <v>13606.5573770492</v>
      </c>
      <c r="AI6" s="552" t="n">
        <f aca="false">(AA6/$AC6)*1000</f>
        <v>14426.2295081967</v>
      </c>
      <c r="AJ6" s="552" t="n">
        <f aca="false">(AB6/$AC6)*1000</f>
        <v>12213.1147540984</v>
      </c>
      <c r="AK6" s="549" t="n">
        <f aca="false">Marks!AG5</f>
        <v>0</v>
      </c>
    </row>
    <row r="7" customFormat="false" ht="12.75" hidden="false" customHeight="false" outlineLevel="0" collapsed="false">
      <c r="A7" s="555" t="s">
        <v>259</v>
      </c>
      <c r="B7" s="556" t="n">
        <f aca="false">$AC7+$D$12</f>
        <v>3.01283333333333</v>
      </c>
      <c r="C7" s="564" t="n">
        <f aca="false">$AC7+$D$12</f>
        <v>3.01283333333333</v>
      </c>
      <c r="D7" s="557" t="n">
        <f aca="false">AVERAGE(B7:C7)-AC7</f>
        <v>-0.0121666666666669</v>
      </c>
      <c r="F7" s="558" t="n">
        <f aca="false">DATA!B72</f>
        <v>32.65</v>
      </c>
      <c r="G7" s="558" t="n">
        <f aca="false">DATA!C72</f>
        <v>33.35</v>
      </c>
      <c r="H7" s="557" t="n">
        <f aca="false">(AVERAGE(F7:G7)-X7)</f>
        <v>-1</v>
      </c>
      <c r="I7" s="559" t="n">
        <f aca="false">(F7/B7)*1000</f>
        <v>10836.9751618078</v>
      </c>
      <c r="J7" s="559" t="n">
        <f aca="false">(G7/C7)*1000</f>
        <v>11069.3145986613</v>
      </c>
      <c r="K7" s="560" t="n">
        <f aca="false">AVERAGE(I7:J7)-AF7</f>
        <v>-286.524541253049</v>
      </c>
      <c r="M7" s="558" t="n">
        <f aca="false">DATA!B94</f>
        <v>36.25</v>
      </c>
      <c r="N7" s="558" t="n">
        <f aca="false">DATA!C94</f>
        <v>37.25</v>
      </c>
      <c r="O7" s="557" t="n">
        <f aca="false">AVERAGE(M7:N7)-AB7</f>
        <v>-1.25</v>
      </c>
      <c r="P7" s="559" t="n">
        <f aca="false">(M7/$B7)*1000</f>
        <v>12031.863694197</v>
      </c>
      <c r="Q7" s="559" t="n">
        <f aca="false">(N7/$C7)*1000</f>
        <v>12363.7771754163</v>
      </c>
      <c r="R7" s="560" t="n">
        <f aca="false">AVERAGE(P7:Q7)-AJ7</f>
        <v>-364.163036267721</v>
      </c>
      <c r="W7" s="555" t="s">
        <v>259</v>
      </c>
      <c r="X7" s="558" t="n">
        <f aca="false">Marks!T6</f>
        <v>34</v>
      </c>
      <c r="Y7" s="558" t="n">
        <f aca="false">Marks!V6</f>
        <v>36</v>
      </c>
      <c r="Z7" s="558" t="n">
        <f aca="false">Marks!W6</f>
        <v>43</v>
      </c>
      <c r="AA7" s="558" t="n">
        <f aca="false">Marks!X6</f>
        <v>49.5</v>
      </c>
      <c r="AB7" s="558" t="n">
        <f aca="false">Marks!S6</f>
        <v>38</v>
      </c>
      <c r="AC7" s="556" t="n">
        <f aca="false">Marks!Y6</f>
        <v>3.025</v>
      </c>
      <c r="AE7" s="555" t="s">
        <v>259</v>
      </c>
      <c r="AF7" s="559" t="n">
        <f aca="false">(X7/$AC7)*1000</f>
        <v>11239.6694214876</v>
      </c>
      <c r="AG7" s="559" t="n">
        <f aca="false">(Y7/$AC7)*1000</f>
        <v>11900.826446281</v>
      </c>
      <c r="AH7" s="559" t="n">
        <f aca="false">(Z7/$AC7)*1000</f>
        <v>14214.8760330579</v>
      </c>
      <c r="AI7" s="559" t="n">
        <f aca="false">(AA7/$AC7)*1000</f>
        <v>16363.6363636364</v>
      </c>
      <c r="AJ7" s="559" t="n">
        <f aca="false">(AB7/$AC7)*1000</f>
        <v>12561.9834710744</v>
      </c>
      <c r="AK7" s="556" t="n">
        <f aca="false">Marks!AG6</f>
        <v>0</v>
      </c>
    </row>
    <row r="8" customFormat="false" ht="12.75" hidden="false" customHeight="false" outlineLevel="0" collapsed="false">
      <c r="A8" s="561" t="s">
        <v>260</v>
      </c>
      <c r="B8" s="549" t="n">
        <f aca="false">$AC8+$D$12</f>
        <v>3.05283333333333</v>
      </c>
      <c r="C8" s="565" t="n">
        <f aca="false">$AC8+$D$12</f>
        <v>3.05283333333333</v>
      </c>
      <c r="D8" s="562" t="n">
        <f aca="false">AVERAGE(B8:C8)-AC8</f>
        <v>-0.0121666666666669</v>
      </c>
      <c r="F8" s="551" t="n">
        <f aca="false">DATA!B69</f>
        <v>42.55</v>
      </c>
      <c r="G8" s="551" t="n">
        <f aca="false">DATA!C69</f>
        <v>43.35</v>
      </c>
      <c r="H8" s="562" t="n">
        <f aca="false">(AVERAGE(F8:G8)-X8)</f>
        <v>-1.55</v>
      </c>
      <c r="I8" s="552" t="n">
        <f aca="false">(F8/B8)*1000</f>
        <v>13937.871922258</v>
      </c>
      <c r="J8" s="552" t="n">
        <f aca="false">(G8/C8)*1000</f>
        <v>14199.9235682699</v>
      </c>
      <c r="K8" s="563" t="n">
        <f aca="false">AVERAGE(I8:J8)-AF8</f>
        <v>-449.862450494602</v>
      </c>
      <c r="M8" s="551" t="n">
        <f aca="false">DATA!B91</f>
        <v>43.25</v>
      </c>
      <c r="N8" s="551" t="n">
        <f aca="false">DATA!C91</f>
        <v>44.25</v>
      </c>
      <c r="O8" s="562" t="n">
        <f aca="false">AVERAGE(M8:N8)-AB8</f>
        <v>-2</v>
      </c>
      <c r="P8" s="552" t="n">
        <f aca="false">(M8/$B8)*1000</f>
        <v>14167.1671125184</v>
      </c>
      <c r="Q8" s="552" t="n">
        <f aca="false">(N8/$C8)*1000</f>
        <v>14494.7316700333</v>
      </c>
      <c r="R8" s="563" t="n">
        <f aca="false">AVERAGE(P8:Q8)-AJ8</f>
        <v>-595.641147060185</v>
      </c>
      <c r="W8" s="561" t="s">
        <v>260</v>
      </c>
      <c r="X8" s="551" t="n">
        <f aca="false">Marks!T7</f>
        <v>44.5</v>
      </c>
      <c r="Y8" s="551" t="n">
        <f aca="false">Marks!V7</f>
        <v>43.5</v>
      </c>
      <c r="Z8" s="551" t="n">
        <f aca="false">Marks!W7</f>
        <v>52</v>
      </c>
      <c r="AA8" s="551" t="n">
        <f aca="false">Marks!X7</f>
        <v>58.5</v>
      </c>
      <c r="AB8" s="551" t="n">
        <f aca="false">Marks!S7</f>
        <v>45.75</v>
      </c>
      <c r="AC8" s="549" t="n">
        <f aca="false">Marks!Y7</f>
        <v>3.065</v>
      </c>
      <c r="AE8" s="561" t="s">
        <v>260</v>
      </c>
      <c r="AF8" s="552" t="n">
        <f aca="false">(X8/$AC8)*1000</f>
        <v>14518.7601957586</v>
      </c>
      <c r="AG8" s="552" t="n">
        <f aca="false">(Y8/$AC8)*1000</f>
        <v>14192.4959216966</v>
      </c>
      <c r="AH8" s="552" t="n">
        <f aca="false">(Z8/$AC8)*1000</f>
        <v>16965.7422512235</v>
      </c>
      <c r="AI8" s="552" t="n">
        <f aca="false">(AA8/$AC8)*1000</f>
        <v>19086.4600326264</v>
      </c>
      <c r="AJ8" s="552" t="n">
        <f aca="false">(AB8/$AC8)*1000</f>
        <v>14926.5905383361</v>
      </c>
      <c r="AK8" s="549" t="n">
        <f aca="false">Marks!AG7</f>
        <v>0</v>
      </c>
    </row>
    <row r="9" customFormat="false" ht="12.75" hidden="false" customHeight="false" outlineLevel="0" collapsed="false">
      <c r="A9" s="555" t="s">
        <v>261</v>
      </c>
      <c r="B9" s="556" t="n">
        <f aca="false">$AC9+$D$12</f>
        <v>3.12333333333333</v>
      </c>
      <c r="C9" s="564" t="n">
        <f aca="false">$AC9+$D$12</f>
        <v>3.12333333333333</v>
      </c>
      <c r="D9" s="557" t="n">
        <f aca="false">AVERAGE(B9:C9)-AC9</f>
        <v>-0.0121666666666669</v>
      </c>
      <c r="F9" s="558" t="n">
        <f aca="false">DATA!B67</f>
        <v>56.75</v>
      </c>
      <c r="G9" s="558" t="n">
        <f aca="false">DATA!C67</f>
        <v>58.25</v>
      </c>
      <c r="H9" s="557" t="n">
        <f aca="false">(AVERAGE(F9:G9)-X9)</f>
        <v>-3.25</v>
      </c>
      <c r="I9" s="559" t="n">
        <f aca="false">(F9/B9)*1000</f>
        <v>18169.6905016009</v>
      </c>
      <c r="J9" s="559" t="n">
        <f aca="false">(G9/C9)*1000</f>
        <v>18649.946638207</v>
      </c>
      <c r="K9" s="560" t="n">
        <f aca="false">AVERAGE(I9:J9)-AF9</f>
        <v>-965.08176497087</v>
      </c>
      <c r="M9" s="558" t="n">
        <f aca="false">DATA!B90</f>
        <v>55.5</v>
      </c>
      <c r="N9" s="558" t="n">
        <f aca="false">DATA!C90</f>
        <v>57</v>
      </c>
      <c r="O9" s="557" t="n">
        <f aca="false">AVERAGE(M9:N9)-AB9</f>
        <v>-2.75</v>
      </c>
      <c r="P9" s="559" t="n">
        <f aca="false">(M9/$B9)*1000</f>
        <v>17769.477054429</v>
      </c>
      <c r="Q9" s="559" t="n">
        <f aca="false">(N9/$C9)*1000</f>
        <v>18249.7331910352</v>
      </c>
      <c r="R9" s="560" t="n">
        <f aca="false">AVERAGE(P9:Q9)-AJ9</f>
        <v>-807.170511138076</v>
      </c>
      <c r="W9" s="555" t="s">
        <v>261</v>
      </c>
      <c r="X9" s="558" t="n">
        <f aca="false">Marks!T8</f>
        <v>60.75</v>
      </c>
      <c r="Y9" s="558" t="n">
        <f aca="false">Marks!V8</f>
        <v>57.25</v>
      </c>
      <c r="Z9" s="558" t="n">
        <f aca="false">Marks!W8</f>
        <v>74.5</v>
      </c>
      <c r="AA9" s="558" t="n">
        <f aca="false">Marks!X8</f>
        <v>85.5</v>
      </c>
      <c r="AB9" s="558" t="n">
        <f aca="false">Marks!S8</f>
        <v>59</v>
      </c>
      <c r="AC9" s="556" t="n">
        <f aca="false">Marks!Y8</f>
        <v>3.1355</v>
      </c>
      <c r="AE9" s="555" t="s">
        <v>261</v>
      </c>
      <c r="AF9" s="559" t="n">
        <f aca="false">(X9/$AC9)*1000</f>
        <v>19374.9003348748</v>
      </c>
      <c r="AG9" s="559" t="n">
        <f aca="false">(Y9/$AC9)*1000</f>
        <v>18258.6509328656</v>
      </c>
      <c r="AH9" s="559" t="n">
        <f aca="false">(Z9/$AC9)*1000</f>
        <v>23760.1658427683</v>
      </c>
      <c r="AI9" s="559" t="n">
        <f aca="false">(AA9/$AC9)*1000</f>
        <v>27268.3782490831</v>
      </c>
      <c r="AJ9" s="559" t="n">
        <f aca="false">(AB9/$AC9)*1000</f>
        <v>18816.7756338702</v>
      </c>
      <c r="AK9" s="556" t="n">
        <f aca="false">Marks!AG8</f>
        <v>0</v>
      </c>
    </row>
    <row r="10" customFormat="false" ht="12.75" hidden="false" customHeight="false" outlineLevel="0" collapsed="false">
      <c r="A10" s="561" t="s">
        <v>262</v>
      </c>
      <c r="B10" s="549" t="n">
        <f aca="false">$AC10+$D$12</f>
        <v>3.14683333333333</v>
      </c>
      <c r="C10" s="565" t="n">
        <f aca="false">$AC10+$D$12</f>
        <v>3.14683333333333</v>
      </c>
      <c r="D10" s="562" t="n">
        <f aca="false">AVERAGE(B10:C10)-AC10</f>
        <v>-0.0121666666666669</v>
      </c>
      <c r="F10" s="551" t="n">
        <f aca="false">DATA!B78</f>
        <v>30.4</v>
      </c>
      <c r="G10" s="551" t="n">
        <f aca="false">DATA!C78</f>
        <v>31</v>
      </c>
      <c r="H10" s="562" t="n">
        <f aca="false">(AVERAGE(F10:G10)-X10)</f>
        <v>-1.3</v>
      </c>
      <c r="I10" s="552" t="n">
        <f aca="false">(F10/B10)*1000</f>
        <v>9660.505269848</v>
      </c>
      <c r="J10" s="552" t="n">
        <f aca="false">(G10/C10)*1000</f>
        <v>9851.17313701605</v>
      </c>
      <c r="K10" s="563" t="n">
        <f aca="false">AVERAGE(I10:J10)-AF10</f>
        <v>-373.948704133662</v>
      </c>
      <c r="M10" s="551" t="n">
        <f aca="false">DATA!B100</f>
        <v>35.5</v>
      </c>
      <c r="N10" s="551" t="n">
        <f aca="false">DATA!C100</f>
        <v>36.5</v>
      </c>
      <c r="O10" s="562" t="n">
        <f aca="false">AVERAGE(M10:N10)-AB10</f>
        <v>-1.75</v>
      </c>
      <c r="P10" s="552" t="n">
        <f aca="false">(M10/$B10)*1000</f>
        <v>11281.1821407764</v>
      </c>
      <c r="Q10" s="552" t="n">
        <f aca="false">(N10/$C10)*1000</f>
        <v>11598.9619193899</v>
      </c>
      <c r="R10" s="563" t="n">
        <f aca="false">AVERAGE(P10:Q10)-AJ10</f>
        <v>-509.912142123241</v>
      </c>
      <c r="W10" s="561" t="s">
        <v>262</v>
      </c>
      <c r="X10" s="551" t="n">
        <f aca="false">Marks!T10</f>
        <v>32</v>
      </c>
      <c r="Y10" s="551" t="n">
        <f aca="false">Marks!V10</f>
        <v>35</v>
      </c>
      <c r="Z10" s="551" t="n">
        <f aca="false">Marks!W10</f>
        <v>41</v>
      </c>
      <c r="AA10" s="551" t="n">
        <f aca="false">Marks!X10</f>
        <v>48.5</v>
      </c>
      <c r="AB10" s="551" t="n">
        <f aca="false">Marks!S10</f>
        <v>37.75</v>
      </c>
      <c r="AC10" s="549" t="n">
        <f aca="false">Marks!Y10</f>
        <v>3.159</v>
      </c>
      <c r="AE10" s="561" t="s">
        <v>262</v>
      </c>
      <c r="AF10" s="552" t="n">
        <f aca="false">(X10/$AC10)*1000</f>
        <v>10129.7879075657</v>
      </c>
      <c r="AG10" s="552" t="n">
        <f aca="false">(Y10/$AC10)*1000</f>
        <v>11079.4555239</v>
      </c>
      <c r="AH10" s="552" t="n">
        <f aca="false">(Z10/$AC10)*1000</f>
        <v>12978.7907565685</v>
      </c>
      <c r="AI10" s="552" t="n">
        <f aca="false">(AA10/$AC10)*1000</f>
        <v>15352.9597974042</v>
      </c>
      <c r="AJ10" s="552" t="n">
        <f aca="false">(AB10/$AC10)*1000</f>
        <v>11949.9841722064</v>
      </c>
      <c r="AK10" s="549" t="n">
        <f aca="false">Marks!AG10</f>
        <v>0</v>
      </c>
    </row>
    <row r="11" customFormat="false" ht="13.5" hidden="false" customHeight="false" outlineLevel="0" collapsed="false">
      <c r="A11" s="555" t="s">
        <v>263</v>
      </c>
      <c r="B11" s="556" t="n">
        <f aca="false">$AC11+$D$12</f>
        <v>3.3225</v>
      </c>
      <c r="C11" s="564" t="n">
        <f aca="false">$AC11+$D$12</f>
        <v>3.3225</v>
      </c>
      <c r="D11" s="566" t="n">
        <f aca="false">AVERAGE(B11:C11)-AC11</f>
        <v>-0.0121666666666669</v>
      </c>
      <c r="F11" s="558" t="n">
        <f aca="false">DATA!B76</f>
        <v>30.15</v>
      </c>
      <c r="G11" s="558" t="n">
        <f aca="false">DATA!C76</f>
        <v>30.75</v>
      </c>
      <c r="H11" s="566" t="n">
        <f aca="false">(AVERAGE(F11:G11)-X11)</f>
        <v>-1.3</v>
      </c>
      <c r="I11" s="559" t="n">
        <f aca="false">(F11/B11)*1000</f>
        <v>9074.4920993228</v>
      </c>
      <c r="J11" s="559" t="n">
        <f aca="false">(G11/C11)*1000</f>
        <v>9255.07900677201</v>
      </c>
      <c r="K11" s="567" t="n">
        <f aca="false">AVERAGE(I11:J11)-AF11</f>
        <v>-356.405970343239</v>
      </c>
      <c r="M11" s="558" t="n">
        <f aca="false">DATA!B98</f>
        <v>35.25</v>
      </c>
      <c r="N11" s="558" t="n">
        <f aca="false">DATA!C98</f>
        <v>36.25</v>
      </c>
      <c r="O11" s="566" t="n">
        <f aca="false">AVERAGE(M11:N11)-AB11</f>
        <v>-0.666666666666664</v>
      </c>
      <c r="P11" s="559" t="n">
        <f aca="false">(M11/$B11)*1000</f>
        <v>10609.4808126411</v>
      </c>
      <c r="Q11" s="559" t="n">
        <f aca="false">(N11/$C11)*1000</f>
        <v>10910.4589917231</v>
      </c>
      <c r="R11" s="567" t="n">
        <f aca="false">AVERAGE(P11:Q11)-AJ11</f>
        <v>-160.661845118986</v>
      </c>
      <c r="W11" s="555" t="s">
        <v>263</v>
      </c>
      <c r="X11" s="558" t="n">
        <f aca="false">Marks!T11</f>
        <v>31.75</v>
      </c>
      <c r="Y11" s="558" t="n">
        <f aca="false">Marks!V11</f>
        <v>34.9999977111816</v>
      </c>
      <c r="Z11" s="558" t="n">
        <f aca="false">Marks!W11</f>
        <v>41.5</v>
      </c>
      <c r="AA11" s="558" t="n">
        <f aca="false">Marks!X11</f>
        <v>48</v>
      </c>
      <c r="AB11" s="558" t="n">
        <f aca="false">Marks!S11</f>
        <v>36.4166666666667</v>
      </c>
      <c r="AC11" s="556" t="n">
        <f aca="false">Marks!Y11</f>
        <v>3.33466666666667</v>
      </c>
      <c r="AE11" s="555" t="s">
        <v>263</v>
      </c>
      <c r="AF11" s="559" t="n">
        <f aca="false">(X11/$AC11)*1000</f>
        <v>9521.19152339064</v>
      </c>
      <c r="AG11" s="559" t="n">
        <f aca="false">(Y11/$AC11)*1000</f>
        <v>10495.8009929573</v>
      </c>
      <c r="AH11" s="559" t="n">
        <f aca="false">(Z11/$AC11)*1000</f>
        <v>12445.0219912035</v>
      </c>
      <c r="AI11" s="559" t="n">
        <f aca="false">(AA11/$AC11)*1000</f>
        <v>14394.2423030788</v>
      </c>
      <c r="AJ11" s="559" t="n">
        <f aca="false">(AB11/$AC11)*1000</f>
        <v>10920.6317473011</v>
      </c>
      <c r="AK11" s="556" t="n">
        <f aca="false">Marks!AG11</f>
        <v>0</v>
      </c>
    </row>
    <row r="12" customFormat="false" ht="13.5" hidden="false" customHeight="false" outlineLevel="0" collapsed="false">
      <c r="A12" s="568" t="s">
        <v>264</v>
      </c>
      <c r="B12" s="569" t="n">
        <f aca="false">DATA!B103</f>
        <v>3.14</v>
      </c>
      <c r="C12" s="569" t="n">
        <f aca="false">DATA!C103</f>
        <v>3.165</v>
      </c>
      <c r="D12" s="570" t="n">
        <f aca="false">AVERAGE(B12:C12)-AC12</f>
        <v>-0.0121666666666669</v>
      </c>
      <c r="F12" s="569" t="n">
        <f aca="false">DATA!B64</f>
        <v>36.7</v>
      </c>
      <c r="G12" s="569" t="n">
        <f aca="false">DATA!C64</f>
        <v>37.3</v>
      </c>
      <c r="H12" s="571" t="n">
        <f aca="false">(AVERAGE(F12:G12)-X12)</f>
        <v>-1.60416666666666</v>
      </c>
      <c r="I12" s="572" t="n">
        <f aca="false">(F12/B12)*1000</f>
        <v>11687.898089172</v>
      </c>
      <c r="J12" s="572" t="n">
        <f aca="false">(G12/C12)*1000</f>
        <v>11785.1500789889</v>
      </c>
      <c r="K12" s="573" t="n">
        <f aca="false">AVERAGE(I12:J12)-AF12</f>
        <v>-461.969701468308</v>
      </c>
      <c r="M12" s="569" t="n">
        <f aca="false">DATA!B87</f>
        <v>41.35</v>
      </c>
      <c r="N12" s="569" t="n">
        <f aca="false">DATA!C87</f>
        <v>41.65</v>
      </c>
      <c r="O12" s="571"/>
      <c r="P12" s="572"/>
      <c r="Q12" s="572"/>
      <c r="R12" s="573"/>
      <c r="W12" s="568" t="s">
        <v>264</v>
      </c>
      <c r="X12" s="569" t="n">
        <f aca="false">Marks!T9</f>
        <v>38.6041666666667</v>
      </c>
      <c r="Y12" s="569" t="n">
        <f aca="false">Marks!V9</f>
        <v>40.1666660944621</v>
      </c>
      <c r="Z12" s="569" t="n">
        <f aca="false">Marks!W9</f>
        <v>48.875</v>
      </c>
      <c r="AA12" s="569" t="n">
        <f aca="false">Marks!X9</f>
        <v>56.0416666666667</v>
      </c>
      <c r="AB12" s="569" t="n">
        <f aca="false">Marks!S9</f>
        <v>43.1041666666667</v>
      </c>
      <c r="AC12" s="574" t="n">
        <f aca="false">Marks!Y9</f>
        <v>3.16466666666667</v>
      </c>
      <c r="AE12" s="568" t="s">
        <v>264</v>
      </c>
      <c r="AF12" s="572" t="n">
        <f aca="false">(X12/$AC12)*1000</f>
        <v>12198.4937855488</v>
      </c>
      <c r="AG12" s="572" t="n">
        <f aca="false">(Y12/$AC12)*1000</f>
        <v>12692.2264886651</v>
      </c>
      <c r="AH12" s="572" t="n">
        <f aca="false">(Z12/$AC12)*1000</f>
        <v>15443.9646092269</v>
      </c>
      <c r="AI12" s="572" t="n">
        <f aca="false">(AA12/$AC12)*1000</f>
        <v>17708.5527701706</v>
      </c>
      <c r="AJ12" s="572" t="n">
        <f aca="false">(AB12/$AC12)*1000</f>
        <v>13620.4444912576</v>
      </c>
      <c r="AK12" s="574" t="n">
        <f aca="false">Marks!AG9</f>
        <v>0</v>
      </c>
    </row>
    <row r="13" customFormat="false" ht="13.5" hidden="false" customHeight="false" outlineLevel="0" collapsed="false">
      <c r="A13" s="575" t="s">
        <v>265</v>
      </c>
      <c r="B13" s="576" t="n">
        <f aca="false">DATA!B106</f>
        <v>3.02</v>
      </c>
      <c r="C13" s="576" t="n">
        <f aca="false">DATA!C106</f>
        <v>3.03</v>
      </c>
      <c r="D13" s="570" t="n">
        <f aca="false">AVERAGE(B13:C13)-AC13</f>
        <v>-0.0143999999999997</v>
      </c>
      <c r="F13" s="576" t="n">
        <f aca="false">Marks!T34</f>
        <v>33.15</v>
      </c>
      <c r="G13" s="576" t="n">
        <f aca="false">Marks!T34</f>
        <v>33.15</v>
      </c>
      <c r="H13" s="571" t="n">
        <f aca="false">(AVERAGE(F13:G13)-X13)</f>
        <v>0</v>
      </c>
      <c r="I13" s="577" t="n">
        <f aca="false">(F13/B13)*1000</f>
        <v>10976.821192053</v>
      </c>
      <c r="J13" s="577" t="n">
        <f aca="false">(G13/C13)*1000</f>
        <v>10940.5940594059</v>
      </c>
      <c r="K13" s="573" t="n">
        <f aca="false">AVERAGE(I13:J13)-AF13</f>
        <v>51.9497129835236</v>
      </c>
      <c r="M13" s="576"/>
      <c r="N13" s="576"/>
      <c r="O13" s="571"/>
      <c r="P13" s="577"/>
      <c r="Q13" s="577"/>
      <c r="R13" s="573"/>
      <c r="W13" s="575" t="s">
        <v>265</v>
      </c>
      <c r="X13" s="576" t="n">
        <f aca="false">Marks!T34</f>
        <v>33.15</v>
      </c>
      <c r="Y13" s="576" t="n">
        <f aca="false">Marks!V34</f>
        <v>36.65</v>
      </c>
      <c r="Z13" s="576" t="n">
        <f aca="false">Marks!W34</f>
        <v>43.8</v>
      </c>
      <c r="AA13" s="576" t="n">
        <f aca="false">Marks!X34</f>
        <v>50</v>
      </c>
      <c r="AB13" s="576" t="n">
        <f aca="false">Marks!S34</f>
        <v>42.85</v>
      </c>
      <c r="AC13" s="578" t="n">
        <f aca="false">Marks!Y34</f>
        <v>3.0394</v>
      </c>
      <c r="AE13" s="575" t="s">
        <v>265</v>
      </c>
      <c r="AF13" s="577" t="n">
        <f aca="false">(X13/$AC13)*1000</f>
        <v>10906.7579127459</v>
      </c>
      <c r="AG13" s="577" t="n">
        <f aca="false">(Y13/$AC13)*1000</f>
        <v>12058.3009804567</v>
      </c>
      <c r="AH13" s="577" t="n">
        <f aca="false">(Z13/$AC13)*1000</f>
        <v>14410.7389616372</v>
      </c>
      <c r="AI13" s="577" t="n">
        <f aca="false">(AA13/$AC13)*1000</f>
        <v>16450.6152530105</v>
      </c>
      <c r="AJ13" s="577" t="n">
        <f aca="false">(AB13/$AC13)*1000</f>
        <v>14098.17727183</v>
      </c>
      <c r="AK13" s="578" t="n">
        <f aca="false">Marks!AG34</f>
        <v>0</v>
      </c>
    </row>
    <row r="14" customFormat="false" ht="13.5" hidden="false" customHeight="false" outlineLevel="0" collapsed="false"/>
    <row r="15" customFormat="false" ht="26.25" hidden="false" customHeight="false" outlineLevel="0" collapsed="false">
      <c r="A15" s="544"/>
      <c r="B15" s="545" t="s">
        <v>266</v>
      </c>
      <c r="C15" s="545" t="s">
        <v>267</v>
      </c>
      <c r="D15" s="545" t="s">
        <v>268</v>
      </c>
      <c r="E15" s="545" t="s">
        <v>242</v>
      </c>
      <c r="F15" s="545" t="s">
        <v>243</v>
      </c>
      <c r="G15" s="545" t="s">
        <v>244</v>
      </c>
      <c r="I15" s="545" t="s">
        <v>269</v>
      </c>
      <c r="J15" s="545" t="s">
        <v>270</v>
      </c>
      <c r="K15" s="545" t="s">
        <v>271</v>
      </c>
      <c r="L15" s="545" t="s">
        <v>242</v>
      </c>
      <c r="M15" s="545" t="s">
        <v>243</v>
      </c>
      <c r="N15" s="545" t="s">
        <v>244</v>
      </c>
      <c r="P15" s="545" t="s">
        <v>272</v>
      </c>
      <c r="Q15" s="545" t="s">
        <v>273</v>
      </c>
      <c r="R15" s="545" t="s">
        <v>274</v>
      </c>
      <c r="S15" s="545" t="s">
        <v>242</v>
      </c>
      <c r="T15" s="545" t="s">
        <v>243</v>
      </c>
      <c r="U15" s="545" t="s">
        <v>244</v>
      </c>
    </row>
    <row r="16" customFormat="false" ht="12.75" hidden="false" customHeight="false" outlineLevel="0" collapsed="false">
      <c r="A16" s="548" t="s">
        <v>275</v>
      </c>
      <c r="B16" s="551" t="n">
        <f aca="false">+DATA!B2</f>
        <v>36.25</v>
      </c>
      <c r="C16" s="551" t="n">
        <f aca="false">DATA!C54</f>
        <v>33.9</v>
      </c>
      <c r="D16" s="550" t="n">
        <f aca="false">AVERAGE(B16:C16)-$Y2</f>
        <v>-0.661843109130899</v>
      </c>
      <c r="E16" s="552" t="n">
        <f aca="false">(B16/$B2)*1000</f>
        <v>15327.6955602537</v>
      </c>
      <c r="F16" s="552" t="n">
        <f aca="false">(C16/$C2)*1000</f>
        <v>14273.6842105263</v>
      </c>
      <c r="G16" s="553" t="n">
        <f aca="false">AVERAGE(E16:F16)-AG2</f>
        <v>-770.919312488384</v>
      </c>
      <c r="I16" s="551" t="n">
        <f aca="false">DATA!B36</f>
        <v>39.7</v>
      </c>
      <c r="J16" s="551" t="n">
        <f aca="false">DATA!C36</f>
        <v>40.2</v>
      </c>
      <c r="K16" s="550" t="n">
        <f aca="false">AVERAGE(I16:J16)-$Z2</f>
        <v>-1.8394744873047</v>
      </c>
      <c r="L16" s="552" t="n">
        <f aca="false">(I16/$B2)*1000</f>
        <v>16786.4693446089</v>
      </c>
      <c r="M16" s="552" t="n">
        <f aca="false">(J16/$C2)*1000</f>
        <v>16926.3157894737</v>
      </c>
      <c r="N16" s="553" t="n">
        <f aca="false">AVERAGE(L16:M16)-AH2</f>
        <v>-1352.52877818952</v>
      </c>
      <c r="P16" s="551" t="n">
        <f aca="false">DATA!B18</f>
        <v>45</v>
      </c>
      <c r="Q16" s="551" t="n">
        <f aca="false">DATA!C18</f>
        <v>46</v>
      </c>
      <c r="R16" s="550" t="n">
        <f aca="false">AVERAGE(P16:Q16)-$AA2</f>
        <v>-1.5263175964355</v>
      </c>
      <c r="S16" s="552" t="n">
        <f aca="false">(P16/$B2)*1000</f>
        <v>19027.4841437632</v>
      </c>
      <c r="T16" s="552" t="n">
        <f aca="false">(Q16/$C2)*1000</f>
        <v>19368.4210526316</v>
      </c>
      <c r="U16" s="553" t="n">
        <f aca="false">AVERAGE(S16:T16)-AI2</f>
        <v>-1292.81759632788</v>
      </c>
    </row>
    <row r="17" customFormat="false" ht="12.75" hidden="false" customHeight="false" outlineLevel="0" collapsed="false">
      <c r="A17" s="555" t="s">
        <v>276</v>
      </c>
      <c r="B17" s="558" t="n">
        <f aca="false">DATA!B51</f>
        <v>0</v>
      </c>
      <c r="C17" s="558" t="n">
        <f aca="false">DATA!C51</f>
        <v>0</v>
      </c>
      <c r="D17" s="557"/>
      <c r="E17" s="559"/>
      <c r="F17" s="559"/>
      <c r="G17" s="560"/>
      <c r="I17" s="558"/>
      <c r="J17" s="558"/>
      <c r="K17" s="557"/>
      <c r="L17" s="559"/>
      <c r="M17" s="559"/>
      <c r="N17" s="560"/>
      <c r="P17" s="558" t="n">
        <f aca="false">DATA!B15</f>
        <v>0</v>
      </c>
      <c r="Q17" s="558" t="n">
        <f aca="false">DATA!C15</f>
        <v>0</v>
      </c>
      <c r="R17" s="557"/>
      <c r="S17" s="559"/>
      <c r="T17" s="559"/>
      <c r="U17" s="560"/>
    </row>
    <row r="18" customFormat="false" ht="12.75" hidden="false" customHeight="false" outlineLevel="0" collapsed="false">
      <c r="A18" s="561" t="s">
        <v>277</v>
      </c>
      <c r="B18" s="551" t="n">
        <f aca="false">DATA!B52</f>
        <v>33.5</v>
      </c>
      <c r="C18" s="551" t="n">
        <f aca="false">DATA!C52</f>
        <v>34</v>
      </c>
      <c r="D18" s="562" t="n">
        <f aca="false">AVERAGE(B18:C18)-$Y4</f>
        <v>-1.25</v>
      </c>
      <c r="E18" s="552" t="n">
        <f aca="false">(B18/$B4)*1000</f>
        <v>12427.6598901914</v>
      </c>
      <c r="F18" s="552" t="n">
        <f aca="false">(C18/$C4)*1000</f>
        <v>12613.1473512391</v>
      </c>
      <c r="G18" s="563" t="n">
        <f aca="false">AVERAGE(E18:F18)-AG4</f>
        <v>-394.725530576274</v>
      </c>
      <c r="I18" s="551" t="n">
        <f aca="false">DATA!B34</f>
        <v>39.75</v>
      </c>
      <c r="J18" s="551" t="n">
        <f aca="false">DATA!C34</f>
        <v>40.75</v>
      </c>
      <c r="K18" s="562" t="n">
        <f aca="false">AVERAGE(I18:J18)-$Z4</f>
        <v>-1.25</v>
      </c>
      <c r="L18" s="552" t="n">
        <f aca="false">(I18/$B4)*1000</f>
        <v>14746.2531532868</v>
      </c>
      <c r="M18" s="552" t="n">
        <f aca="false">(J18/$C4)*1000</f>
        <v>15117.2280753821</v>
      </c>
      <c r="N18" s="563" t="n">
        <f aca="false">AVERAGE(L18:M18)-AH4</f>
        <v>-381.912522196897</v>
      </c>
      <c r="P18" s="551" t="n">
        <f aca="false">DATA!B16</f>
        <v>44.75</v>
      </c>
      <c r="Q18" s="551" t="n">
        <f aca="false">DATA!C16</f>
        <v>46.25</v>
      </c>
      <c r="R18" s="562" t="n">
        <f aca="false">AVERAGE(P18:Q18)-$AA4</f>
        <v>-1</v>
      </c>
      <c r="S18" s="552" t="n">
        <f aca="false">(P18/$B4)*1000</f>
        <v>16601.1277637632</v>
      </c>
      <c r="T18" s="552" t="n">
        <f aca="false">(Q18/$C4)*1000</f>
        <v>17157.5901469061</v>
      </c>
      <c r="U18" s="563" t="n">
        <f aca="false">AVERAGE(S18:T18)-AI4</f>
        <v>-279.31263138125</v>
      </c>
    </row>
    <row r="19" customFormat="false" ht="12.75" hidden="false" customHeight="false" outlineLevel="0" collapsed="false">
      <c r="A19" s="555" t="s">
        <v>278</v>
      </c>
      <c r="B19" s="558" t="n">
        <f aca="false">DATA!B43</f>
        <v>37.5</v>
      </c>
      <c r="C19" s="558" t="n">
        <f aca="false">DATA!C43</f>
        <v>38</v>
      </c>
      <c r="D19" s="557" t="n">
        <f aca="false">AVERAGE(B19:C19)-$Y5</f>
        <v>-1.5</v>
      </c>
      <c r="E19" s="559" t="n">
        <f aca="false">(B19/$B5)*1000</f>
        <v>11861.0829959514</v>
      </c>
      <c r="F19" s="559" t="n">
        <f aca="false">(C19/$C5)*1000</f>
        <v>12019.2307692308</v>
      </c>
      <c r="G19" s="560" t="n">
        <f aca="false">AVERAGE(E19:F19)-AG5</f>
        <v>-418.155459978178</v>
      </c>
      <c r="I19" s="558" t="n">
        <f aca="false">DATA!B24</f>
        <v>45.75</v>
      </c>
      <c r="J19" s="558" t="n">
        <f aca="false">DATA!C24</f>
        <v>46.75</v>
      </c>
      <c r="K19" s="557" t="n">
        <f aca="false">AVERAGE(I19:J19)-$Z5</f>
        <v>-0.75</v>
      </c>
      <c r="L19" s="559" t="n">
        <f aca="false">(I19/$B5)*1000</f>
        <v>14470.5212550607</v>
      </c>
      <c r="M19" s="559" t="n">
        <f aca="false">(J19/$C5)*1000</f>
        <v>14786.8168016194</v>
      </c>
      <c r="N19" s="560" t="n">
        <f aca="false">AVERAGE(L19:M19)-AH5</f>
        <v>-169.819636647326</v>
      </c>
      <c r="P19" s="558" t="n">
        <f aca="false">DATA!B6</f>
        <v>0</v>
      </c>
      <c r="Q19" s="558" t="n">
        <f aca="false">DATA!C6</f>
        <v>0</v>
      </c>
      <c r="R19" s="557"/>
      <c r="S19" s="559"/>
      <c r="T19" s="559"/>
      <c r="U19" s="560"/>
    </row>
    <row r="20" customFormat="false" ht="12.75" hidden="false" customHeight="false" outlineLevel="0" collapsed="false">
      <c r="A20" s="561" t="s">
        <v>258</v>
      </c>
      <c r="B20" s="551" t="n">
        <f aca="false">DATA!B48</f>
        <v>33.8</v>
      </c>
      <c r="C20" s="551" t="n">
        <f aca="false">DATA!C48</f>
        <v>34.3</v>
      </c>
      <c r="D20" s="562" t="n">
        <f aca="false">AVERAGE(B20:C20)-$Y6</f>
        <v>-0.700000000000003</v>
      </c>
      <c r="E20" s="552" t="n">
        <f aca="false">(B20/$B6)*1000</f>
        <v>11134.5368296218</v>
      </c>
      <c r="F20" s="552" t="n">
        <f aca="false">(C20/$C6)*1000</f>
        <v>11299.2489129003</v>
      </c>
      <c r="G20" s="563" t="n">
        <f aca="false">AVERAGE(E20:F20)-AG6</f>
        <v>-176.549751689787</v>
      </c>
      <c r="I20" s="551" t="n">
        <f aca="false">DATA!B30</f>
        <v>0</v>
      </c>
      <c r="J20" s="551" t="n">
        <f aca="false">DATA!C30</f>
        <v>0</v>
      </c>
      <c r="K20" s="562"/>
      <c r="L20" s="552"/>
      <c r="M20" s="552"/>
      <c r="N20" s="563"/>
      <c r="P20" s="551" t="n">
        <f aca="false">DATA!B12</f>
        <v>0</v>
      </c>
      <c r="Q20" s="551" t="n">
        <f aca="false">DATA!C12</f>
        <v>0</v>
      </c>
      <c r="R20" s="562"/>
      <c r="S20" s="552"/>
      <c r="T20" s="552"/>
      <c r="U20" s="563"/>
    </row>
    <row r="21" customFormat="false" ht="12.75" hidden="false" customHeight="false" outlineLevel="0" collapsed="false">
      <c r="A21" s="555" t="s">
        <v>259</v>
      </c>
      <c r="B21" s="558" t="n">
        <f aca="false">DATA!B49</f>
        <v>34.15</v>
      </c>
      <c r="C21" s="558" t="n">
        <f aca="false">DATA!C49</f>
        <v>34.65</v>
      </c>
      <c r="D21" s="557" t="n">
        <f aca="false">AVERAGE(B21:C21)-$Y7</f>
        <v>-1.6</v>
      </c>
      <c r="E21" s="559" t="n">
        <f aca="false">(B21/$B7)*1000</f>
        <v>11334.8453836367</v>
      </c>
      <c r="F21" s="559" t="n">
        <f aca="false">(C21/$C7)*1000</f>
        <v>11500.8021242463</v>
      </c>
      <c r="G21" s="560" t="n">
        <f aca="false">AVERAGE(E21:F21)-AG7</f>
        <v>-483.00269233952</v>
      </c>
      <c r="I21" s="558" t="n">
        <f aca="false">DATA!B31</f>
        <v>41.5</v>
      </c>
      <c r="J21" s="558" t="n">
        <f aca="false">DATA!C31</f>
        <v>43</v>
      </c>
      <c r="K21" s="557"/>
      <c r="L21" s="559"/>
      <c r="M21" s="559"/>
      <c r="N21" s="560"/>
      <c r="P21" s="558" t="n">
        <f aca="false">DATA!B13</f>
        <v>0</v>
      </c>
      <c r="Q21" s="558" t="n">
        <f aca="false">DATA!C13</f>
        <v>0</v>
      </c>
      <c r="R21" s="557"/>
      <c r="S21" s="559"/>
      <c r="T21" s="559"/>
      <c r="U21" s="560"/>
    </row>
    <row r="22" customFormat="false" ht="12.75" hidden="false" customHeight="false" outlineLevel="0" collapsed="false">
      <c r="A22" s="561" t="s">
        <v>260</v>
      </c>
      <c r="B22" s="551" t="n">
        <f aca="false">DATA!B46</f>
        <v>41.85</v>
      </c>
      <c r="C22" s="551" t="n">
        <f aca="false">DATA!C46</f>
        <v>42.35</v>
      </c>
      <c r="D22" s="562" t="n">
        <f aca="false">AVERAGE(B22:C22)-$Y8</f>
        <v>-1.4</v>
      </c>
      <c r="E22" s="552" t="n">
        <f aca="false">(B22/$B8)*1000</f>
        <v>13708.5767319976</v>
      </c>
      <c r="F22" s="552" t="n">
        <f aca="false">(C22/$C8)*1000</f>
        <v>13872.359010755</v>
      </c>
      <c r="G22" s="563" t="n">
        <f aca="false">AVERAGE(E22:F22)-AG8</f>
        <v>-402.028050320258</v>
      </c>
      <c r="I22" s="551" t="n">
        <f aca="false">DATA!B28</f>
        <v>51.5</v>
      </c>
      <c r="J22" s="551" t="n">
        <f aca="false">DATA!C28</f>
        <v>53</v>
      </c>
      <c r="K22" s="562" t="n">
        <f aca="false">AVERAGE(I22:J22)-$Z8</f>
        <v>0.25</v>
      </c>
      <c r="L22" s="552" t="n">
        <f aca="false">(I22/$B8)*1000</f>
        <v>16869.5747120162</v>
      </c>
      <c r="M22" s="552" t="n">
        <f aca="false">(J22/$C8)*1000</f>
        <v>17360.9215482885</v>
      </c>
      <c r="N22" s="563" t="n">
        <f aca="false">AVERAGE(L22:M22)-AH8</f>
        <v>149.505878928827</v>
      </c>
      <c r="P22" s="551" t="n">
        <f aca="false">DATA!B10</f>
        <v>0</v>
      </c>
      <c r="Q22" s="551" t="n">
        <f aca="false">DATA!C10</f>
        <v>0</v>
      </c>
      <c r="R22" s="562"/>
      <c r="S22" s="552"/>
      <c r="T22" s="552"/>
      <c r="U22" s="563"/>
    </row>
    <row r="23" customFormat="false" ht="12.75" hidden="false" customHeight="false" outlineLevel="0" collapsed="false">
      <c r="A23" s="555" t="s">
        <v>261</v>
      </c>
      <c r="B23" s="558" t="n">
        <f aca="false">DATA!B45</f>
        <v>53.5</v>
      </c>
      <c r="C23" s="558" t="n">
        <f aca="false">DATA!C45</f>
        <v>54.5</v>
      </c>
      <c r="D23" s="557" t="n">
        <f aca="false">AVERAGE(B23:C23)-$Y9</f>
        <v>-3.25</v>
      </c>
      <c r="E23" s="559" t="n">
        <f aca="false">(B23/$B9)*1000</f>
        <v>17129.1355389541</v>
      </c>
      <c r="F23" s="559" t="n">
        <f aca="false">(C23/$C9)*1000</f>
        <v>17449.3062966916</v>
      </c>
      <c r="G23" s="560" t="n">
        <f aca="false">AVERAGE(E23:F23)-AG9</f>
        <v>-969.43001504273</v>
      </c>
      <c r="I23" s="558" t="n">
        <f aca="false">DATA!B26</f>
        <v>71</v>
      </c>
      <c r="J23" s="558" t="n">
        <f aca="false">DATA!C26</f>
        <v>73</v>
      </c>
      <c r="K23" s="557" t="n">
        <f aca="false">AVERAGE(I23:J23)-$Z9</f>
        <v>-2.5</v>
      </c>
      <c r="L23" s="559" t="n">
        <f aca="false">(I23/$B9)*1000</f>
        <v>22732.1237993597</v>
      </c>
      <c r="M23" s="559" t="n">
        <f aca="false">(J23/$C9)*1000</f>
        <v>23372.4653148346</v>
      </c>
      <c r="N23" s="560" t="n">
        <f aca="false">AVERAGE(L23:M23)-AH9</f>
        <v>-707.871285671179</v>
      </c>
      <c r="P23" s="558" t="n">
        <f aca="false">DATA!B8</f>
        <v>84.5</v>
      </c>
      <c r="Q23" s="558" t="n">
        <f aca="false">DATA!C8</f>
        <v>88</v>
      </c>
      <c r="R23" s="557" t="n">
        <f aca="false">AVERAGE(P23:Q23)-$AA9</f>
        <v>0.75</v>
      </c>
      <c r="S23" s="559" t="n">
        <f aca="false">(P23/$B9)*1000</f>
        <v>27054.4290288154</v>
      </c>
      <c r="T23" s="559" t="n">
        <f aca="false">(Q23/$C9)*1000</f>
        <v>28175.0266808965</v>
      </c>
      <c r="U23" s="560" t="n">
        <f aca="false">AVERAGE(S23:T23)-AI9</f>
        <v>346.349605772844</v>
      </c>
    </row>
    <row r="24" customFormat="false" ht="12.75" hidden="false" customHeight="false" outlineLevel="0" collapsed="false">
      <c r="A24" s="561" t="s">
        <v>262</v>
      </c>
      <c r="B24" s="551" t="n">
        <f aca="false">DATA!B55</f>
        <v>33.5</v>
      </c>
      <c r="C24" s="551" t="n">
        <f aca="false">DATA!C55</f>
        <v>34</v>
      </c>
      <c r="D24" s="562" t="n">
        <f aca="false">AVERAGE(B24:C24)-$Y10</f>
        <v>-1.25</v>
      </c>
      <c r="E24" s="552" t="n">
        <f aca="false">(B24/$B10)*1000</f>
        <v>10645.6225835496</v>
      </c>
      <c r="F24" s="552" t="n">
        <f aca="false">(C24/$C10)*1000</f>
        <v>10804.5124728563</v>
      </c>
      <c r="G24" s="563" t="n">
        <f aca="false">AVERAGE(E24:F24)-AG10</f>
        <v>-354.387995697014</v>
      </c>
      <c r="I24" s="551" t="n">
        <f aca="false">DATA!B37</f>
        <v>0</v>
      </c>
      <c r="J24" s="551" t="n">
        <f aca="false">DATA!C37</f>
        <v>0</v>
      </c>
      <c r="K24" s="562"/>
      <c r="L24" s="552"/>
      <c r="M24" s="552"/>
      <c r="N24" s="563"/>
      <c r="P24" s="551" t="n">
        <f aca="false">DATA!B19</f>
        <v>0</v>
      </c>
      <c r="Q24" s="551" t="n">
        <f aca="false">DATA!C19</f>
        <v>0</v>
      </c>
      <c r="R24" s="562"/>
      <c r="S24" s="552"/>
      <c r="T24" s="552"/>
      <c r="U24" s="563"/>
    </row>
    <row r="25" customFormat="false" ht="13.5" hidden="false" customHeight="false" outlineLevel="0" collapsed="false">
      <c r="A25" s="555" t="s">
        <v>263</v>
      </c>
      <c r="B25" s="558" t="n">
        <f aca="false">DATA!B53</f>
        <v>33.2</v>
      </c>
      <c r="C25" s="558" t="n">
        <f aca="false">DATA!C53</f>
        <v>33.9</v>
      </c>
      <c r="D25" s="566" t="n">
        <f aca="false">AVERAGE(B25:C25)-$Y11</f>
        <v>-1.4499977111816</v>
      </c>
      <c r="E25" s="559" t="n">
        <f aca="false">(B25/$B11)*1000</f>
        <v>9992.47554552295</v>
      </c>
      <c r="F25" s="559" t="n">
        <f aca="false">(C25/$C11)*1000</f>
        <v>10203.1602708804</v>
      </c>
      <c r="G25" s="567" t="n">
        <f aca="false">AVERAGE(E25:F25)-AG11</f>
        <v>-397.98308475564</v>
      </c>
      <c r="I25" s="558" t="n">
        <f aca="false">DATA!B35</f>
        <v>40.5</v>
      </c>
      <c r="J25" s="558" t="n">
        <f aca="false">DATA!C35</f>
        <v>42</v>
      </c>
      <c r="K25" s="566" t="n">
        <f aca="false">AVERAGE(I25:J25)-$Z11</f>
        <v>-0.25</v>
      </c>
      <c r="L25" s="559" t="n">
        <f aca="false">(I25/$B11)*1000</f>
        <v>12189.6162528217</v>
      </c>
      <c r="M25" s="559" t="n">
        <f aca="false">(J25/$C11)*1000</f>
        <v>12641.0835214447</v>
      </c>
      <c r="N25" s="567" t="n">
        <f aca="false">AVERAGE(L25:M25)-AH11</f>
        <v>-29.6721040703342</v>
      </c>
      <c r="P25" s="558" t="n">
        <f aca="false">DATA!B17</f>
        <v>0</v>
      </c>
      <c r="Q25" s="558" t="n">
        <f aca="false">DATA!C17</f>
        <v>0</v>
      </c>
      <c r="R25" s="566"/>
      <c r="S25" s="559"/>
      <c r="T25" s="559"/>
      <c r="U25" s="567"/>
    </row>
    <row r="26" customFormat="false" ht="13.5" hidden="false" customHeight="false" outlineLevel="0" collapsed="false">
      <c r="A26" s="568" t="s">
        <v>264</v>
      </c>
      <c r="B26" s="569" t="n">
        <f aca="false">DATA!B41</f>
        <v>40.7</v>
      </c>
      <c r="C26" s="569" t="n">
        <f aca="false">DATA!C41</f>
        <v>41.7</v>
      </c>
      <c r="D26" s="571" t="n">
        <f aca="false">AVERAGE(B26:C26)-$Y12</f>
        <v>1.03333390553794</v>
      </c>
      <c r="E26" s="572" t="n">
        <f aca="false">(B26/$B12)*1000</f>
        <v>12961.7834394904</v>
      </c>
      <c r="F26" s="572" t="n">
        <f aca="false">(C26/$C12)*1000</f>
        <v>13175.355450237</v>
      </c>
      <c r="G26" s="573" t="n">
        <f aca="false">AVERAGE(E26:F26)-AG12</f>
        <v>376.342956198636</v>
      </c>
      <c r="I26" s="569" t="n">
        <f aca="false">DATA!B22</f>
        <v>46.75</v>
      </c>
      <c r="J26" s="569" t="n">
        <f aca="false">DATA!C22</f>
        <v>48.75</v>
      </c>
      <c r="K26" s="571" t="n">
        <f aca="false">AVERAGE(I26:J26)-$Z12</f>
        <v>-1.125</v>
      </c>
      <c r="L26" s="572" t="n">
        <f aca="false">(I26/$B12)*1000</f>
        <v>14888.5350318471</v>
      </c>
      <c r="M26" s="572" t="n">
        <f aca="false">(J26/$C12)*1000</f>
        <v>15402.8436018957</v>
      </c>
      <c r="N26" s="573" t="n">
        <f aca="false">AVERAGE(L26:M26)-AH12</f>
        <v>-298.275292355445</v>
      </c>
      <c r="P26" s="569"/>
      <c r="Q26" s="569"/>
      <c r="R26" s="571"/>
      <c r="S26" s="572"/>
      <c r="T26" s="572"/>
      <c r="U26" s="573"/>
    </row>
    <row r="27" customFormat="false" ht="13.5" hidden="false" customHeight="false" outlineLevel="0" collapsed="false"/>
    <row r="28" customFormat="false" ht="39" hidden="false" customHeight="false" outlineLevel="0" collapsed="false">
      <c r="A28" s="544"/>
      <c r="B28" s="545" t="s">
        <v>279</v>
      </c>
      <c r="C28" s="545" t="s">
        <v>280</v>
      </c>
      <c r="D28" s="545" t="s">
        <v>281</v>
      </c>
      <c r="F28" s="545" t="s">
        <v>282</v>
      </c>
      <c r="G28" s="545" t="s">
        <v>283</v>
      </c>
      <c r="H28" s="545" t="s">
        <v>284</v>
      </c>
      <c r="J28" s="545" t="s">
        <v>285</v>
      </c>
      <c r="K28" s="545" t="s">
        <v>286</v>
      </c>
      <c r="L28" s="545" t="s">
        <v>287</v>
      </c>
      <c r="N28" s="545" t="s">
        <v>288</v>
      </c>
      <c r="O28" s="545" t="s">
        <v>289</v>
      </c>
      <c r="P28" s="545" t="s">
        <v>290</v>
      </c>
    </row>
    <row r="29" customFormat="false" ht="12.75" hidden="false" customHeight="false" outlineLevel="0" collapsed="false">
      <c r="A29" s="548" t="s">
        <v>254</v>
      </c>
      <c r="B29" s="551" t="n">
        <f aca="false">B16-G2</f>
        <v>5.9</v>
      </c>
      <c r="C29" s="551" t="n">
        <f aca="false">C16-F2</f>
        <v>3.7</v>
      </c>
      <c r="D29" s="562" t="n">
        <f aca="false">AVERAGE(B29:C29)-(Y2-X2)</f>
        <v>3.8347366333007</v>
      </c>
      <c r="F29" s="551" t="n">
        <f aca="false">I16-C16</f>
        <v>5.8</v>
      </c>
      <c r="G29" s="551" t="n">
        <f aca="false">J16-B16</f>
        <v>3.95</v>
      </c>
      <c r="H29" s="562" t="n">
        <f aca="false">AVERAGE(F29:G29)-(Z2-Y2)</f>
        <v>-1.1776313781738</v>
      </c>
      <c r="J29" s="551" t="n">
        <f aca="false">P16-J16</f>
        <v>4.8</v>
      </c>
      <c r="K29" s="551" t="n">
        <f aca="false">Q16-I16</f>
        <v>6.3</v>
      </c>
      <c r="L29" s="562" t="n">
        <f aca="false">AVERAGE(J29:K29)-(AA2-Z2)</f>
        <v>0.313156890869202</v>
      </c>
      <c r="N29" s="551" t="n">
        <f aca="false">I16-N2</f>
        <v>0.400000000000006</v>
      </c>
      <c r="O29" s="551" t="n">
        <f aca="false">J16-M2</f>
        <v>1.2</v>
      </c>
      <c r="P29" s="562" t="n">
        <f aca="false">AVERAGE(N29:O29)-(Z2-AB2)</f>
        <v>-0.555262756347695</v>
      </c>
    </row>
    <row r="30" customFormat="false" ht="12.75" hidden="false" customHeight="false" outlineLevel="0" collapsed="false">
      <c r="A30" s="555" t="s">
        <v>255</v>
      </c>
      <c r="B30" s="558"/>
      <c r="C30" s="558"/>
      <c r="D30" s="557"/>
      <c r="F30" s="558"/>
      <c r="G30" s="558"/>
      <c r="H30" s="557"/>
      <c r="J30" s="558"/>
      <c r="K30" s="558"/>
      <c r="L30" s="557"/>
      <c r="N30" s="558"/>
      <c r="O30" s="558"/>
      <c r="P30" s="557"/>
    </row>
    <row r="31" customFormat="false" ht="12.75" hidden="false" customHeight="false" outlineLevel="0" collapsed="false">
      <c r="A31" s="561" t="s">
        <v>256</v>
      </c>
      <c r="B31" s="551" t="n">
        <f aca="false">B18-G4</f>
        <v>4.6</v>
      </c>
      <c r="C31" s="551" t="n">
        <f aca="false">C18-F4</f>
        <v>5.4</v>
      </c>
      <c r="D31" s="562" t="n">
        <f aca="false">AVERAGE(B31:C31)-(Y4-X4)</f>
        <v>0.283332188924167</v>
      </c>
      <c r="F31" s="551" t="n">
        <f aca="false">I18-C18</f>
        <v>5.75</v>
      </c>
      <c r="G31" s="551" t="n">
        <f aca="false">J18-B18</f>
        <v>7.25</v>
      </c>
      <c r="H31" s="562" t="n">
        <f aca="false">AVERAGE(F31:G31)-(Z4-Y4)</f>
        <v>0</v>
      </c>
      <c r="J31" s="551" t="n">
        <f aca="false">P18-J18</f>
        <v>4</v>
      </c>
      <c r="K31" s="551" t="n">
        <f aca="false">Q18-I18</f>
        <v>6.5</v>
      </c>
      <c r="L31" s="562" t="n">
        <f aca="false">AVERAGE(J31:K31)-(AA4-Z4)</f>
        <v>0.25</v>
      </c>
      <c r="N31" s="551" t="n">
        <f aca="false">I18-N4</f>
        <v>0</v>
      </c>
      <c r="O31" s="551" t="n">
        <f aca="false">J18-M4</f>
        <v>2</v>
      </c>
      <c r="P31" s="562" t="n">
        <f aca="false">AVERAGE(N31:O31)-(Z4-AB4)</f>
        <v>0.159420013427734</v>
      </c>
    </row>
    <row r="32" customFormat="false" ht="12.75" hidden="false" customHeight="false" outlineLevel="0" collapsed="false">
      <c r="A32" s="555" t="s">
        <v>257</v>
      </c>
      <c r="B32" s="558" t="n">
        <f aca="false">B19-G5</f>
        <v>3.5</v>
      </c>
      <c r="C32" s="558" t="n">
        <f aca="false">C19-F5</f>
        <v>4.4</v>
      </c>
      <c r="D32" s="557" t="n">
        <f aca="false">AVERAGE(B32:C32)-(Y5-X5)</f>
        <v>0.699999999999999</v>
      </c>
      <c r="F32" s="558" t="n">
        <f aca="false">I19-C19</f>
        <v>7.75</v>
      </c>
      <c r="G32" s="558" t="n">
        <f aca="false">J19-B19</f>
        <v>9.25</v>
      </c>
      <c r="H32" s="557" t="n">
        <f aca="false">AVERAGE(F32:G32)-(Z5-Y5)</f>
        <v>0.75</v>
      </c>
      <c r="J32" s="558"/>
      <c r="K32" s="558"/>
      <c r="L32" s="557"/>
      <c r="N32" s="558" t="n">
        <f aca="false">I19-N5</f>
        <v>1.25</v>
      </c>
      <c r="O32" s="558" t="n">
        <f aca="false">J19-M5</f>
        <v>3.25</v>
      </c>
      <c r="P32" s="557" t="n">
        <f aca="false">AVERAGE(N32:O32)-(Z5-AB5)</f>
        <v>2.25</v>
      </c>
    </row>
    <row r="33" customFormat="false" ht="12.75" hidden="false" customHeight="false" outlineLevel="0" collapsed="false">
      <c r="A33" s="561" t="s">
        <v>258</v>
      </c>
      <c r="B33" s="551" t="n">
        <f aca="false">B20-G6</f>
        <v>1.8</v>
      </c>
      <c r="C33" s="551" t="n">
        <f aca="false">C20-F6</f>
        <v>2.9</v>
      </c>
      <c r="D33" s="562" t="n">
        <f aca="false">AVERAGE(B33:C33)-(Y6-X6)</f>
        <v>-0.400000000000002</v>
      </c>
      <c r="F33" s="551"/>
      <c r="G33" s="551"/>
      <c r="H33" s="562"/>
      <c r="J33" s="551"/>
      <c r="K33" s="551"/>
      <c r="L33" s="562"/>
      <c r="N33" s="551"/>
      <c r="O33" s="551"/>
      <c r="P33" s="562"/>
    </row>
    <row r="34" customFormat="false" ht="12.75" hidden="false" customHeight="false" outlineLevel="0" collapsed="false">
      <c r="A34" s="555" t="s">
        <v>259</v>
      </c>
      <c r="B34" s="558" t="n">
        <f aca="false">B21-G7</f>
        <v>0.799999999999997</v>
      </c>
      <c r="C34" s="558" t="n">
        <f aca="false">C21-F7</f>
        <v>2</v>
      </c>
      <c r="D34" s="557" t="n">
        <f aca="false">AVERAGE(B34:C34)-(Y7-X7)</f>
        <v>-0.600000000000001</v>
      </c>
      <c r="F34" s="558"/>
      <c r="G34" s="558"/>
      <c r="H34" s="557"/>
      <c r="J34" s="558"/>
      <c r="K34" s="558"/>
      <c r="L34" s="557"/>
      <c r="N34" s="558"/>
      <c r="O34" s="558"/>
      <c r="P34" s="557"/>
    </row>
    <row r="35" customFormat="false" ht="12.75" hidden="false" customHeight="false" outlineLevel="0" collapsed="false">
      <c r="A35" s="561" t="s">
        <v>260</v>
      </c>
      <c r="B35" s="551" t="n">
        <f aca="false">B22-G8</f>
        <v>-1.5</v>
      </c>
      <c r="C35" s="551" t="n">
        <f aca="false">C22-F8</f>
        <v>-0.199999999999996</v>
      </c>
      <c r="D35" s="562" t="n">
        <f aca="false">AVERAGE(B35:C35)-(Y8-X8)</f>
        <v>0.150000000000002</v>
      </c>
      <c r="F35" s="551" t="n">
        <f aca="false">I22-C22</f>
        <v>9.15</v>
      </c>
      <c r="G35" s="551" t="n">
        <f aca="false">J22-B22</f>
        <v>11.15</v>
      </c>
      <c r="H35" s="562" t="n">
        <f aca="false">AVERAGE(F35:G35)-(Z8-Y8)</f>
        <v>1.65</v>
      </c>
      <c r="J35" s="551"/>
      <c r="K35" s="551"/>
      <c r="L35" s="562"/>
      <c r="N35" s="551" t="n">
        <f aca="false">I22-N8</f>
        <v>7.25</v>
      </c>
      <c r="O35" s="551" t="n">
        <f aca="false">J22-M8</f>
        <v>9.75</v>
      </c>
      <c r="P35" s="562" t="n">
        <f aca="false">AVERAGE(N35:O35)-(Z8-AB8)</f>
        <v>2.25</v>
      </c>
    </row>
    <row r="36" customFormat="false" ht="12.75" hidden="false" customHeight="false" outlineLevel="0" collapsed="false">
      <c r="A36" s="555" t="s">
        <v>261</v>
      </c>
      <c r="B36" s="558" t="n">
        <f aca="false">B23-G9</f>
        <v>-4.75</v>
      </c>
      <c r="C36" s="558" t="n">
        <f aca="false">C23-F9</f>
        <v>-2.25</v>
      </c>
      <c r="D36" s="557" t="n">
        <f aca="false">AVERAGE(B36:C36)-(Y9-X9)</f>
        <v>0</v>
      </c>
      <c r="F36" s="558" t="n">
        <f aca="false">I23-C23</f>
        <v>16.5</v>
      </c>
      <c r="G36" s="558" t="n">
        <f aca="false">J23-B23</f>
        <v>19.5</v>
      </c>
      <c r="H36" s="557" t="n">
        <f aca="false">AVERAGE(F36:G36)-(Z9-Y9)</f>
        <v>0.75</v>
      </c>
      <c r="J36" s="558" t="n">
        <f aca="false">P23-J23</f>
        <v>11.5</v>
      </c>
      <c r="K36" s="558" t="n">
        <f aca="false">Q23-I23</f>
        <v>17</v>
      </c>
      <c r="L36" s="557" t="n">
        <f aca="false">AVERAGE(J36:K36)-(AA9-Z9)</f>
        <v>3.25</v>
      </c>
      <c r="N36" s="558" t="n">
        <f aca="false">I23-N9</f>
        <v>14</v>
      </c>
      <c r="O36" s="558" t="n">
        <f aca="false">J23-M9</f>
        <v>17.5</v>
      </c>
      <c r="P36" s="557" t="n">
        <f aca="false">AVERAGE(N36:O36)-(Z9-AB9)</f>
        <v>0.25</v>
      </c>
    </row>
    <row r="37" customFormat="false" ht="12.75" hidden="false" customHeight="false" outlineLevel="0" collapsed="false">
      <c r="A37" s="561" t="s">
        <v>262</v>
      </c>
      <c r="B37" s="551" t="n">
        <f aca="false">B24-G10</f>
        <v>2.5</v>
      </c>
      <c r="C37" s="551" t="n">
        <f aca="false">C24-F10</f>
        <v>3.6</v>
      </c>
      <c r="D37" s="562" t="n">
        <f aca="false">AVERAGE(B37:C37)-(Y10-X10)</f>
        <v>0.0500000000000007</v>
      </c>
      <c r="F37" s="551"/>
      <c r="G37" s="551"/>
      <c r="H37" s="562"/>
      <c r="J37" s="551"/>
      <c r="K37" s="551"/>
      <c r="L37" s="562"/>
      <c r="N37" s="551"/>
      <c r="O37" s="551"/>
      <c r="P37" s="562"/>
    </row>
    <row r="38" customFormat="false" ht="13.5" hidden="false" customHeight="false" outlineLevel="0" collapsed="false">
      <c r="A38" s="555" t="s">
        <v>263</v>
      </c>
      <c r="B38" s="558" t="n">
        <f aca="false">B25-G11</f>
        <v>2.45</v>
      </c>
      <c r="C38" s="558" t="n">
        <f aca="false">C25-F11</f>
        <v>3.75</v>
      </c>
      <c r="D38" s="557" t="n">
        <f aca="false">AVERAGE(B38:C38)-(Y11-X11)</f>
        <v>-0.149997711181598</v>
      </c>
      <c r="F38" s="558" t="n">
        <f aca="false">I25-C25</f>
        <v>6.6</v>
      </c>
      <c r="G38" s="558" t="n">
        <f aca="false">J25-B25</f>
        <v>8.8</v>
      </c>
      <c r="H38" s="557" t="n">
        <f aca="false">AVERAGE(F38:G38)-(Z11-Y11)</f>
        <v>1.1999977111816</v>
      </c>
      <c r="J38" s="558"/>
      <c r="K38" s="558"/>
      <c r="L38" s="557"/>
      <c r="N38" s="558" t="n">
        <f aca="false">I25-N11</f>
        <v>4.25</v>
      </c>
      <c r="O38" s="558" t="n">
        <f aca="false">J25-M11</f>
        <v>6.75</v>
      </c>
      <c r="P38" s="557" t="n">
        <f aca="false">AVERAGE(N38:O38)-(Z11-AB11)</f>
        <v>0.416666666666664</v>
      </c>
    </row>
    <row r="39" customFormat="false" ht="13.5" hidden="false" customHeight="false" outlineLevel="0" collapsed="false">
      <c r="A39" s="568" t="s">
        <v>264</v>
      </c>
      <c r="B39" s="569" t="n">
        <f aca="false">B26-G12</f>
        <v>3.40000000000001</v>
      </c>
      <c r="C39" s="569" t="n">
        <f aca="false">C26-F12</f>
        <v>5</v>
      </c>
      <c r="D39" s="570" t="n">
        <f aca="false">AVERAGE(B39:C39)-(Y12-X12)</f>
        <v>2.6375005722046</v>
      </c>
      <c r="F39" s="569" t="n">
        <f aca="false">I26-C26</f>
        <v>5.05</v>
      </c>
      <c r="G39" s="569" t="n">
        <f aca="false">J26-B26</f>
        <v>8.05</v>
      </c>
      <c r="H39" s="570" t="n">
        <f aca="false">AVERAGE(F39:G39)-(Z12-Y12)</f>
        <v>-2.15833390553794</v>
      </c>
      <c r="J39" s="569"/>
      <c r="K39" s="569"/>
      <c r="L39" s="570"/>
      <c r="N39" s="569"/>
      <c r="O39" s="569"/>
      <c r="P39" s="5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9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27" activeCellId="0" sqref="F27: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9" min="9" style="0" width="10.13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3.42"/>
    <col collapsed="false" customWidth="true" hidden="false" outlineLevel="0" max="18" min="18" style="0" width="11.42"/>
    <col collapsed="false" customWidth="true" hidden="true" outlineLevel="0" max="19" min="19" style="0" width="1.85"/>
    <col collapsed="false" customWidth="true" hidden="false" outlineLevel="0" max="20" min="20" style="0" width="1.85"/>
    <col collapsed="false" customWidth="true" hidden="false" outlineLevel="0" max="21" min="21" style="0" width="10.13"/>
    <col collapsed="false" customWidth="true" hidden="false" outlineLevel="0" max="22" min="22" style="0" width="2.56"/>
    <col collapsed="false" customWidth="true" hidden="false" outlineLevel="0" max="23" min="23" style="0" width="13.28"/>
    <col collapsed="false" customWidth="true" hidden="false" outlineLevel="0" max="41" min="41" style="0" width="9.56"/>
    <col collapsed="false" customWidth="true" hidden="false" outlineLevel="0" max="106" min="106" style="0" width="11.99"/>
  </cols>
  <sheetData>
    <row r="1" customFormat="false" ht="34.5" hidden="false" customHeight="tru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  <c r="T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  <c r="T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A DAY AHEAD'!I25</f>
        <v>31.79</v>
      </c>
      <c r="O3" s="61" t="n">
        <f aca="false">'ZONE A DAY AHEAD'!H13</f>
        <v>73.8</v>
      </c>
      <c r="P3" s="62" t="n">
        <f aca="false">O3-N3</f>
        <v>42.01</v>
      </c>
      <c r="Q3" s="63"/>
      <c r="S3" s="64"/>
      <c r="T3" s="64"/>
    </row>
    <row r="4" customFormat="false" ht="13.5" hidden="false" customHeight="false" outlineLevel="0" collapsed="false">
      <c r="A4" s="65"/>
      <c r="B4" s="66" t="n">
        <v>37163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A DAY AHEAD'!I26</f>
        <v>35.37</v>
      </c>
      <c r="O4" s="61" t="n">
        <f aca="false">'ZONE A DAY AHEAD'!I13</f>
        <v>60.59</v>
      </c>
      <c r="P4" s="62" t="n">
        <f aca="false">O4-N4</f>
        <v>25.22</v>
      </c>
      <c r="Q4" s="63"/>
      <c r="R4" s="75" t="s">
        <v>50</v>
      </c>
      <c r="S4" s="76" t="n">
        <f aca="false">DATE(2001,9,25)</f>
        <v>37159</v>
      </c>
      <c r="T4" s="77"/>
      <c r="U4" s="78"/>
    </row>
    <row r="5" customFormat="false" ht="13.5" hidden="false" customHeight="false" outlineLevel="0" collapsed="false">
      <c r="A5" s="66"/>
      <c r="B5" s="66" t="n">
        <f aca="false">B4+1</f>
        <v>37164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A DAY AHEAD'!I27</f>
        <v>34.21</v>
      </c>
      <c r="O5" s="61" t="n">
        <f aca="false">'ZONE A DAY AHEAD'!J13</f>
        <v>97.19</v>
      </c>
      <c r="P5" s="62" t="n">
        <f aca="false">O5-N5</f>
        <v>62.98</v>
      </c>
      <c r="Q5" s="63"/>
      <c r="R5" s="86" t="n">
        <v>37182</v>
      </c>
      <c r="S5" s="87" t="s">
        <v>51</v>
      </c>
      <c r="T5" s="64"/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/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  <c r="DB5" s="89"/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100"/>
      <c r="K6" s="101"/>
      <c r="L6" s="32"/>
      <c r="M6" s="74" t="n">
        <v>11</v>
      </c>
      <c r="N6" s="102" t="n">
        <f aca="false">'ZONE A DAY AHEAD'!I28</f>
        <v>34.26</v>
      </c>
      <c r="O6" s="102" t="n">
        <f aca="false">'ZONE A DAY AHEAD'!K13</f>
        <v>81.73</v>
      </c>
      <c r="P6" s="62" t="n">
        <f aca="false">O6-N6</f>
        <v>47.47</v>
      </c>
      <c r="Q6" s="63"/>
      <c r="R6" s="103" t="s">
        <v>54</v>
      </c>
      <c r="S6" s="104" t="s">
        <v>55</v>
      </c>
      <c r="T6" s="64"/>
      <c r="U6" s="105" t="s">
        <v>56</v>
      </c>
      <c r="V6" s="31"/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/>
      <c r="AG6" s="108"/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3" t="s">
        <v>59</v>
      </c>
      <c r="B7" s="114" t="n">
        <f aca="false">B5+1</f>
        <v>37165</v>
      </c>
      <c r="C7" s="115" t="n">
        <f aca="false">'EOL LINKS'!B2</f>
        <v>28.65</v>
      </c>
      <c r="D7" s="115" t="n">
        <f aca="false">'EOL LINKS'!C2</f>
        <v>28.75</v>
      </c>
      <c r="E7" s="116" t="n">
        <f aca="false">(C7+D7)/2</f>
        <v>28.7</v>
      </c>
      <c r="F7" s="117" t="n">
        <v>0</v>
      </c>
      <c r="G7" s="118" t="n">
        <f aca="false">E7-F7</f>
        <v>28.7</v>
      </c>
      <c r="H7" s="119" t="n">
        <f aca="false">'EOL LINKS'!I7</f>
        <v>994.800693240901</v>
      </c>
      <c r="I7" s="57" t="n">
        <f aca="false">R9</f>
        <v>0</v>
      </c>
      <c r="J7" s="120" t="n">
        <f aca="false">DA9</f>
        <v>0</v>
      </c>
      <c r="K7" s="121" t="n">
        <f aca="false">(I7*16)*G7</f>
        <v>0</v>
      </c>
      <c r="L7" s="32"/>
      <c r="M7" s="74" t="n">
        <v>12</v>
      </c>
      <c r="N7" s="102" t="n">
        <f aca="false">'ZONE A DAY AHEAD'!I29</f>
        <v>34.83</v>
      </c>
      <c r="O7" s="102" t="n">
        <f aca="false">'ZONE A DAY AHEAD'!L13</f>
        <v>55.04</v>
      </c>
      <c r="P7" s="62" t="n">
        <f aca="false">O7-N7</f>
        <v>20.21</v>
      </c>
      <c r="Q7" s="63"/>
      <c r="R7" s="122" t="s">
        <v>60</v>
      </c>
      <c r="S7" s="104"/>
      <c r="T7" s="64"/>
      <c r="U7" s="123" t="s">
        <v>60</v>
      </c>
      <c r="V7" s="31"/>
      <c r="W7" s="124"/>
      <c r="X7" s="125"/>
      <c r="Y7" s="126"/>
      <c r="Z7" s="125"/>
      <c r="AA7" s="127"/>
      <c r="AB7" s="128"/>
      <c r="AC7" s="129"/>
      <c r="AD7" s="125"/>
      <c r="AE7" s="127"/>
      <c r="AF7" s="125"/>
      <c r="AG7" s="127"/>
      <c r="AH7" s="125"/>
      <c r="AI7" s="127"/>
      <c r="AJ7" s="125"/>
      <c r="AK7" s="130"/>
      <c r="AL7" s="125"/>
      <c r="AM7" s="127"/>
      <c r="AN7" s="125"/>
      <c r="AO7" s="127"/>
      <c r="AP7" s="125"/>
      <c r="AQ7" s="127"/>
      <c r="AR7" s="125"/>
      <c r="AS7" s="127"/>
      <c r="AT7" s="125"/>
      <c r="AU7" s="127"/>
      <c r="AV7" s="125"/>
      <c r="AW7" s="127"/>
      <c r="AX7" s="125"/>
      <c r="AY7" s="127"/>
      <c r="AZ7" s="125"/>
      <c r="BA7" s="127"/>
      <c r="BB7" s="125"/>
      <c r="BC7" s="127"/>
      <c r="BD7" s="125"/>
      <c r="BE7" s="127"/>
      <c r="BF7" s="125"/>
      <c r="BG7" s="127"/>
      <c r="BH7" s="125"/>
      <c r="BI7" s="127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134" t="s">
        <v>61</v>
      </c>
      <c r="B8" s="135" t="n">
        <f aca="false">B7+1</f>
        <v>37166</v>
      </c>
      <c r="C8" s="136" t="n">
        <f aca="false">'EOL LINKS'!B2</f>
        <v>28.65</v>
      </c>
      <c r="D8" s="136" t="n">
        <f aca="false">'EOL LINKS'!C2</f>
        <v>28.75</v>
      </c>
      <c r="E8" s="137" t="n">
        <f aca="false">(C8+D8)/2</f>
        <v>28.7</v>
      </c>
      <c r="F8" s="117" t="n">
        <v>0</v>
      </c>
      <c r="G8" s="138" t="n">
        <f aca="false">E8-F8</f>
        <v>28.7</v>
      </c>
      <c r="H8" s="56" t="n">
        <f aca="false">'EOL LINKS'!I5</f>
        <v>1207.97227036395</v>
      </c>
      <c r="I8" s="139" t="n">
        <f aca="false">R10</f>
        <v>0</v>
      </c>
      <c r="J8" s="120" t="n">
        <f aca="false">DA10</f>
        <v>0</v>
      </c>
      <c r="K8" s="140" t="n">
        <f aca="false">(I8*16)*G8</f>
        <v>0</v>
      </c>
      <c r="L8" s="32"/>
      <c r="M8" s="74" t="n">
        <v>13</v>
      </c>
      <c r="N8" s="141" t="n">
        <f aca="false">'ZONE A DAY AHEAD'!I30</f>
        <v>34.83</v>
      </c>
      <c r="O8" s="141" t="n">
        <f aca="false">'ZONE A DAY AHEAD'!M13</f>
        <v>62.99</v>
      </c>
      <c r="P8" s="62" t="n">
        <f aca="false">O8-N8</f>
        <v>28.16</v>
      </c>
      <c r="Q8" s="63"/>
      <c r="R8" s="142"/>
      <c r="S8" s="143" t="e">
        <f aca="false">'Zone A'!CF5</f>
        <v>#DIV/0!</v>
      </c>
      <c r="T8" s="144"/>
      <c r="U8" s="145"/>
      <c r="W8" s="124"/>
      <c r="X8" s="125"/>
      <c r="Y8" s="126"/>
      <c r="Z8" s="125"/>
      <c r="AA8" s="127"/>
      <c r="AB8" s="128"/>
      <c r="AC8" s="146"/>
      <c r="AD8" s="125"/>
      <c r="AE8" s="127"/>
      <c r="AF8" s="125"/>
      <c r="AG8" s="127"/>
      <c r="AH8" s="128"/>
      <c r="AI8" s="129"/>
      <c r="AJ8" s="128"/>
      <c r="AK8" s="129"/>
      <c r="AL8" s="128"/>
      <c r="AM8" s="129"/>
      <c r="AN8" s="128"/>
      <c r="AO8" s="127"/>
      <c r="AP8" s="128"/>
      <c r="AQ8" s="129"/>
      <c r="AR8" s="147"/>
      <c r="AS8" s="129"/>
      <c r="AT8" s="147"/>
      <c r="AU8" s="129"/>
      <c r="AV8" s="148"/>
      <c r="AW8" s="149"/>
      <c r="AX8" s="150"/>
      <c r="AY8" s="126"/>
      <c r="AZ8" s="131"/>
      <c r="BA8" s="126"/>
      <c r="BB8" s="131"/>
      <c r="BC8" s="126"/>
      <c r="BD8" s="150"/>
      <c r="BE8" s="126"/>
      <c r="BF8" s="131"/>
      <c r="BG8" s="126"/>
      <c r="BH8" s="150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0</v>
      </c>
      <c r="DA8" s="133" t="n">
        <f aca="false">IF(AND(CZ8=0,DD8=0),0,(DG8+DH8)/DD8)</f>
        <v>0</v>
      </c>
      <c r="DB8" s="124" t="n">
        <f aca="false">W8</f>
        <v>0</v>
      </c>
    </row>
    <row r="9" customFormat="false" ht="16.5" hidden="false" customHeight="false" outlineLevel="0" collapsed="false">
      <c r="A9" s="134" t="s">
        <v>62</v>
      </c>
      <c r="B9" s="135" t="n">
        <f aca="false">B8+1</f>
        <v>37167</v>
      </c>
      <c r="C9" s="136" t="n">
        <f aca="false">'EOL LINKS'!B2</f>
        <v>28.65</v>
      </c>
      <c r="D9" s="136" t="n">
        <f aca="false">'EOL LINKS'!C2</f>
        <v>28.75</v>
      </c>
      <c r="E9" s="151" t="n">
        <f aca="false">(C9+D9)/2</f>
        <v>28.7</v>
      </c>
      <c r="F9" s="117" t="n">
        <v>0</v>
      </c>
      <c r="G9" s="152" t="n">
        <f aca="false">E9-F9</f>
        <v>28.7</v>
      </c>
      <c r="H9" s="72" t="n">
        <f aca="false">H8</f>
        <v>1207.97227036395</v>
      </c>
      <c r="I9" s="139" t="n">
        <f aca="false">R11</f>
        <v>0</v>
      </c>
      <c r="J9" s="120" t="n">
        <f aca="false">DA11</f>
        <v>0</v>
      </c>
      <c r="K9" s="153" t="n">
        <f aca="false">(I9*16)*G9</f>
        <v>0</v>
      </c>
      <c r="L9" s="32"/>
      <c r="M9" s="74" t="n">
        <v>14</v>
      </c>
      <c r="N9" s="141" t="n">
        <f aca="false">'ZONE A DAY AHEAD'!I31</f>
        <v>36.87</v>
      </c>
      <c r="O9" s="141" t="n">
        <f aca="false">'ZONE A DAY AHEAD'!N13</f>
        <v>63.85</v>
      </c>
      <c r="P9" s="62" t="n">
        <f aca="false">O9-N9</f>
        <v>26.98</v>
      </c>
      <c r="Q9" s="63"/>
      <c r="R9" s="154" t="n">
        <v>0</v>
      </c>
      <c r="S9" s="143" t="n">
        <f aca="false">'Zone A'!CF6</f>
        <v>29.6</v>
      </c>
      <c r="T9" s="144"/>
      <c r="U9" s="155" t="n">
        <f aca="false">CZ9</f>
        <v>0</v>
      </c>
      <c r="V9" s="60"/>
      <c r="W9" s="124" t="n">
        <f aca="false">B7</f>
        <v>37165</v>
      </c>
      <c r="X9" s="125"/>
      <c r="Y9" s="126"/>
      <c r="Z9" s="125"/>
      <c r="AA9" s="127"/>
      <c r="AB9" s="128"/>
      <c r="AC9" s="129"/>
      <c r="AD9" s="125"/>
      <c r="AE9" s="127"/>
      <c r="AF9" s="125"/>
      <c r="AG9" s="127"/>
      <c r="AH9" s="128"/>
      <c r="AI9" s="129"/>
      <c r="AJ9" s="125"/>
      <c r="AK9" s="129"/>
      <c r="AL9" s="125"/>
      <c r="AM9" s="129"/>
      <c r="AN9" s="125"/>
      <c r="AO9" s="129"/>
      <c r="AP9" s="128"/>
      <c r="AQ9" s="129"/>
      <c r="AR9" s="147"/>
      <c r="AS9" s="129"/>
      <c r="AT9" s="147"/>
      <c r="AU9" s="129"/>
      <c r="AV9" s="148"/>
      <c r="AW9" s="149"/>
      <c r="AX9" s="150"/>
      <c r="AY9" s="126"/>
      <c r="AZ9" s="131"/>
      <c r="BA9" s="126"/>
      <c r="BB9" s="131"/>
      <c r="BC9" s="126"/>
      <c r="BD9" s="150"/>
      <c r="BE9" s="126"/>
      <c r="BF9" s="131"/>
      <c r="BG9" s="126"/>
      <c r="BH9" s="150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0</v>
      </c>
      <c r="DA9" s="133" t="n">
        <f aca="false">(Y9+AA9+AC9+AE9+AG9)/5</f>
        <v>0</v>
      </c>
      <c r="DB9" s="124" t="n">
        <f aca="false">W9</f>
        <v>37165</v>
      </c>
    </row>
    <row r="10" customFormat="false" ht="16.5" hidden="false" customHeight="false" outlineLevel="0" collapsed="false">
      <c r="A10" s="134" t="s">
        <v>63</v>
      </c>
      <c r="B10" s="135" t="n">
        <f aca="false">B9+1</f>
        <v>37168</v>
      </c>
      <c r="C10" s="136" t="n">
        <f aca="false">'EOL LINKS'!B2</f>
        <v>28.65</v>
      </c>
      <c r="D10" s="136" t="n">
        <f aca="false">'EOL LINKS'!C2</f>
        <v>28.75</v>
      </c>
      <c r="E10" s="151" t="n">
        <f aca="false">(C10+D10)/2</f>
        <v>28.7</v>
      </c>
      <c r="F10" s="117" t="n">
        <v>0</v>
      </c>
      <c r="G10" s="152" t="n">
        <f aca="false">E10-F10</f>
        <v>28.7</v>
      </c>
      <c r="H10" s="72" t="n">
        <f aca="false">H9</f>
        <v>1207.97227036395</v>
      </c>
      <c r="I10" s="139" t="n">
        <f aca="false">R12</f>
        <v>0</v>
      </c>
      <c r="J10" s="120" t="n">
        <f aca="false">DA12</f>
        <v>0</v>
      </c>
      <c r="K10" s="153" t="n">
        <f aca="false">(I10*16)*G10</f>
        <v>0</v>
      </c>
      <c r="L10" s="32"/>
      <c r="M10" s="74" t="n">
        <v>15</v>
      </c>
      <c r="N10" s="141" t="n">
        <f aca="false">'ZONE A DAY AHEAD'!I32</f>
        <v>39.98</v>
      </c>
      <c r="O10" s="141" t="n">
        <f aca="false">'ZONE A DAY AHEAD'!O13</f>
        <v>0</v>
      </c>
      <c r="P10" s="62" t="n">
        <f aca="false">O10-N10</f>
        <v>-39.98</v>
      </c>
      <c r="Q10" s="63"/>
      <c r="R10" s="154" t="n">
        <v>0</v>
      </c>
      <c r="S10" s="143" t="n">
        <f aca="false">'Zone A'!CF7</f>
        <v>29.6</v>
      </c>
      <c r="T10" s="144"/>
      <c r="U10" s="155" t="n">
        <f aca="false">CZ10</f>
        <v>0</v>
      </c>
      <c r="V10" s="60"/>
      <c r="W10" s="124" t="n">
        <f aca="false">B8</f>
        <v>37166</v>
      </c>
      <c r="X10" s="128"/>
      <c r="Y10" s="127"/>
      <c r="Z10" s="125"/>
      <c r="AA10" s="126"/>
      <c r="AB10" s="128"/>
      <c r="AC10" s="129"/>
      <c r="AD10" s="128"/>
      <c r="AE10" s="129"/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129"/>
      <c r="AT10" s="128"/>
      <c r="AU10" s="129"/>
      <c r="AV10" s="148"/>
      <c r="AW10" s="149"/>
      <c r="AX10" s="150"/>
      <c r="AY10" s="126"/>
      <c r="AZ10" s="131"/>
      <c r="BA10" s="126"/>
      <c r="BB10" s="131"/>
      <c r="BC10" s="126"/>
      <c r="BD10" s="150"/>
      <c r="BE10" s="126"/>
      <c r="BF10" s="131"/>
      <c r="BG10" s="126"/>
      <c r="BH10" s="150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0</v>
      </c>
      <c r="DA10" s="133" t="n">
        <f aca="false">(Y10+AA10+AC10+AE10+AG10)/5</f>
        <v>0</v>
      </c>
      <c r="DB10" s="124" t="n">
        <f aca="false">W10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157" t="n">
        <f aca="false">'EOL LINKS'!B2</f>
        <v>28.65</v>
      </c>
      <c r="D11" s="157" t="n">
        <f aca="false">'EOL LINKS'!C2</f>
        <v>28.75</v>
      </c>
      <c r="E11" s="38" t="n">
        <f aca="false">(C11+D11)/2</f>
        <v>28.7</v>
      </c>
      <c r="F11" s="117" t="n">
        <v>0</v>
      </c>
      <c r="G11" s="40" t="n">
        <f aca="false">E11-F11</f>
        <v>28.7</v>
      </c>
      <c r="H11" s="41" t="n">
        <f aca="false">H10</f>
        <v>1207.97227036395</v>
      </c>
      <c r="I11" s="158" t="n">
        <f aca="false">R13</f>
        <v>0</v>
      </c>
      <c r="J11" s="159" t="n">
        <f aca="false">DA13</f>
        <v>0</v>
      </c>
      <c r="K11" s="43" t="n">
        <f aca="false">(I11*16)*G11</f>
        <v>0</v>
      </c>
      <c r="L11" s="32"/>
      <c r="M11" s="74" t="n">
        <v>16</v>
      </c>
      <c r="N11" s="141" t="n">
        <f aca="false">'ZONE A DAY AHEAD'!I33</f>
        <v>39.87</v>
      </c>
      <c r="O11" s="141" t="n">
        <f aca="false">'ZONE A DAY AHEAD'!P13</f>
        <v>0</v>
      </c>
      <c r="P11" s="62" t="n">
        <f aca="false">O11-N11</f>
        <v>-39.87</v>
      </c>
      <c r="Q11" s="63"/>
      <c r="R11" s="154" t="n">
        <v>0</v>
      </c>
      <c r="S11" s="143" t="n">
        <f aca="false">'Zone A'!CF8</f>
        <v>29.6</v>
      </c>
      <c r="T11" s="144"/>
      <c r="U11" s="155" t="n">
        <f aca="false">CZ11</f>
        <v>0</v>
      </c>
      <c r="V11" s="60"/>
      <c r="W11" s="124" t="n">
        <f aca="false">B9</f>
        <v>37167</v>
      </c>
      <c r="X11" s="125"/>
      <c r="Y11" s="126"/>
      <c r="Z11" s="125"/>
      <c r="AA11" s="127"/>
      <c r="AB11" s="128"/>
      <c r="AC11" s="129"/>
      <c r="AD11" s="125"/>
      <c r="AE11" s="127"/>
      <c r="AF11" s="125"/>
      <c r="AG11" s="127"/>
      <c r="AH11" s="128"/>
      <c r="AI11" s="129"/>
      <c r="AJ11" s="125"/>
      <c r="AK11" s="129"/>
      <c r="AL11" s="125"/>
      <c r="AM11" s="129"/>
      <c r="AN11" s="125"/>
      <c r="AO11" s="129"/>
      <c r="AP11" s="128"/>
      <c r="AQ11" s="129"/>
      <c r="AR11" s="128"/>
      <c r="AS11" s="129"/>
      <c r="AT11" s="128"/>
      <c r="AU11" s="129"/>
      <c r="AV11" s="148"/>
      <c r="AW11" s="149"/>
      <c r="AX11" s="150"/>
      <c r="AY11" s="126"/>
      <c r="AZ11" s="131"/>
      <c r="BA11" s="126"/>
      <c r="BB11" s="131"/>
      <c r="BC11" s="126"/>
      <c r="BD11" s="150"/>
      <c r="BE11" s="126"/>
      <c r="BF11" s="131"/>
      <c r="BG11" s="126"/>
      <c r="BH11" s="150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0</v>
      </c>
      <c r="DA11" s="133" t="n">
        <f aca="false">(Y11+AA11+AC11+AE11+AG11)/5</f>
        <v>0</v>
      </c>
      <c r="DB11" s="124" t="n">
        <f aca="false">W11</f>
        <v>37167</v>
      </c>
    </row>
    <row r="12" customFormat="false" ht="16.5" hidden="false" customHeight="false" outlineLevel="0" collapsed="false">
      <c r="A12" s="160" t="str">
        <f aca="false">A7</f>
        <v>mon</v>
      </c>
      <c r="B12" s="161" t="n">
        <f aca="false">B11+3</f>
        <v>37172</v>
      </c>
      <c r="C12" s="117" t="n">
        <f aca="false">'EOL LINKS'!B3</f>
        <v>27.85</v>
      </c>
      <c r="D12" s="117" t="n">
        <f aca="false">'EOL LINKS'!C3</f>
        <v>27.95</v>
      </c>
      <c r="E12" s="162" t="n">
        <f aca="false">(C12+D12)/2</f>
        <v>27.9</v>
      </c>
      <c r="F12" s="117" t="n">
        <v>0</v>
      </c>
      <c r="G12" s="163" t="n">
        <f aca="false">E12-F12</f>
        <v>27.9</v>
      </c>
      <c r="H12" s="164" t="n">
        <f aca="false">H11</f>
        <v>1207.97227036395</v>
      </c>
      <c r="I12" s="139" t="n">
        <f aca="false">R14</f>
        <v>0</v>
      </c>
      <c r="J12" s="165" t="n">
        <f aca="false">DA14</f>
        <v>0</v>
      </c>
      <c r="K12" s="166" t="n">
        <f aca="false">(I12*16)*G12</f>
        <v>0</v>
      </c>
      <c r="L12" s="32"/>
      <c r="M12" s="74" t="n">
        <v>17</v>
      </c>
      <c r="N12" s="141" t="n">
        <f aca="false">'ZONE A DAY AHEAD'!I34</f>
        <v>39.84</v>
      </c>
      <c r="O12" s="141" t="n">
        <f aca="false">'ZONE A DAY AHEAD'!Q13</f>
        <v>0</v>
      </c>
      <c r="P12" s="62" t="n">
        <f aca="false">O12-N12</f>
        <v>-39.84</v>
      </c>
      <c r="Q12" s="167"/>
      <c r="R12" s="154" t="n">
        <v>0</v>
      </c>
      <c r="S12" s="143" t="n">
        <f aca="false">'Zone A'!CF9</f>
        <v>29.6</v>
      </c>
      <c r="T12" s="144"/>
      <c r="U12" s="155" t="n">
        <f aca="false">CZ12</f>
        <v>0</v>
      </c>
      <c r="V12" s="60"/>
      <c r="W12" s="124" t="n">
        <f aca="false">B10</f>
        <v>37168</v>
      </c>
      <c r="X12" s="128"/>
      <c r="Y12" s="127"/>
      <c r="Z12" s="125"/>
      <c r="AA12" s="127"/>
      <c r="AB12" s="128"/>
      <c r="AC12" s="129"/>
      <c r="AD12" s="125"/>
      <c r="AE12" s="127"/>
      <c r="AF12" s="128"/>
      <c r="AG12" s="129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28"/>
      <c r="AU12" s="129"/>
      <c r="AV12" s="148"/>
      <c r="AW12" s="149"/>
      <c r="AX12" s="150"/>
      <c r="AY12" s="126"/>
      <c r="AZ12" s="131"/>
      <c r="BA12" s="126"/>
      <c r="BB12" s="131"/>
      <c r="BC12" s="126"/>
      <c r="BD12" s="150"/>
      <c r="BE12" s="126"/>
      <c r="BF12" s="131"/>
      <c r="BG12" s="126"/>
      <c r="BH12" s="150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0</v>
      </c>
      <c r="DA12" s="133" t="n">
        <f aca="false">(Y12+AA12+AC12+AE12+AG12)/5</f>
        <v>0</v>
      </c>
      <c r="DB12" s="124" t="n">
        <f aca="false">W12</f>
        <v>37168</v>
      </c>
    </row>
    <row r="13" customFormat="false" ht="16.5" hidden="false" customHeight="false" outlineLevel="0" collapsed="false">
      <c r="A13" s="168" t="str">
        <f aca="false">A8</f>
        <v>tues</v>
      </c>
      <c r="B13" s="169" t="n">
        <f aca="false">B12+1</f>
        <v>37173</v>
      </c>
      <c r="C13" s="170" t="n">
        <f aca="false">'EOL LINKS'!B2</f>
        <v>28.65</v>
      </c>
      <c r="D13" s="170" t="n">
        <f aca="false">'EOL LINKS'!C2</f>
        <v>28.75</v>
      </c>
      <c r="E13" s="171" t="n">
        <f aca="false">(C13+D13)/2</f>
        <v>28.7</v>
      </c>
      <c r="F13" s="117" t="n">
        <v>0</v>
      </c>
      <c r="G13" s="138" t="n">
        <f aca="false">E13-F13</f>
        <v>28.7</v>
      </c>
      <c r="H13" s="172" t="n">
        <f aca="false">'EOL LINKS'!I4</f>
        <v>1178.50953206239</v>
      </c>
      <c r="I13" s="139" t="n">
        <f aca="false">R15</f>
        <v>0</v>
      </c>
      <c r="J13" s="120" t="n">
        <f aca="false">S15</f>
        <v>20.025</v>
      </c>
      <c r="K13" s="173" t="n">
        <f aca="false">(I13*16)*G13</f>
        <v>0</v>
      </c>
      <c r="L13" s="32"/>
      <c r="M13" s="74" t="n">
        <v>18</v>
      </c>
      <c r="N13" s="141" t="n">
        <f aca="false">'ZONE A DAY AHEAD'!I35</f>
        <v>36.63</v>
      </c>
      <c r="O13" s="141" t="n">
        <f aca="false">'ZONE A DAY AHEAD'!R13</f>
        <v>0</v>
      </c>
      <c r="P13" s="62" t="n">
        <f aca="false">O13-N13</f>
        <v>-36.63</v>
      </c>
      <c r="Q13" s="167"/>
      <c r="R13" s="154" t="n">
        <v>0</v>
      </c>
      <c r="S13" s="143" t="n">
        <f aca="false">'Zone A'!CF10</f>
        <v>29.6</v>
      </c>
      <c r="T13" s="144"/>
      <c r="U13" s="155" t="n">
        <f aca="false">CZ13</f>
        <v>0</v>
      </c>
      <c r="V13" s="60"/>
      <c r="W13" s="124" t="n">
        <f aca="false">B11</f>
        <v>37169</v>
      </c>
      <c r="X13" s="125"/>
      <c r="Y13" s="126"/>
      <c r="Z13" s="125"/>
      <c r="AA13" s="126"/>
      <c r="AB13" s="128"/>
      <c r="AC13" s="129"/>
      <c r="AD13" s="128"/>
      <c r="AE13" s="129"/>
      <c r="AF13" s="125"/>
      <c r="AG13" s="127"/>
      <c r="AH13" s="128"/>
      <c r="AI13" s="129"/>
      <c r="AJ13" s="125"/>
      <c r="AK13" s="129"/>
      <c r="AL13" s="125"/>
      <c r="AM13" s="129"/>
      <c r="AN13" s="125"/>
      <c r="AO13" s="129"/>
      <c r="AP13" s="128"/>
      <c r="AQ13" s="129"/>
      <c r="AR13" s="128"/>
      <c r="AS13" s="129"/>
      <c r="AT13" s="128"/>
      <c r="AU13" s="129"/>
      <c r="AV13" s="148"/>
      <c r="AW13" s="149"/>
      <c r="AX13" s="150"/>
      <c r="AY13" s="126"/>
      <c r="AZ13" s="131"/>
      <c r="BA13" s="126"/>
      <c r="BB13" s="131"/>
      <c r="BC13" s="126"/>
      <c r="BD13" s="150"/>
      <c r="BE13" s="126"/>
      <c r="BF13" s="131"/>
      <c r="BG13" s="126"/>
      <c r="BH13" s="150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0</v>
      </c>
      <c r="DA13" s="133" t="n">
        <f aca="false">(Y13+AA13+AC13+AE13+AG13)/5</f>
        <v>0</v>
      </c>
      <c r="DB13" s="124" t="n">
        <f aca="false">W13</f>
        <v>37169</v>
      </c>
    </row>
    <row r="14" customFormat="false" ht="16.5" hidden="false" customHeight="false" outlineLevel="0" collapsed="false">
      <c r="A14" s="168" t="str">
        <f aca="false">A9</f>
        <v>wed</v>
      </c>
      <c r="B14" s="169" t="n">
        <f aca="false">B13+1</f>
        <v>37174</v>
      </c>
      <c r="C14" s="170" t="n">
        <f aca="false">'EOL LINKS'!B2</f>
        <v>28.65</v>
      </c>
      <c r="D14" s="170" t="n">
        <f aca="false">'EOL LINKS'!C2</f>
        <v>28.75</v>
      </c>
      <c r="E14" s="174" t="n">
        <f aca="false">(C14+D14)/2</f>
        <v>28.7</v>
      </c>
      <c r="F14" s="117" t="n">
        <v>0</v>
      </c>
      <c r="G14" s="152" t="n">
        <f aca="false">E14-F14</f>
        <v>28.7</v>
      </c>
      <c r="H14" s="72" t="n">
        <f aca="false">H13</f>
        <v>1178.50953206239</v>
      </c>
      <c r="I14" s="139" t="n">
        <f aca="false">R16</f>
        <v>0</v>
      </c>
      <c r="J14" s="120" t="n">
        <f aca="false">S16</f>
        <v>15.861875</v>
      </c>
      <c r="K14" s="175" t="n">
        <f aca="false">(I14*16)*G14</f>
        <v>0</v>
      </c>
      <c r="L14" s="32"/>
      <c r="M14" s="74" t="n">
        <v>19</v>
      </c>
      <c r="N14" s="141" t="n">
        <f aca="false">'ZONE A DAY AHEAD'!I36</f>
        <v>34.25</v>
      </c>
      <c r="O14" s="141" t="n">
        <f aca="false">'ZONE A DAY AHEAD'!S13</f>
        <v>0</v>
      </c>
      <c r="P14" s="62" t="n">
        <f aca="false">O14-N14</f>
        <v>-34.25</v>
      </c>
      <c r="Q14" s="167"/>
      <c r="R14" s="154" t="n">
        <v>0</v>
      </c>
      <c r="S14" s="143" t="n">
        <f aca="false">'Zone A'!CF11</f>
        <v>6</v>
      </c>
      <c r="T14" s="144"/>
      <c r="U14" s="155" t="n">
        <f aca="false">CZ14</f>
        <v>0</v>
      </c>
      <c r="V14" s="60"/>
      <c r="W14" s="124" t="n">
        <f aca="false">B12</f>
        <v>37172</v>
      </c>
      <c r="X14" s="128"/>
      <c r="Y14" s="129"/>
      <c r="Z14" s="128"/>
      <c r="AA14" s="127"/>
      <c r="AB14" s="128"/>
      <c r="AC14" s="127"/>
      <c r="AD14" s="128"/>
      <c r="AE14" s="127"/>
      <c r="AF14" s="128"/>
      <c r="AG14" s="129"/>
      <c r="AH14" s="128"/>
      <c r="AI14" s="129"/>
      <c r="AJ14" s="128"/>
      <c r="AK14" s="129"/>
      <c r="AL14" s="128"/>
      <c r="AM14" s="129"/>
      <c r="AN14" s="128"/>
      <c r="AO14" s="129"/>
      <c r="AP14" s="128"/>
      <c r="AQ14" s="129"/>
      <c r="AR14" s="128"/>
      <c r="AS14" s="129"/>
      <c r="AT14" s="128"/>
      <c r="AU14" s="129"/>
      <c r="AV14" s="128"/>
      <c r="AW14" s="129"/>
      <c r="AX14" s="150"/>
      <c r="AY14" s="126"/>
      <c r="AZ14" s="131"/>
      <c r="BA14" s="126"/>
      <c r="BB14" s="131"/>
      <c r="BC14" s="126"/>
      <c r="BD14" s="150"/>
      <c r="BE14" s="126"/>
      <c r="BF14" s="131"/>
      <c r="BG14" s="126"/>
      <c r="BH14" s="150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0</v>
      </c>
      <c r="DA14" s="133" t="n">
        <f aca="false">(Y14+AA14+AC14+AE14+AG14+AI14+AM14+AQ14)/8</f>
        <v>0</v>
      </c>
      <c r="DB14" s="124" t="n">
        <f aca="false">W14</f>
        <v>37172</v>
      </c>
    </row>
    <row r="15" customFormat="false" ht="16.5" hidden="false" customHeight="false" outlineLevel="0" collapsed="false">
      <c r="A15" s="168" t="str">
        <f aca="false">A10</f>
        <v>thurs</v>
      </c>
      <c r="B15" s="169" t="n">
        <f aca="false">B14+1</f>
        <v>37175</v>
      </c>
      <c r="C15" s="170" t="n">
        <f aca="false">'EOL LINKS'!B2</f>
        <v>28.65</v>
      </c>
      <c r="D15" s="170" t="n">
        <f aca="false">'EOL LINKS'!C2</f>
        <v>28.75</v>
      </c>
      <c r="E15" s="174" t="n">
        <f aca="false">(C15+D15)/2</f>
        <v>28.7</v>
      </c>
      <c r="F15" s="117" t="n">
        <v>0</v>
      </c>
      <c r="G15" s="152" t="n">
        <f aca="false">E15-F15</f>
        <v>28.7</v>
      </c>
      <c r="H15" s="72" t="n">
        <f aca="false">H14</f>
        <v>1178.50953206239</v>
      </c>
      <c r="I15" s="139" t="n">
        <f aca="false">R17</f>
        <v>0</v>
      </c>
      <c r="J15" s="120" t="n">
        <f aca="false">S17</f>
        <v>14.5895</v>
      </c>
      <c r="K15" s="175" t="n">
        <f aca="false">(I15*16)*G15</f>
        <v>0</v>
      </c>
      <c r="L15" s="32"/>
      <c r="M15" s="74" t="n">
        <v>20</v>
      </c>
      <c r="N15" s="141" t="n">
        <f aca="false">'ZONE A DAY AHEAD'!I37</f>
        <v>34.54</v>
      </c>
      <c r="O15" s="141" t="n">
        <f aca="false">'ZONE A DAY AHEAD'!T13</f>
        <v>0</v>
      </c>
      <c r="P15" s="62" t="n">
        <f aca="false">O15-N15</f>
        <v>-34.54</v>
      </c>
      <c r="Q15" s="176"/>
      <c r="R15" s="154" t="n">
        <v>0</v>
      </c>
      <c r="S15" s="143" t="n">
        <f aca="false">'Zone A'!CF12</f>
        <v>20.025</v>
      </c>
      <c r="T15" s="144"/>
      <c r="U15" s="155" t="n">
        <f aca="false">CZ15</f>
        <v>0</v>
      </c>
      <c r="V15" s="60"/>
      <c r="W15" s="124" t="n">
        <f aca="false">B13</f>
        <v>37173</v>
      </c>
      <c r="X15" s="128"/>
      <c r="Y15" s="129"/>
      <c r="Z15" s="125"/>
      <c r="AA15" s="127"/>
      <c r="AB15" s="125"/>
      <c r="AC15" s="126"/>
      <c r="AD15" s="125"/>
      <c r="AE15" s="126"/>
      <c r="AF15" s="125"/>
      <c r="AG15" s="127"/>
      <c r="AH15" s="125"/>
      <c r="AI15" s="127"/>
      <c r="AJ15" s="125"/>
      <c r="AK15" s="129"/>
      <c r="AL15" s="125"/>
      <c r="AM15" s="129"/>
      <c r="AN15" s="125"/>
      <c r="AO15" s="129"/>
      <c r="AP15" s="128"/>
      <c r="AQ15" s="129"/>
      <c r="AR15" s="128"/>
      <c r="AS15" s="129"/>
      <c r="AT15" s="128"/>
      <c r="AU15" s="129"/>
      <c r="AV15" s="128"/>
      <c r="AW15" s="129"/>
      <c r="AX15" s="150"/>
      <c r="AY15" s="126"/>
      <c r="AZ15" s="131"/>
      <c r="BA15" s="126"/>
      <c r="BB15" s="131"/>
      <c r="BC15" s="126"/>
      <c r="BD15" s="150"/>
      <c r="BE15" s="126"/>
      <c r="BF15" s="131"/>
      <c r="BG15" s="126"/>
      <c r="BH15" s="150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0</v>
      </c>
      <c r="DA15" s="133" t="n">
        <f aca="false">(Y15+AA15+AC15+AE15+AG15+AI15+AM15+AQ15)/8</f>
        <v>0</v>
      </c>
      <c r="DB15" s="124" t="n">
        <f aca="false">W15</f>
        <v>37173</v>
      </c>
    </row>
    <row r="16" customFormat="false" ht="16.5" hidden="false" customHeight="false" outlineLevel="0" collapsed="false">
      <c r="A16" s="177" t="str">
        <f aca="false">A11</f>
        <v>fri</v>
      </c>
      <c r="B16" s="177" t="n">
        <f aca="false">B15+1</f>
        <v>37176</v>
      </c>
      <c r="C16" s="178" t="n">
        <f aca="false">'EOL LINKS'!B2</f>
        <v>28.65</v>
      </c>
      <c r="D16" s="178" t="n">
        <f aca="false">'EOL LINKS'!C2</f>
        <v>28.75</v>
      </c>
      <c r="E16" s="179" t="n">
        <f aca="false">(C16+D16)/2</f>
        <v>28.7</v>
      </c>
      <c r="F16" s="117" t="n">
        <v>0</v>
      </c>
      <c r="G16" s="40" t="n">
        <f aca="false">E16-F16</f>
        <v>28.7</v>
      </c>
      <c r="H16" s="41" t="n">
        <f aca="false">H15</f>
        <v>1178.50953206239</v>
      </c>
      <c r="I16" s="158" t="n">
        <f aca="false">R18</f>
        <v>0</v>
      </c>
      <c r="J16" s="159" t="n">
        <f aca="false">S18</f>
        <v>8.55714285714286</v>
      </c>
      <c r="K16" s="180" t="n">
        <f aca="false">(I16*16)*G16</f>
        <v>0</v>
      </c>
      <c r="L16" s="32"/>
      <c r="M16" s="74" t="n">
        <v>21</v>
      </c>
      <c r="N16" s="141" t="n">
        <f aca="false">'ZONE A DAY AHEAD'!I38</f>
        <v>35.46</v>
      </c>
      <c r="O16" s="141" t="n">
        <f aca="false">'ZONE A DAY AHEAD'!U13</f>
        <v>0</v>
      </c>
      <c r="P16" s="62" t="n">
        <f aca="false">O16-N16</f>
        <v>-35.46</v>
      </c>
      <c r="Q16" s="167"/>
      <c r="R16" s="154" t="n">
        <v>0</v>
      </c>
      <c r="S16" s="143" t="n">
        <f aca="false">'Zone A'!CF13</f>
        <v>15.861875</v>
      </c>
      <c r="T16" s="144"/>
      <c r="U16" s="155" t="n">
        <f aca="false">CZ16</f>
        <v>0</v>
      </c>
      <c r="V16" s="60"/>
      <c r="W16" s="124" t="n">
        <f aca="false">B14</f>
        <v>37174</v>
      </c>
      <c r="X16" s="128"/>
      <c r="Y16" s="129"/>
      <c r="Z16" s="125"/>
      <c r="AA16" s="127"/>
      <c r="AB16" s="128"/>
      <c r="AC16" s="127"/>
      <c r="AD16" s="128"/>
      <c r="AE16" s="127"/>
      <c r="AF16" s="128"/>
      <c r="AG16" s="129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129"/>
      <c r="AT16" s="128"/>
      <c r="AU16" s="129"/>
      <c r="AV16" s="128"/>
      <c r="AW16" s="129"/>
      <c r="AX16" s="150"/>
      <c r="AY16" s="126"/>
      <c r="AZ16" s="131"/>
      <c r="BA16" s="126"/>
      <c r="BB16" s="131"/>
      <c r="BC16" s="126"/>
      <c r="BD16" s="150"/>
      <c r="BE16" s="126"/>
      <c r="BF16" s="131"/>
      <c r="BG16" s="126"/>
      <c r="BH16" s="150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0</v>
      </c>
      <c r="DA16" s="133" t="n">
        <f aca="false">(Y16+AA16+AC16+AE16+AG16+AI16+AM16+AQ16)/8</f>
        <v>0</v>
      </c>
      <c r="DB16" s="124" t="n">
        <f aca="false">W16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181" t="n">
        <f aca="false">'EOL LINKS'!B2</f>
        <v>28.65</v>
      </c>
      <c r="D17" s="181" t="n">
        <f aca="false">'EOL LINKS'!C2</f>
        <v>28.75</v>
      </c>
      <c r="E17" s="116" t="n">
        <f aca="false">(C17+D17)/2</f>
        <v>28.7</v>
      </c>
      <c r="F17" s="117" t="n">
        <v>0</v>
      </c>
      <c r="G17" s="163" t="n">
        <f aca="false">E17-F17</f>
        <v>28.7</v>
      </c>
      <c r="H17" s="164" t="n">
        <f aca="false">H16</f>
        <v>1178.50953206239</v>
      </c>
      <c r="I17" s="57" t="n">
        <f aca="false">R19</f>
        <v>0</v>
      </c>
      <c r="J17" s="165" t="n">
        <f aca="false">S19</f>
        <v>7.5</v>
      </c>
      <c r="K17" s="182" t="n">
        <f aca="false">(I17*16)*G17</f>
        <v>0</v>
      </c>
      <c r="L17" s="32"/>
      <c r="M17" s="74" t="n">
        <v>22</v>
      </c>
      <c r="N17" s="141" t="n">
        <f aca="false">'ZONE A DAY AHEAD'!I39</f>
        <v>33.82</v>
      </c>
      <c r="O17" s="141" t="n">
        <f aca="false">'ZONE A DAY AHEAD'!V13</f>
        <v>0</v>
      </c>
      <c r="P17" s="62" t="n">
        <f aca="false">O17-N17</f>
        <v>-33.82</v>
      </c>
      <c r="Q17" s="167"/>
      <c r="R17" s="154" t="n">
        <f aca="false">'Zone A'!CE14</f>
        <v>0</v>
      </c>
      <c r="S17" s="143" t="n">
        <f aca="false">'Zone A'!CF14</f>
        <v>14.5895</v>
      </c>
      <c r="T17" s="144"/>
      <c r="U17" s="155" t="n">
        <f aca="false">CZ17</f>
        <v>0</v>
      </c>
      <c r="V17" s="60"/>
      <c r="W17" s="124" t="n">
        <f aca="false">B15</f>
        <v>37175</v>
      </c>
      <c r="X17" s="128"/>
      <c r="Y17" s="129"/>
      <c r="Z17" s="125"/>
      <c r="AA17" s="127"/>
      <c r="AB17" s="125"/>
      <c r="AC17" s="126"/>
      <c r="AD17" s="125"/>
      <c r="AE17" s="126"/>
      <c r="AF17" s="125"/>
      <c r="AG17" s="127"/>
      <c r="AH17" s="125"/>
      <c r="AI17" s="127"/>
      <c r="AJ17" s="125"/>
      <c r="AK17" s="129"/>
      <c r="AL17" s="125"/>
      <c r="AM17" s="129"/>
      <c r="AN17" s="125"/>
      <c r="AO17" s="129"/>
      <c r="AP17" s="128"/>
      <c r="AQ17" s="129"/>
      <c r="AR17" s="128"/>
      <c r="AS17" s="129"/>
      <c r="AT17" s="128"/>
      <c r="AU17" s="129"/>
      <c r="AV17" s="128"/>
      <c r="AW17" s="129"/>
      <c r="AX17" s="150"/>
      <c r="AY17" s="126"/>
      <c r="AZ17" s="131"/>
      <c r="BA17" s="126"/>
      <c r="BB17" s="131"/>
      <c r="BC17" s="126"/>
      <c r="BD17" s="150"/>
      <c r="BE17" s="126"/>
      <c r="BF17" s="131"/>
      <c r="BG17" s="126"/>
      <c r="BH17" s="150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0</v>
      </c>
      <c r="DA17" s="133" t="n">
        <f aca="false">(Y17+AA17+AC17+AE17+AG17+AI17+AM17+AQ17)/8</f>
        <v>0</v>
      </c>
      <c r="DB17" s="124" t="n">
        <f aca="false">W17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184" t="n">
        <f aca="false">'EOL LINKS'!B4</f>
        <v>28.7</v>
      </c>
      <c r="D18" s="184" t="n">
        <f aca="false">'EOL LINKS'!C4</f>
        <v>29</v>
      </c>
      <c r="E18" s="137" t="n">
        <f aca="false">(C18+D18)/2</f>
        <v>28.85</v>
      </c>
      <c r="F18" s="117" t="n">
        <v>0</v>
      </c>
      <c r="G18" s="138" t="n">
        <f aca="false">E18-F18</f>
        <v>28.85</v>
      </c>
      <c r="H18" s="56" t="n">
        <f aca="false">H17</f>
        <v>1178.50953206239</v>
      </c>
      <c r="I18" s="139" t="n">
        <f aca="false">R20</f>
        <v>0</v>
      </c>
      <c r="J18" s="120" t="n">
        <f aca="false">S20</f>
        <v>7.5</v>
      </c>
      <c r="K18" s="140" t="n">
        <f aca="false">(I18*16)*G18</f>
        <v>0</v>
      </c>
      <c r="L18" s="185"/>
      <c r="M18" s="186" t="n">
        <v>23</v>
      </c>
      <c r="N18" s="141" t="n">
        <f aca="false">'ZONE A DAY AHEAD'!I40</f>
        <v>28.98</v>
      </c>
      <c r="O18" s="141" t="n">
        <f aca="false">'ZONE A DAY AHEAD'!W13</f>
        <v>0</v>
      </c>
      <c r="P18" s="62" t="n">
        <f aca="false">O18-N18</f>
        <v>-28.98</v>
      </c>
      <c r="Q18" s="167"/>
      <c r="R18" s="154" t="n">
        <v>0</v>
      </c>
      <c r="S18" s="143" t="n">
        <f aca="false">'Zone A'!CF15</f>
        <v>8.55714285714286</v>
      </c>
      <c r="T18" s="144"/>
      <c r="U18" s="155" t="n">
        <f aca="false">CZ18</f>
        <v>0</v>
      </c>
      <c r="V18" s="60"/>
      <c r="W18" s="124" t="n">
        <f aca="false">B16</f>
        <v>37176</v>
      </c>
      <c r="X18" s="128"/>
      <c r="Y18" s="129"/>
      <c r="Z18" s="125"/>
      <c r="AA18" s="127"/>
      <c r="AB18" s="128"/>
      <c r="AC18" s="127"/>
      <c r="AD18" s="128"/>
      <c r="AE18" s="127"/>
      <c r="AF18" s="128"/>
      <c r="AG18" s="129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129"/>
      <c r="AT18" s="128"/>
      <c r="AU18" s="129"/>
      <c r="AV18" s="128"/>
      <c r="AW18" s="129"/>
      <c r="AX18" s="150"/>
      <c r="AY18" s="126"/>
      <c r="AZ18" s="131"/>
      <c r="BA18" s="126"/>
      <c r="BB18" s="131"/>
      <c r="BC18" s="126"/>
      <c r="BD18" s="150"/>
      <c r="BE18" s="126"/>
      <c r="BF18" s="131"/>
      <c r="BG18" s="126"/>
      <c r="BH18" s="150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0</v>
      </c>
      <c r="DA18" s="133" t="n">
        <f aca="false">(Y18+AA18+AC18+AE18+AG18+AI18+AM18+AQ18)/8</f>
        <v>0</v>
      </c>
      <c r="DB18" s="124" t="n">
        <f aca="false">W18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184" t="n">
        <f aca="false">'EOL LINKS'!B2</f>
        <v>28.65</v>
      </c>
      <c r="D19" s="184" t="n">
        <f aca="false">'EOL LINKS'!C2</f>
        <v>28.75</v>
      </c>
      <c r="E19" s="151" t="n">
        <f aca="false">(C19+D19)/2</f>
        <v>28.7</v>
      </c>
      <c r="F19" s="117" t="n">
        <v>0</v>
      </c>
      <c r="G19" s="152" t="n">
        <f aca="false">E19-F19</f>
        <v>28.7</v>
      </c>
      <c r="H19" s="72" t="n">
        <f aca="false">H18</f>
        <v>1178.50953206239</v>
      </c>
      <c r="I19" s="139" t="n">
        <f aca="false">R21</f>
        <v>0</v>
      </c>
      <c r="J19" s="120" t="n">
        <f aca="false">S21</f>
        <v>7.5</v>
      </c>
      <c r="K19" s="153" t="n">
        <f aca="false">(I19*16)*G19</f>
        <v>0</v>
      </c>
      <c r="L19" s="188" t="s">
        <v>44</v>
      </c>
      <c r="M19" s="189"/>
      <c r="N19" s="190" t="n">
        <f aca="false">SUM(N3:N18)/16</f>
        <v>35.345625</v>
      </c>
      <c r="O19" s="190" t="n">
        <f aca="false">SUM(O3:O18)/16</f>
        <v>30.949375</v>
      </c>
      <c r="P19" s="191" t="n">
        <f aca="false">O19-N19</f>
        <v>-4.39625</v>
      </c>
      <c r="Q19" s="192"/>
      <c r="R19" s="154" t="n">
        <v>0</v>
      </c>
      <c r="S19" s="143" t="n">
        <f aca="false">'Zone A'!CF16</f>
        <v>7.5</v>
      </c>
      <c r="T19" s="144"/>
      <c r="U19" s="155" t="n">
        <f aca="false">CZ19</f>
        <v>0</v>
      </c>
      <c r="V19" s="60"/>
      <c r="W19" s="124" t="n">
        <f aca="false">B17</f>
        <v>37179</v>
      </c>
      <c r="X19" s="125"/>
      <c r="Y19" s="127"/>
      <c r="Z19" s="125"/>
      <c r="AA19" s="127"/>
      <c r="AB19" s="125"/>
      <c r="AC19" s="126"/>
      <c r="AD19" s="125"/>
      <c r="AE19" s="126"/>
      <c r="AF19" s="125"/>
      <c r="AG19" s="127"/>
      <c r="AH19" s="125"/>
      <c r="AI19" s="129"/>
      <c r="AJ19" s="125"/>
      <c r="AK19" s="129"/>
      <c r="AL19" s="128"/>
      <c r="AM19" s="129"/>
      <c r="AN19" s="125"/>
      <c r="AO19" s="129"/>
      <c r="AP19" s="128"/>
      <c r="AQ19" s="129"/>
      <c r="AR19" s="128"/>
      <c r="AS19" s="129"/>
      <c r="AT19" s="128"/>
      <c r="AU19" s="129"/>
      <c r="AV19" s="148"/>
      <c r="AW19" s="149"/>
      <c r="AX19" s="150"/>
      <c r="AY19" s="126"/>
      <c r="AZ19" s="131"/>
      <c r="BA19" s="126"/>
      <c r="BB19" s="131"/>
      <c r="BC19" s="126"/>
      <c r="BD19" s="150"/>
      <c r="BE19" s="126"/>
      <c r="BF19" s="131"/>
      <c r="BG19" s="126"/>
      <c r="BH19" s="150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0</v>
      </c>
      <c r="DA19" s="133" t="n">
        <f aca="false">(Y19+AA19+AC19+AE19+AG19+AI19+AM19+AQ19)/8</f>
        <v>0</v>
      </c>
      <c r="DB19" s="124" t="n">
        <f aca="false">W19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184" t="n">
        <f aca="false">'EOL LINKS'!B2</f>
        <v>28.65</v>
      </c>
      <c r="D20" s="184" t="n">
        <f aca="false">'EOL LINKS'!C2</f>
        <v>28.75</v>
      </c>
      <c r="E20" s="151" t="n">
        <f aca="false">(C20+D20)/2</f>
        <v>28.7</v>
      </c>
      <c r="F20" s="117" t="n">
        <v>0</v>
      </c>
      <c r="G20" s="152" t="n">
        <f aca="false">E20-F20</f>
        <v>28.7</v>
      </c>
      <c r="H20" s="72" t="n">
        <f aca="false">H19</f>
        <v>1178.50953206239</v>
      </c>
      <c r="I20" s="139" t="n">
        <f aca="false">R22</f>
        <v>0</v>
      </c>
      <c r="J20" s="120" t="n">
        <f aca="false">S22</f>
        <v>7.5</v>
      </c>
      <c r="K20" s="153" t="n">
        <f aca="false">(I20*16)*G20</f>
        <v>0</v>
      </c>
      <c r="L20" s="193"/>
      <c r="M20" s="193"/>
      <c r="N20" s="194" t="n">
        <v>28.56</v>
      </c>
      <c r="O20" s="195"/>
      <c r="P20" s="191" t="n">
        <f aca="false">O20-N20</f>
        <v>-28.56</v>
      </c>
      <c r="Q20" s="196"/>
      <c r="R20" s="154" t="n">
        <v>0</v>
      </c>
      <c r="S20" s="143" t="n">
        <f aca="false">'Zone A'!CF17</f>
        <v>7.5</v>
      </c>
      <c r="T20" s="144"/>
      <c r="U20" s="155" t="n">
        <f aca="false">CZ20</f>
        <v>0</v>
      </c>
      <c r="V20" s="60"/>
      <c r="W20" s="124" t="n">
        <f aca="false">B18</f>
        <v>37180</v>
      </c>
      <c r="X20" s="125"/>
      <c r="Y20" s="127"/>
      <c r="Z20" s="125"/>
      <c r="AA20" s="127"/>
      <c r="AB20" s="128"/>
      <c r="AC20" s="127"/>
      <c r="AD20" s="128"/>
      <c r="AE20" s="127"/>
      <c r="AF20" s="128"/>
      <c r="AG20" s="129"/>
      <c r="AH20" s="128"/>
      <c r="AI20" s="127"/>
      <c r="AJ20" s="128"/>
      <c r="AK20" s="129"/>
      <c r="AL20" s="125"/>
      <c r="AM20" s="129"/>
      <c r="AN20" s="128"/>
      <c r="AO20" s="129"/>
      <c r="AP20" s="128"/>
      <c r="AQ20" s="129"/>
      <c r="AR20" s="128"/>
      <c r="AS20" s="129"/>
      <c r="AT20" s="128"/>
      <c r="AU20" s="129"/>
      <c r="AV20" s="148"/>
      <c r="AW20" s="149"/>
      <c r="AX20" s="150"/>
      <c r="AY20" s="126"/>
      <c r="AZ20" s="131"/>
      <c r="BA20" s="126"/>
      <c r="BB20" s="131"/>
      <c r="BC20" s="126"/>
      <c r="BD20" s="150"/>
      <c r="BE20" s="126"/>
      <c r="BF20" s="131"/>
      <c r="BG20" s="126"/>
      <c r="BH20" s="150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0</v>
      </c>
      <c r="DA20" s="133" t="n">
        <f aca="false">(Y20+AA20+AC20+AE20+AG20+AI20+AM20+AQ20)/8</f>
        <v>0</v>
      </c>
      <c r="DB20" s="124" t="n">
        <f aca="false">W20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184" t="n">
        <f aca="false">'EOL LINKS'!B2</f>
        <v>28.65</v>
      </c>
      <c r="D21" s="184" t="n">
        <f aca="false">'EOL LINKS'!C2</f>
        <v>28.75</v>
      </c>
      <c r="E21" s="38" t="n">
        <f aca="false">(C21+D21)/2</f>
        <v>28.7</v>
      </c>
      <c r="F21" s="117" t="n">
        <v>0</v>
      </c>
      <c r="G21" s="40" t="n">
        <f aca="false">E21-F21</f>
        <v>28.7</v>
      </c>
      <c r="H21" s="41" t="n">
        <f aca="false">H20</f>
        <v>1178.50953206239</v>
      </c>
      <c r="I21" s="158" t="n">
        <f aca="false">R23</f>
        <v>0</v>
      </c>
      <c r="J21" s="159" t="n">
        <f aca="false">S23</f>
        <v>7.5</v>
      </c>
      <c r="K21" s="43" t="n">
        <f aca="false">(I21*16)*G21</f>
        <v>0</v>
      </c>
      <c r="L21" s="193"/>
      <c r="M21" s="193"/>
      <c r="N21" s="198"/>
      <c r="R21" s="154" t="n">
        <v>0</v>
      </c>
      <c r="S21" s="143" t="n">
        <f aca="false">'Zone A'!CF18</f>
        <v>7.5</v>
      </c>
      <c r="T21" s="144"/>
      <c r="U21" s="155" t="n">
        <f aca="false">CZ21</f>
        <v>0</v>
      </c>
      <c r="V21" s="60"/>
      <c r="W21" s="124" t="n">
        <f aca="false">B19</f>
        <v>37181</v>
      </c>
      <c r="X21" s="125"/>
      <c r="Y21" s="127"/>
      <c r="Z21" s="125"/>
      <c r="AA21" s="127"/>
      <c r="AB21" s="125"/>
      <c r="AC21" s="126"/>
      <c r="AD21" s="125"/>
      <c r="AE21" s="126"/>
      <c r="AF21" s="125"/>
      <c r="AG21" s="127"/>
      <c r="AH21" s="125"/>
      <c r="AI21" s="129"/>
      <c r="AJ21" s="125"/>
      <c r="AK21" s="129"/>
      <c r="AL21" s="128"/>
      <c r="AM21" s="129"/>
      <c r="AN21" s="125"/>
      <c r="AO21" s="129"/>
      <c r="AP21" s="128"/>
      <c r="AQ21" s="129"/>
      <c r="AR21" s="128"/>
      <c r="AS21" s="129"/>
      <c r="AT21" s="128"/>
      <c r="AU21" s="129"/>
      <c r="AV21" s="148"/>
      <c r="AW21" s="149"/>
      <c r="AX21" s="150"/>
      <c r="AY21" s="126"/>
      <c r="AZ21" s="131"/>
      <c r="BA21" s="126"/>
      <c r="BB21" s="131"/>
      <c r="BC21" s="126"/>
      <c r="BD21" s="150"/>
      <c r="BE21" s="126"/>
      <c r="BF21" s="131"/>
      <c r="BG21" s="126"/>
      <c r="BH21" s="150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0</v>
      </c>
      <c r="DA21" s="133" t="n">
        <f aca="false">(Y21+AA21+AC21+AE21+AG21+AI21+AM21+AQ21)/8</f>
        <v>0</v>
      </c>
      <c r="DB21" s="124" t="n">
        <f aca="false">W21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117" t="n">
        <f aca="false">'EOL LINKS'!B4</f>
        <v>28.7</v>
      </c>
      <c r="D22" s="117" t="n">
        <f aca="false">'EOL LINKS'!C4</f>
        <v>29</v>
      </c>
      <c r="E22" s="162" t="n">
        <f aca="false">(C22+D22)/2</f>
        <v>28.85</v>
      </c>
      <c r="F22" s="117" t="n">
        <v>28.9</v>
      </c>
      <c r="G22" s="163" t="n">
        <f aca="false">E22-F22</f>
        <v>-0.0499999999999972</v>
      </c>
      <c r="H22" s="164" t="n">
        <f aca="false">H21</f>
        <v>1178.50953206239</v>
      </c>
      <c r="I22" s="57" t="n">
        <f aca="false">R24</f>
        <v>450</v>
      </c>
      <c r="J22" s="165" t="n">
        <f aca="false">S24</f>
        <v>22.1980666666667</v>
      </c>
      <c r="K22" s="166" t="n">
        <f aca="false">(I22*16)*G22</f>
        <v>-359.99999999998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0</v>
      </c>
      <c r="S22" s="143" t="n">
        <f aca="false">'Zone A'!CF19</f>
        <v>7.5</v>
      </c>
      <c r="T22" s="144"/>
      <c r="U22" s="155" t="n">
        <f aca="false">CZ22</f>
        <v>0</v>
      </c>
      <c r="V22" s="60"/>
      <c r="W22" s="124" t="n">
        <f aca="false">B20</f>
        <v>37182</v>
      </c>
      <c r="X22" s="125"/>
      <c r="Y22" s="127"/>
      <c r="Z22" s="125"/>
      <c r="AA22" s="127"/>
      <c r="AB22" s="128"/>
      <c r="AC22" s="127"/>
      <c r="AD22" s="128"/>
      <c r="AE22" s="127"/>
      <c r="AF22" s="128"/>
      <c r="AG22" s="129"/>
      <c r="AH22" s="128"/>
      <c r="AI22" s="127"/>
      <c r="AJ22" s="128"/>
      <c r="AK22" s="129"/>
      <c r="AL22" s="125"/>
      <c r="AM22" s="129"/>
      <c r="AN22" s="128"/>
      <c r="AO22" s="129"/>
      <c r="AP22" s="128"/>
      <c r="AQ22" s="129"/>
      <c r="AR22" s="128"/>
      <c r="AS22" s="129"/>
      <c r="AT22" s="128"/>
      <c r="AU22" s="129"/>
      <c r="AV22" s="148"/>
      <c r="AW22" s="149"/>
      <c r="AX22" s="150"/>
      <c r="AY22" s="126"/>
      <c r="AZ22" s="131"/>
      <c r="BA22" s="126"/>
      <c r="BB22" s="131"/>
      <c r="BC22" s="126"/>
      <c r="BD22" s="150"/>
      <c r="BE22" s="126"/>
      <c r="BF22" s="131"/>
      <c r="BG22" s="126"/>
      <c r="BH22" s="150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0</v>
      </c>
      <c r="DA22" s="133" t="n">
        <f aca="false">(Y22+AA22+AC22+AE22+AG22+AI22+AM22+AQ22)/8</f>
        <v>0</v>
      </c>
      <c r="DB22" s="124" t="n">
        <f aca="false">W22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28.7</v>
      </c>
      <c r="D23" s="206" t="n">
        <f aca="false">D22</f>
        <v>29</v>
      </c>
      <c r="E23" s="171" t="n">
        <f aca="false">(C23+D23)/2</f>
        <v>28.85</v>
      </c>
      <c r="F23" s="117" t="n">
        <v>28.9</v>
      </c>
      <c r="G23" s="138" t="n">
        <f aca="false">E23-F23</f>
        <v>-0.0499999999999972</v>
      </c>
      <c r="H23" s="56" t="n">
        <f aca="false">H22</f>
        <v>1178.50953206239</v>
      </c>
      <c r="I23" s="139" t="n">
        <f aca="false">R25</f>
        <v>450</v>
      </c>
      <c r="J23" s="120" t="n">
        <f aca="false">S25</f>
        <v>22.1960666666667</v>
      </c>
      <c r="K23" s="173" t="n">
        <f aca="false">(I23*16)*G23</f>
        <v>-359.99999999998</v>
      </c>
      <c r="L23" s="193"/>
      <c r="M23" s="207" t="s">
        <v>67</v>
      </c>
      <c r="N23" s="208" t="n">
        <v>25.25</v>
      </c>
      <c r="O23" s="209" t="n">
        <v>200</v>
      </c>
      <c r="P23" s="210" t="n">
        <v>200</v>
      </c>
      <c r="Q23" s="211"/>
      <c r="R23" s="154" t="n">
        <v>0</v>
      </c>
      <c r="S23" s="143" t="n">
        <f aca="false">'Zone A'!CF20</f>
        <v>7.5</v>
      </c>
      <c r="T23" s="144"/>
      <c r="U23" s="155" t="n">
        <f aca="false">CZ23</f>
        <v>0</v>
      </c>
      <c r="V23" s="60"/>
      <c r="W23" s="124" t="n">
        <f aca="false">B21</f>
        <v>37183</v>
      </c>
      <c r="X23" s="125"/>
      <c r="Y23" s="127"/>
      <c r="Z23" s="125"/>
      <c r="AA23" s="127"/>
      <c r="AB23" s="125"/>
      <c r="AC23" s="126"/>
      <c r="AD23" s="125"/>
      <c r="AE23" s="126"/>
      <c r="AF23" s="125"/>
      <c r="AG23" s="127"/>
      <c r="AH23" s="125"/>
      <c r="AI23" s="129"/>
      <c r="AJ23" s="125"/>
      <c r="AK23" s="129"/>
      <c r="AL23" s="128"/>
      <c r="AM23" s="129"/>
      <c r="AN23" s="125"/>
      <c r="AO23" s="129"/>
      <c r="AP23" s="128"/>
      <c r="AQ23" s="129"/>
      <c r="AR23" s="128"/>
      <c r="AS23" s="129"/>
      <c r="AT23" s="128"/>
      <c r="AU23" s="129"/>
      <c r="AV23" s="148"/>
      <c r="AW23" s="149"/>
      <c r="AX23" s="150"/>
      <c r="AY23" s="126"/>
      <c r="AZ23" s="131"/>
      <c r="BA23" s="126"/>
      <c r="BB23" s="131"/>
      <c r="BC23" s="126"/>
      <c r="BD23" s="150"/>
      <c r="BE23" s="126"/>
      <c r="BF23" s="131"/>
      <c r="BG23" s="126"/>
      <c r="BH23" s="150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0</v>
      </c>
      <c r="DA23" s="133" t="n">
        <f aca="false">(Y23+AA23+AC23+AE23+AG23+AI23+AM23+AQ23)/8</f>
        <v>0</v>
      </c>
      <c r="DB23" s="124" t="n">
        <f aca="false">W23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206" t="n">
        <f aca="false">C23</f>
        <v>28.7</v>
      </c>
      <c r="D24" s="206" t="n">
        <f aca="false">D23</f>
        <v>29</v>
      </c>
      <c r="E24" s="174" t="n">
        <f aca="false">(C24+D24)/2</f>
        <v>28.85</v>
      </c>
      <c r="F24" s="117" t="n">
        <v>28.9</v>
      </c>
      <c r="G24" s="152" t="n">
        <f aca="false">E24-F24</f>
        <v>-0.0499999999999972</v>
      </c>
      <c r="H24" s="72" t="n">
        <f aca="false">H23</f>
        <v>1178.50953206239</v>
      </c>
      <c r="I24" s="139" t="n">
        <f aca="false">R26</f>
        <v>450</v>
      </c>
      <c r="J24" s="120" t="n">
        <f aca="false">S26</f>
        <v>22.1960666666667</v>
      </c>
      <c r="K24" s="175" t="n">
        <f aca="false">(I24*16)*G24</f>
        <v>-359.99999999998</v>
      </c>
      <c r="L24" s="193"/>
      <c r="M24" s="212" t="s">
        <v>68</v>
      </c>
      <c r="N24" s="213" t="n">
        <v>25.25</v>
      </c>
      <c r="O24" s="209" t="n">
        <v>200</v>
      </c>
      <c r="P24" s="210" t="n">
        <v>200</v>
      </c>
      <c r="Q24" s="211"/>
      <c r="R24" s="154" t="n">
        <f aca="false">'Zone A'!CE21</f>
        <v>450</v>
      </c>
      <c r="S24" s="143" t="n">
        <f aca="false">'Zone A'!CF21</f>
        <v>22.1980666666667</v>
      </c>
      <c r="T24" s="144"/>
      <c r="U24" s="155" t="n">
        <f aca="false">CZ24</f>
        <v>100</v>
      </c>
      <c r="V24" s="60"/>
      <c r="W24" s="124" t="n">
        <f aca="false">B22</f>
        <v>37186</v>
      </c>
      <c r="X24" s="125" t="n">
        <v>100</v>
      </c>
      <c r="Y24" s="127" t="n">
        <v>28.49</v>
      </c>
      <c r="Z24" s="125"/>
      <c r="AA24" s="127"/>
      <c r="AB24" s="128"/>
      <c r="AC24" s="127"/>
      <c r="AD24" s="128"/>
      <c r="AE24" s="127"/>
      <c r="AF24" s="128"/>
      <c r="AG24" s="129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129"/>
      <c r="AT24" s="128"/>
      <c r="AU24" s="129"/>
      <c r="AV24" s="148"/>
      <c r="AW24" s="149"/>
      <c r="AX24" s="150"/>
      <c r="AY24" s="126"/>
      <c r="AZ24" s="131"/>
      <c r="BA24" s="126"/>
      <c r="BB24" s="131"/>
      <c r="BC24" s="126"/>
      <c r="BD24" s="150"/>
      <c r="BE24" s="126"/>
      <c r="BF24" s="131"/>
      <c r="BG24" s="126"/>
      <c r="BH24" s="150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100</v>
      </c>
      <c r="DA24" s="133" t="n">
        <f aca="false">(Y24+AA24+AC24+AE24+AG24+AI24+AM24+AQ24)/8</f>
        <v>3.56125</v>
      </c>
      <c r="DB24" s="124" t="n">
        <f aca="false">W24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206" t="n">
        <f aca="false">C24</f>
        <v>28.7</v>
      </c>
      <c r="D25" s="206" t="n">
        <f aca="false">D24</f>
        <v>29</v>
      </c>
      <c r="E25" s="174" t="n">
        <f aca="false">(C25+D25)/2</f>
        <v>28.85</v>
      </c>
      <c r="F25" s="117" t="n">
        <v>28.9</v>
      </c>
      <c r="G25" s="152" t="n">
        <f aca="false">E25-F25</f>
        <v>-0.0499999999999972</v>
      </c>
      <c r="H25" s="72" t="n">
        <f aca="false">H24</f>
        <v>1178.50953206239</v>
      </c>
      <c r="I25" s="139" t="n">
        <f aca="false">R27</f>
        <v>450</v>
      </c>
      <c r="J25" s="120" t="n">
        <f aca="false">S27</f>
        <v>22.1960666666667</v>
      </c>
      <c r="K25" s="175" t="n">
        <f aca="false">(I25*16)*G25</f>
        <v>-359.99999999998</v>
      </c>
      <c r="L25" s="193"/>
      <c r="M25" s="207" t="s">
        <v>69</v>
      </c>
      <c r="N25" s="214" t="n">
        <v>25.25</v>
      </c>
      <c r="O25" s="215" t="n">
        <v>200</v>
      </c>
      <c r="P25" s="210" t="n">
        <v>200</v>
      </c>
      <c r="Q25" s="211"/>
      <c r="R25" s="154" t="n">
        <f aca="false">'Zone A'!CE22</f>
        <v>450</v>
      </c>
      <c r="S25" s="143" t="n">
        <f aca="false">'Zone A'!CF22</f>
        <v>22.1960666666667</v>
      </c>
      <c r="T25" s="144"/>
      <c r="U25" s="155" t="n">
        <f aca="false">CZ25</f>
        <v>150</v>
      </c>
      <c r="V25" s="60"/>
      <c r="W25" s="124" t="n">
        <f aca="false">B23</f>
        <v>37187</v>
      </c>
      <c r="X25" s="125" t="n">
        <v>150</v>
      </c>
      <c r="Y25" s="127" t="n">
        <v>28.47</v>
      </c>
      <c r="Z25" s="125"/>
      <c r="AA25" s="127"/>
      <c r="AB25" s="125"/>
      <c r="AC25" s="126"/>
      <c r="AD25" s="125"/>
      <c r="AE25" s="126"/>
      <c r="AF25" s="125"/>
      <c r="AG25" s="127"/>
      <c r="AH25" s="125"/>
      <c r="AI25" s="127"/>
      <c r="AJ25" s="125"/>
      <c r="AK25" s="129"/>
      <c r="AL25" s="125"/>
      <c r="AM25" s="129"/>
      <c r="AN25" s="125"/>
      <c r="AO25" s="129"/>
      <c r="AP25" s="128"/>
      <c r="AQ25" s="129"/>
      <c r="AR25" s="128"/>
      <c r="AS25" s="129"/>
      <c r="AT25" s="128"/>
      <c r="AU25" s="129"/>
      <c r="AV25" s="148"/>
      <c r="AW25" s="149"/>
      <c r="AX25" s="148"/>
      <c r="AY25" s="149"/>
      <c r="AZ25" s="131"/>
      <c r="BA25" s="126"/>
      <c r="BB25" s="131"/>
      <c r="BC25" s="126"/>
      <c r="BD25" s="150"/>
      <c r="BE25" s="126"/>
      <c r="BF25" s="131"/>
      <c r="BG25" s="126"/>
      <c r="BH25" s="150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150</v>
      </c>
      <c r="DA25" s="133" t="n">
        <f aca="false">(Y25+AA25+AC25+AE25+AG25+AI25+AM25+AQ25)/8</f>
        <v>3.55875</v>
      </c>
      <c r="DB25" s="124" t="n">
        <f aca="false">W25</f>
        <v>37187</v>
      </c>
    </row>
    <row r="26" customFormat="false" ht="16.5" hidden="false" customHeight="false" outlineLevel="0" collapsed="false">
      <c r="A26" s="216" t="s">
        <v>64</v>
      </c>
      <c r="B26" s="177" t="n">
        <f aca="false">B25+1</f>
        <v>37190</v>
      </c>
      <c r="C26" s="217" t="n">
        <f aca="false">C25</f>
        <v>28.7</v>
      </c>
      <c r="D26" s="217" t="n">
        <f aca="false">D25</f>
        <v>29</v>
      </c>
      <c r="E26" s="179" t="n">
        <f aca="false">(C26+D26)/2</f>
        <v>28.85</v>
      </c>
      <c r="F26" s="117" t="n">
        <v>28.9</v>
      </c>
      <c r="G26" s="40" t="n">
        <f aca="false">E26-F26</f>
        <v>-0.0499999999999972</v>
      </c>
      <c r="H26" s="41" t="n">
        <f aca="false">H25</f>
        <v>1178.50953206239</v>
      </c>
      <c r="I26" s="158" t="n">
        <f aca="false">R28</f>
        <v>450</v>
      </c>
      <c r="J26" s="159" t="n">
        <f aca="false">S28</f>
        <v>22.1960666666667</v>
      </c>
      <c r="K26" s="180" t="n">
        <f aca="false">(I26*16)*G26</f>
        <v>-359.99999999998</v>
      </c>
      <c r="L26" s="193"/>
      <c r="M26" s="32"/>
      <c r="N26" s="218"/>
      <c r="O26" s="211"/>
      <c r="P26" s="32"/>
      <c r="Q26" s="32"/>
      <c r="R26" s="154" t="n">
        <f aca="false">'Zone A'!CE23</f>
        <v>450</v>
      </c>
      <c r="S26" s="143" t="n">
        <f aca="false">'Zone A'!CF23</f>
        <v>22.1960666666667</v>
      </c>
      <c r="T26" s="144"/>
      <c r="U26" s="155" t="n">
        <f aca="false">CZ26</f>
        <v>150</v>
      </c>
      <c r="V26" s="60"/>
      <c r="W26" s="124" t="n">
        <f aca="false">B24</f>
        <v>37188</v>
      </c>
      <c r="X26" s="125" t="n">
        <v>150</v>
      </c>
      <c r="Y26" s="127" t="n">
        <v>28.47</v>
      </c>
      <c r="Z26" s="125"/>
      <c r="AA26" s="127"/>
      <c r="AB26" s="128"/>
      <c r="AC26" s="127"/>
      <c r="AD26" s="128"/>
      <c r="AE26" s="127"/>
      <c r="AF26" s="128"/>
      <c r="AG26" s="129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129"/>
      <c r="AT26" s="128"/>
      <c r="AU26" s="129"/>
      <c r="AV26" s="148"/>
      <c r="AW26" s="149"/>
      <c r="AX26" s="150"/>
      <c r="AY26" s="126"/>
      <c r="AZ26" s="131"/>
      <c r="BA26" s="126"/>
      <c r="BB26" s="131"/>
      <c r="BC26" s="126"/>
      <c r="BD26" s="150"/>
      <c r="BE26" s="126"/>
      <c r="BF26" s="131"/>
      <c r="BG26" s="126"/>
      <c r="BH26" s="150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150</v>
      </c>
      <c r="DA26" s="133" t="n">
        <f aca="false">(Y26+AA26+AC26+AE26+AG26+AI26+AM26+AQ26)/8</f>
        <v>3.55875</v>
      </c>
      <c r="DB26" s="124" t="n">
        <f aca="false">W26</f>
        <v>37188</v>
      </c>
    </row>
    <row r="27" customFormat="false" ht="16.5" hidden="false" customHeight="false" outlineLevel="0" collapsed="false">
      <c r="A27" s="114" t="s">
        <v>59</v>
      </c>
      <c r="B27" s="219" t="n">
        <f aca="false">B26+3</f>
        <v>37193</v>
      </c>
      <c r="C27" s="220" t="n">
        <f aca="false">'EOL LINKS'!B11</f>
        <v>29.5</v>
      </c>
      <c r="D27" s="220" t="n">
        <f aca="false">'EOL LINKS'!C11</f>
        <v>30</v>
      </c>
      <c r="E27" s="116" t="n">
        <f aca="false">(C27+D27)/2</f>
        <v>29.75</v>
      </c>
      <c r="F27" s="117" t="n">
        <v>29.4</v>
      </c>
      <c r="G27" s="221" t="n">
        <f aca="false">E27-F27</f>
        <v>0.350000000000001</v>
      </c>
      <c r="H27" s="164" t="n">
        <f aca="false">H26</f>
        <v>1178.50953206239</v>
      </c>
      <c r="I27" s="222" t="n">
        <f aca="false">R29</f>
        <v>450</v>
      </c>
      <c r="J27" s="223" t="n">
        <f aca="false">S29</f>
        <v>22.1960666666667</v>
      </c>
      <c r="K27" s="140" t="n">
        <f aca="false">(I27*16)*G27</f>
        <v>2520.00000000001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'Zone A'!CE24</f>
        <v>450</v>
      </c>
      <c r="S27" s="143" t="n">
        <f aca="false">'Zone A'!CF24</f>
        <v>22.1960666666667</v>
      </c>
      <c r="T27" s="144"/>
      <c r="U27" s="155" t="n">
        <f aca="false">CZ27</f>
        <v>150</v>
      </c>
      <c r="V27" s="60"/>
      <c r="W27" s="124" t="n">
        <f aca="false">B25</f>
        <v>37189</v>
      </c>
      <c r="X27" s="125" t="n">
        <v>150</v>
      </c>
      <c r="Y27" s="127" t="n">
        <v>28.47</v>
      </c>
      <c r="Z27" s="125"/>
      <c r="AA27" s="127"/>
      <c r="AB27" s="125"/>
      <c r="AC27" s="126"/>
      <c r="AD27" s="125"/>
      <c r="AE27" s="126"/>
      <c r="AF27" s="125"/>
      <c r="AG27" s="127"/>
      <c r="AH27" s="125"/>
      <c r="AI27" s="127"/>
      <c r="AJ27" s="125"/>
      <c r="AK27" s="129"/>
      <c r="AL27" s="125"/>
      <c r="AM27" s="129"/>
      <c r="AN27" s="125"/>
      <c r="AO27" s="129"/>
      <c r="AP27" s="128"/>
      <c r="AQ27" s="129"/>
      <c r="AR27" s="128"/>
      <c r="AS27" s="129"/>
      <c r="AT27" s="128"/>
      <c r="AU27" s="129"/>
      <c r="AV27" s="148"/>
      <c r="AW27" s="149"/>
      <c r="AX27" s="148"/>
      <c r="AY27" s="149"/>
      <c r="AZ27" s="131"/>
      <c r="BA27" s="126"/>
      <c r="BB27" s="131"/>
      <c r="BC27" s="126"/>
      <c r="BD27" s="150"/>
      <c r="BE27" s="126"/>
      <c r="BF27" s="131"/>
      <c r="BG27" s="126"/>
      <c r="BH27" s="150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150</v>
      </c>
      <c r="DA27" s="133" t="n">
        <f aca="false">(Y27+AA27+AC27+AE27+AG27+AI27+AM27+AQ27)/8</f>
        <v>3.55875</v>
      </c>
      <c r="DB27" s="124" t="n">
        <f aca="false">W27</f>
        <v>37189</v>
      </c>
    </row>
    <row r="28" customFormat="false" ht="16.5" hidden="false" customHeight="false" outlineLevel="0" collapsed="false">
      <c r="A28" s="183" t="s">
        <v>61</v>
      </c>
      <c r="B28" s="226" t="n">
        <f aca="false">B27+1</f>
        <v>37194</v>
      </c>
      <c r="C28" s="227" t="n">
        <f aca="false">C27</f>
        <v>29.5</v>
      </c>
      <c r="D28" s="227" t="n">
        <f aca="false">D27</f>
        <v>30</v>
      </c>
      <c r="E28" s="137" t="n">
        <f aca="false">(C28+D28)/2</f>
        <v>29.75</v>
      </c>
      <c r="F28" s="117" t="n">
        <v>29.4</v>
      </c>
      <c r="G28" s="228" t="n">
        <f aca="false">E28-F28</f>
        <v>0.350000000000001</v>
      </c>
      <c r="H28" s="72" t="n">
        <f aca="false">H27</f>
        <v>1178.50953206239</v>
      </c>
      <c r="I28" s="222" t="n">
        <f aca="false">R30</f>
        <v>450</v>
      </c>
      <c r="J28" s="223" t="n">
        <f aca="false">S30</f>
        <v>22.1960666666667</v>
      </c>
      <c r="K28" s="153" t="n">
        <f aca="false">(I28*16)*G28</f>
        <v>2520.00000000001</v>
      </c>
      <c r="L28" s="193"/>
      <c r="M28" s="229" t="s">
        <v>72</v>
      </c>
      <c r="N28" s="230" t="n">
        <v>20</v>
      </c>
      <c r="O28" s="231" t="n">
        <v>21</v>
      </c>
      <c r="P28" s="32"/>
      <c r="Q28" s="32"/>
      <c r="R28" s="154" t="n">
        <f aca="false">'Zone A'!CE25</f>
        <v>450</v>
      </c>
      <c r="S28" s="143" t="n">
        <f aca="false">'Zone A'!CF25</f>
        <v>22.1960666666667</v>
      </c>
      <c r="T28" s="144"/>
      <c r="U28" s="155" t="n">
        <f aca="false">CZ28</f>
        <v>150</v>
      </c>
      <c r="V28" s="60"/>
      <c r="W28" s="124" t="n">
        <f aca="false">B26</f>
        <v>37190</v>
      </c>
      <c r="X28" s="125" t="n">
        <v>150</v>
      </c>
      <c r="Y28" s="127" t="n">
        <v>28.47</v>
      </c>
      <c r="Z28" s="125"/>
      <c r="AA28" s="127"/>
      <c r="AB28" s="128"/>
      <c r="AC28" s="127"/>
      <c r="AD28" s="128"/>
      <c r="AE28" s="127"/>
      <c r="AF28" s="128"/>
      <c r="AG28" s="129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129"/>
      <c r="AT28" s="128"/>
      <c r="AU28" s="129"/>
      <c r="AV28" s="148"/>
      <c r="AW28" s="149"/>
      <c r="AX28" s="150"/>
      <c r="AY28" s="126"/>
      <c r="AZ28" s="131"/>
      <c r="BA28" s="126"/>
      <c r="BB28" s="131"/>
      <c r="BC28" s="126"/>
      <c r="BD28" s="150"/>
      <c r="BE28" s="126"/>
      <c r="BF28" s="131"/>
      <c r="BG28" s="126"/>
      <c r="BH28" s="150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150</v>
      </c>
      <c r="DA28" s="133" t="n">
        <f aca="false">(Y28+AA28+AC28+AE28+AG28+AI28+AM28+AQ28)/8</f>
        <v>3.55875</v>
      </c>
      <c r="DB28" s="124" t="n">
        <f aca="false">W28</f>
        <v>37190</v>
      </c>
    </row>
    <row r="29" customFormat="false" ht="16.5" hidden="false" customHeight="false" outlineLevel="0" collapsed="false">
      <c r="A29" s="187" t="s">
        <v>62</v>
      </c>
      <c r="B29" s="226" t="n">
        <f aca="false">B28+1</f>
        <v>37195</v>
      </c>
      <c r="C29" s="232" t="n">
        <f aca="false">C28</f>
        <v>29.5</v>
      </c>
      <c r="D29" s="232" t="n">
        <f aca="false">D28</f>
        <v>30</v>
      </c>
      <c r="E29" s="151" t="n">
        <f aca="false">(C29+D29)/2</f>
        <v>29.75</v>
      </c>
      <c r="F29" s="117" t="n">
        <v>29.4</v>
      </c>
      <c r="G29" s="228" t="n">
        <f aca="false">E29-F29</f>
        <v>0.350000000000001</v>
      </c>
      <c r="H29" s="72" t="n">
        <f aca="false">H28</f>
        <v>1178.50953206239</v>
      </c>
      <c r="I29" s="139" t="n">
        <f aca="false">R31</f>
        <v>450</v>
      </c>
      <c r="J29" s="120" t="n">
        <f aca="false">S31</f>
        <v>0</v>
      </c>
      <c r="K29" s="153" t="n">
        <f aca="false">(I29*16)*G29</f>
        <v>2520.00000000001</v>
      </c>
      <c r="L29" s="193"/>
      <c r="M29" s="233" t="s">
        <v>73</v>
      </c>
      <c r="N29" s="234" t="n">
        <v>31</v>
      </c>
      <c r="O29" s="235" t="n">
        <v>33</v>
      </c>
      <c r="P29" s="32"/>
      <c r="Q29" s="32"/>
      <c r="R29" s="154" t="n">
        <f aca="false">'Zone A'!CE26</f>
        <v>450</v>
      </c>
      <c r="S29" s="143" t="n">
        <f aca="false">'Zone A'!CF26</f>
        <v>22.1960666666667</v>
      </c>
      <c r="T29" s="144"/>
      <c r="U29" s="155" t="n">
        <f aca="false">CZ29</f>
        <v>-50</v>
      </c>
      <c r="V29" s="60"/>
      <c r="W29" s="124" t="n">
        <f aca="false">B27</f>
        <v>37193</v>
      </c>
      <c r="X29" s="125" t="n">
        <v>-50</v>
      </c>
      <c r="Y29" s="127" t="n">
        <v>29.55</v>
      </c>
      <c r="Z29" s="125"/>
      <c r="AA29" s="127"/>
      <c r="AB29" s="125"/>
      <c r="AC29" s="126"/>
      <c r="AD29" s="125"/>
      <c r="AE29" s="126"/>
      <c r="AF29" s="125"/>
      <c r="AG29" s="127"/>
      <c r="AH29" s="125"/>
      <c r="AI29" s="129"/>
      <c r="AJ29" s="125"/>
      <c r="AK29" s="129"/>
      <c r="AL29" s="128"/>
      <c r="AM29" s="129"/>
      <c r="AN29" s="125"/>
      <c r="AO29" s="129"/>
      <c r="AP29" s="128"/>
      <c r="AQ29" s="129"/>
      <c r="AR29" s="128"/>
      <c r="AS29" s="129"/>
      <c r="AT29" s="128"/>
      <c r="AU29" s="129"/>
      <c r="AV29" s="148"/>
      <c r="AW29" s="149"/>
      <c r="AX29" s="148"/>
      <c r="AY29" s="149"/>
      <c r="AZ29" s="131"/>
      <c r="BA29" s="126"/>
      <c r="BB29" s="131"/>
      <c r="BC29" s="126"/>
      <c r="BD29" s="150"/>
      <c r="BE29" s="126"/>
      <c r="BF29" s="131"/>
      <c r="BG29" s="126"/>
      <c r="BH29" s="150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-50</v>
      </c>
      <c r="DA29" s="133" t="n">
        <f aca="false">(Y29+AA29+AC29+AE29+AG29+AI29+AM29+AQ29)/8</f>
        <v>3.69375</v>
      </c>
      <c r="DB29" s="124" t="n">
        <f aca="false">W29</f>
        <v>37193</v>
      </c>
    </row>
    <row r="30" customFormat="false" ht="16.5" hidden="false" customHeight="false" outlineLevel="0" collapsed="false">
      <c r="A30" s="187" t="s">
        <v>63</v>
      </c>
      <c r="B30" s="236"/>
      <c r="C30" s="227"/>
      <c r="D30" s="227"/>
      <c r="E30" s="151"/>
      <c r="F30" s="170"/>
      <c r="G30" s="237"/>
      <c r="H30" s="56"/>
      <c r="I30" s="57"/>
      <c r="J30" s="165"/>
      <c r="K30" s="153"/>
      <c r="L30" s="193"/>
      <c r="M30" s="238"/>
      <c r="N30" s="239" t="n">
        <f aca="false">((N28*8)+(N29*16))/24</f>
        <v>27.3333333333333</v>
      </c>
      <c r="O30" s="240" t="n">
        <f aca="false">((O28*8)+(O29*16))/24</f>
        <v>29</v>
      </c>
      <c r="P30" s="32"/>
      <c r="Q30" s="32"/>
      <c r="R30" s="154" t="n">
        <f aca="false">'Zone A'!CE27</f>
        <v>450</v>
      </c>
      <c r="S30" s="241" t="n">
        <f aca="false">'Zone A'!CF27</f>
        <v>22.1960666666667</v>
      </c>
      <c r="T30" s="144"/>
      <c r="U30" s="155" t="n">
        <f aca="false">CZ30</f>
        <v>-50</v>
      </c>
      <c r="V30" s="60"/>
      <c r="W30" s="124" t="n">
        <f aca="false">B28</f>
        <v>37194</v>
      </c>
      <c r="X30" s="125" t="n">
        <v>-50</v>
      </c>
      <c r="Y30" s="127" t="n">
        <v>29.55</v>
      </c>
      <c r="Z30" s="125"/>
      <c r="AA30" s="127"/>
      <c r="AB30" s="128"/>
      <c r="AC30" s="127"/>
      <c r="AD30" s="128"/>
      <c r="AE30" s="127"/>
      <c r="AF30" s="128"/>
      <c r="AG30" s="129"/>
      <c r="AH30" s="128"/>
      <c r="AI30" s="127"/>
      <c r="AJ30" s="128"/>
      <c r="AK30" s="129"/>
      <c r="AL30" s="125"/>
      <c r="AM30" s="129"/>
      <c r="AN30" s="128"/>
      <c r="AO30" s="129"/>
      <c r="AP30" s="128"/>
      <c r="AQ30" s="129"/>
      <c r="AR30" s="242"/>
      <c r="AS30" s="243"/>
      <c r="AT30" s="128"/>
      <c r="AU30" s="129"/>
      <c r="AV30" s="148"/>
      <c r="AW30" s="149"/>
      <c r="AX30" s="148"/>
      <c r="AY30" s="149"/>
      <c r="AZ30" s="131"/>
      <c r="BA30" s="126"/>
      <c r="BB30" s="244"/>
      <c r="BC30" s="245"/>
      <c r="BD30" s="246"/>
      <c r="BE30" s="245"/>
      <c r="BF30" s="244"/>
      <c r="BG30" s="245"/>
      <c r="BH30" s="246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247" t="n">
        <f aca="false">X30+Z30+AB30+AD30+AF30+AH30+AJ30+AL30+AN30+AP30+AR30+AT30+AV30+AX30+AZ30+BB30+BD30+BF30+BH30+BJ30+BL30+BN30+BP30+BR30+BT30+BV30+BX30+BZ30+CB30+CD30+CF30+CH30+CJ30+CL30+CN30+CP30+CR30+CT30+CV30+CX30</f>
        <v>-50</v>
      </c>
      <c r="DA30" s="133" t="n">
        <f aca="false">(Y30+AA30+AC30+AE30+AG30+AI30+AM30+AQ30)/8</f>
        <v>3.69375</v>
      </c>
      <c r="DB30" s="248" t="n">
        <f aca="false">W30</f>
        <v>37194</v>
      </c>
    </row>
    <row r="31" customFormat="false" ht="16.5" hidden="false" customHeight="false" outlineLevel="0" collapsed="false">
      <c r="A31" s="197" t="s">
        <v>64</v>
      </c>
      <c r="B31" s="249"/>
      <c r="C31" s="37"/>
      <c r="D31" s="37"/>
      <c r="E31" s="38"/>
      <c r="F31" s="250"/>
      <c r="G31" s="251"/>
      <c r="H31" s="252"/>
      <c r="I31" s="42"/>
      <c r="J31" s="253"/>
      <c r="K31" s="43"/>
      <c r="L31" s="193"/>
      <c r="M31" s="32"/>
      <c r="N31" s="193"/>
      <c r="O31" s="218"/>
      <c r="P31" s="218"/>
      <c r="Q31" s="218"/>
      <c r="R31" s="254" t="n">
        <f aca="false">'Zone A'!CE28</f>
        <v>450</v>
      </c>
      <c r="S31" s="255"/>
      <c r="T31" s="255"/>
      <c r="U31" s="155" t="n">
        <f aca="false">CZ31</f>
        <v>-50</v>
      </c>
      <c r="V31" s="60"/>
      <c r="W31" s="256" t="n">
        <f aca="false">B29</f>
        <v>37195</v>
      </c>
      <c r="X31" s="125" t="n">
        <v>-50</v>
      </c>
      <c r="Y31" s="127" t="n">
        <v>29.55</v>
      </c>
      <c r="Z31" s="125"/>
      <c r="AA31" s="127"/>
      <c r="AB31" s="125"/>
      <c r="AC31" s="126"/>
      <c r="AD31" s="125"/>
      <c r="AE31" s="126"/>
      <c r="AF31" s="125"/>
      <c r="AG31" s="127"/>
      <c r="AH31" s="125"/>
      <c r="AI31" s="129"/>
      <c r="AJ31" s="125"/>
      <c r="AK31" s="129"/>
      <c r="AL31" s="242"/>
      <c r="AM31" s="243"/>
      <c r="AN31" s="125"/>
      <c r="AO31" s="129"/>
      <c r="AP31" s="242"/>
      <c r="AQ31" s="243"/>
      <c r="AR31" s="257"/>
      <c r="AS31" s="258"/>
      <c r="AT31" s="128"/>
      <c r="AU31" s="129"/>
      <c r="AV31" s="259"/>
      <c r="AW31" s="260"/>
      <c r="AX31" s="259"/>
      <c r="AY31" s="260"/>
      <c r="AZ31" s="131"/>
      <c r="BA31" s="126"/>
      <c r="BB31" s="261"/>
      <c r="BC31" s="262"/>
      <c r="BD31" s="263"/>
      <c r="BE31" s="262"/>
      <c r="BF31" s="261"/>
      <c r="BG31" s="262"/>
      <c r="BH31" s="263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264" t="n">
        <f aca="false">X31+Z31+AB31+AD31+AF31+AH31+AJ31+AL31+AN31+AP31+AR31+AT31+AV31+AX31+AZ31+BB31+BD31+BF31+BH31+BJ31+BL31+BN31+BP31+BR31+BT31+BV31+BX31+BZ31+CB31+CD31+CF31+CH31+CJ31+CL31+CN31+CP31+CR31+CT31+CV31+CX31</f>
        <v>-50</v>
      </c>
      <c r="DA31" s="133" t="n">
        <f aca="false">(Y31+AA31+AC31+AE31+AG31+AI31+AM31+AQ31)/8</f>
        <v>3.69375</v>
      </c>
      <c r="DB31" s="265" t="n">
        <f aca="false">W31</f>
        <v>37195</v>
      </c>
    </row>
    <row r="32" customFormat="false" ht="16.5" hidden="false" customHeight="false" outlineLevel="0" collapsed="false">
      <c r="A32" s="266" t="s">
        <v>74</v>
      </c>
      <c r="B32" s="266"/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5760.00000000013</v>
      </c>
      <c r="L32" s="193"/>
      <c r="M32" s="193"/>
      <c r="N32" s="32"/>
      <c r="Q32" s="196"/>
      <c r="R32" s="270"/>
      <c r="S32" s="255"/>
      <c r="T32" s="255"/>
      <c r="W32" s="271"/>
      <c r="X32" s="272"/>
      <c r="Y32" s="273"/>
      <c r="Z32" s="272"/>
      <c r="AA32" s="274"/>
      <c r="AB32" s="272"/>
      <c r="AC32" s="274"/>
      <c r="AD32" s="272"/>
      <c r="AE32" s="273"/>
      <c r="AF32" s="272"/>
      <c r="AG32" s="274"/>
      <c r="AH32" s="272"/>
      <c r="AI32" s="274"/>
      <c r="AJ32" s="272"/>
      <c r="AK32" s="274"/>
      <c r="AL32" s="272"/>
      <c r="AM32" s="275"/>
      <c r="AN32" s="272"/>
      <c r="AO32" s="274"/>
      <c r="AP32" s="276"/>
      <c r="AQ32" s="275"/>
      <c r="AR32" s="272"/>
      <c r="AS32" s="274"/>
      <c r="AT32" s="272"/>
      <c r="AU32" s="274"/>
      <c r="AV32" s="272"/>
      <c r="AW32" s="277"/>
      <c r="AX32" s="272"/>
      <c r="AY32" s="277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280"/>
      <c r="B33" s="280"/>
      <c r="C33" s="281"/>
      <c r="D33" s="281"/>
      <c r="E33" s="282"/>
      <c r="F33" s="283"/>
      <c r="G33" s="284"/>
      <c r="H33" s="285"/>
      <c r="I33" s="285"/>
      <c r="J33" s="286"/>
      <c r="K33" s="287"/>
      <c r="L33" s="193"/>
      <c r="M33" s="193"/>
      <c r="N33" s="32"/>
      <c r="O33" s="196"/>
      <c r="P33" s="196"/>
      <c r="R33" s="270"/>
      <c r="S33" s="255"/>
      <c r="T33" s="255"/>
      <c r="W33" s="271"/>
      <c r="X33" s="272"/>
      <c r="Y33" s="273"/>
      <c r="Z33" s="272"/>
      <c r="AA33" s="274"/>
      <c r="AB33" s="272"/>
      <c r="AC33" s="274"/>
      <c r="AD33" s="272"/>
      <c r="AE33" s="273"/>
      <c r="AF33" s="272"/>
      <c r="AG33" s="274"/>
      <c r="AH33" s="272"/>
      <c r="AI33" s="274"/>
      <c r="AJ33" s="272"/>
      <c r="AK33" s="274"/>
      <c r="AL33" s="276"/>
      <c r="AM33" s="275"/>
      <c r="AN33" s="272"/>
      <c r="AO33" s="274"/>
      <c r="AP33" s="276"/>
      <c r="AQ33" s="275"/>
      <c r="AR33" s="272"/>
      <c r="AS33" s="274"/>
      <c r="AT33" s="272"/>
      <c r="AU33" s="274"/>
      <c r="AV33" s="272"/>
      <c r="AW33" s="277"/>
      <c r="AX33" s="272"/>
      <c r="AY33" s="277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5760.00000000013</v>
      </c>
      <c r="N34" s="32"/>
      <c r="O34" s="196"/>
      <c r="P34" s="196"/>
      <c r="R34" s="294"/>
      <c r="S34" s="295"/>
      <c r="T34" s="295"/>
      <c r="W34" s="271"/>
      <c r="X34" s="272"/>
      <c r="Y34" s="273"/>
      <c r="Z34" s="272"/>
      <c r="AA34" s="274"/>
      <c r="AB34" s="272"/>
      <c r="AC34" s="274"/>
      <c r="AD34" s="272"/>
      <c r="AE34" s="274"/>
      <c r="AF34" s="272"/>
      <c r="AG34" s="274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7"/>
      <c r="AX34" s="272"/>
      <c r="AY34" s="277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T35" s="295"/>
      <c r="W35" s="271"/>
      <c r="X35" s="272"/>
      <c r="Y35" s="273"/>
      <c r="Z35" s="272"/>
      <c r="AA35" s="274"/>
      <c r="AB35" s="272"/>
      <c r="AC35" s="274"/>
      <c r="AD35" s="272"/>
      <c r="AE35" s="274"/>
      <c r="AF35" s="272"/>
      <c r="AG35" s="274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7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T36" s="295"/>
      <c r="W36" s="271"/>
      <c r="X36" s="272"/>
      <c r="Y36" s="273"/>
      <c r="Z36" s="272"/>
      <c r="AA36" s="274"/>
      <c r="AB36" s="272"/>
      <c r="AC36" s="274"/>
      <c r="AD36" s="272"/>
      <c r="AE36" s="274"/>
      <c r="AF36" s="272"/>
      <c r="AG36" s="274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7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5.75" hidden="false" customHeight="false" outlineLevel="0" collapsed="false">
      <c r="C37" s="296"/>
      <c r="E37" s="297"/>
      <c r="R37" s="294"/>
      <c r="S37" s="295"/>
      <c r="T37" s="295"/>
      <c r="W37" s="271"/>
      <c r="X37" s="272"/>
      <c r="Y37" s="273"/>
      <c r="Z37" s="272"/>
      <c r="AA37" s="274"/>
      <c r="AB37" s="272"/>
      <c r="AC37" s="274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4"/>
      <c r="AV37" s="272"/>
      <c r="AW37" s="277"/>
      <c r="AX37" s="272"/>
      <c r="AY37" s="277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2"/>
      <c r="CY37" s="274"/>
      <c r="CZ37" s="278"/>
      <c r="DA37" s="279"/>
      <c r="DB37" s="271"/>
    </row>
    <row r="38" customFormat="false" ht="15.75" hidden="false" customHeight="false" outlineLevel="0" collapsed="false">
      <c r="C38" s="296"/>
      <c r="E38" s="297"/>
      <c r="R38" s="294"/>
      <c r="S38" s="295"/>
      <c r="T38" s="295"/>
      <c r="W38" s="298"/>
      <c r="X38" s="272"/>
      <c r="Y38" s="274"/>
      <c r="Z38" s="272"/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4"/>
      <c r="AV38" s="272"/>
      <c r="AW38" s="277"/>
      <c r="AX38" s="272"/>
      <c r="AY38" s="277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2"/>
      <c r="CY38" s="274"/>
      <c r="CZ38" s="278"/>
      <c r="DA38" s="279"/>
      <c r="DB38" s="271"/>
    </row>
    <row r="39" customFormat="false" ht="12.75" hidden="false" customHeight="false" outlineLevel="0" collapsed="false">
      <c r="C39" s="296"/>
      <c r="E39" s="297"/>
    </row>
    <row r="40" customFormat="false" ht="12.75" hidden="false" customHeight="false" outlineLevel="0" collapsed="false">
      <c r="C40" s="296"/>
      <c r="E40" s="297"/>
    </row>
    <row r="41" customFormat="false" ht="12.75" hidden="false" customHeight="false" outlineLevel="0" collapsed="false">
      <c r="C41" s="296"/>
      <c r="E41" s="297"/>
    </row>
    <row r="42" customFormat="false" ht="12.75" hidden="false" customHeight="false" outlineLevel="0" collapsed="false">
      <c r="C42" s="296"/>
      <c r="E42" s="297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39">
    <mergeCell ref="X5:Y5"/>
    <mergeCell ref="Z5:AA5"/>
    <mergeCell ref="AB5:AC5"/>
    <mergeCell ref="AD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3" activeCellId="0" sqref="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18" style="0" width="12.56"/>
  </cols>
  <sheetData>
    <row r="1" customFormat="false" ht="12.75" hidden="false" customHeight="false" outlineLevel="0" collapsed="false">
      <c r="B1" s="0" t="s">
        <v>291</v>
      </c>
      <c r="C1" s="0" t="s">
        <v>292</v>
      </c>
      <c r="D1" s="0" t="s">
        <v>293</v>
      </c>
      <c r="E1" s="0" t="s">
        <v>294</v>
      </c>
      <c r="F1" s="0" t="s">
        <v>295</v>
      </c>
      <c r="G1" s="0" t="s">
        <v>296</v>
      </c>
      <c r="H1" s="0" t="s">
        <v>297</v>
      </c>
      <c r="I1" s="0" t="s">
        <v>298</v>
      </c>
      <c r="J1" s="0" t="s">
        <v>299</v>
      </c>
      <c r="S1" s="0" t="s">
        <v>291</v>
      </c>
      <c r="T1" s="0" t="s">
        <v>292</v>
      </c>
      <c r="U1" s="0" t="s">
        <v>293</v>
      </c>
      <c r="V1" s="0" t="s">
        <v>294</v>
      </c>
      <c r="W1" s="0" t="s">
        <v>295</v>
      </c>
      <c r="X1" s="0" t="s">
        <v>296</v>
      </c>
      <c r="Y1" s="0" t="s">
        <v>297</v>
      </c>
      <c r="Z1" s="0" t="s">
        <v>298</v>
      </c>
      <c r="AA1" s="0" t="s">
        <v>299</v>
      </c>
    </row>
    <row r="2" customFormat="false" ht="12.75" hidden="false" customHeight="false" outlineLevel="0" collapsed="false">
      <c r="A2" s="579" t="n">
        <v>37135</v>
      </c>
      <c r="B2" s="580" t="n">
        <f aca="false">VLOOKUP($A2,[2]Peak_Forward!$A$7:$L$70,2,0)</f>
        <v>40.434211730957</v>
      </c>
      <c r="C2" s="580" t="n">
        <f aca="false">VLOOKUP($A2,[2]Peak_Forward!$A$7:$L$70,6,0)</f>
        <v>34.7715797424316</v>
      </c>
      <c r="D2" s="580" t="n">
        <f aca="false">VLOOKUP($A2,[2]Peak_Forward!$A$7:$L$70,7,0)</f>
        <v>39.2715797424316</v>
      </c>
      <c r="E2" s="580" t="n">
        <f aca="false">VLOOKUP($A2,[2]Peak_Forward!$A$7:$L$70,10,0)</f>
        <v>35.7368431091309</v>
      </c>
      <c r="F2" s="580" t="n">
        <f aca="false">VLOOKUP($A2,[2]Peak_Forward!$A$7:$L$70,11,0)</f>
        <v>41.7894744873047</v>
      </c>
      <c r="G2" s="580" t="n">
        <f aca="false">VLOOKUP($A2,[2]Peak_Forward!$A$7:$L$70,12,0)</f>
        <v>47.0263175964355</v>
      </c>
      <c r="H2" s="580" t="n">
        <f aca="false">VLOOKUP($A2,[2]Fuel_Px!$I$7:$N$70,2,0)</f>
        <v>2.295</v>
      </c>
      <c r="I2" s="580" t="n">
        <f aca="false">VLOOKUP($A2,[2]Fuel_Px!$I$7:$N$70,6,0)</f>
        <v>2.58</v>
      </c>
      <c r="J2" s="580" t="n">
        <f aca="false">I2-H2</f>
        <v>0.285</v>
      </c>
      <c r="R2" s="581" t="n">
        <v>37135</v>
      </c>
      <c r="S2" s="582" t="n">
        <f aca="false">B2</f>
        <v>40.434211730957</v>
      </c>
      <c r="T2" s="582" t="n">
        <f aca="false">C2</f>
        <v>34.7715797424316</v>
      </c>
      <c r="U2" s="582" t="n">
        <f aca="false">D2</f>
        <v>39.2715797424316</v>
      </c>
      <c r="V2" s="582" t="n">
        <f aca="false">E2</f>
        <v>35.7368431091309</v>
      </c>
      <c r="W2" s="582" t="n">
        <f aca="false">F2</f>
        <v>41.7894744873047</v>
      </c>
      <c r="X2" s="582" t="n">
        <f aca="false">G2</f>
        <v>47.0263175964355</v>
      </c>
      <c r="Y2" s="582" t="n">
        <f aca="false">H2</f>
        <v>2.295</v>
      </c>
      <c r="Z2" s="582" t="n">
        <f aca="false">I2</f>
        <v>2.58</v>
      </c>
      <c r="AA2" s="582" t="n">
        <f aca="false">J2</f>
        <v>0.285</v>
      </c>
    </row>
    <row r="3" customFormat="false" ht="12.75" hidden="false" customHeight="false" outlineLevel="0" collapsed="false">
      <c r="A3" s="579" t="n">
        <v>37165</v>
      </c>
      <c r="B3" s="580" t="n">
        <f aca="false">[2]Peak_Forward!B8</f>
        <v>38.9782600402832</v>
      </c>
      <c r="C3" s="580" t="n">
        <f aca="false">[2]Peak_Forward!F8</f>
        <v>29.5999965667725</v>
      </c>
      <c r="D3" s="580" t="n">
        <f aca="false">[2]Peak_Forward!G8</f>
        <v>34.0999946594238</v>
      </c>
      <c r="E3" s="580" t="n">
        <f aca="false">[2]Peak_Forward!J8</f>
        <v>35</v>
      </c>
      <c r="F3" s="580" t="n">
        <f aca="false">[2]Peak_Forward!K8</f>
        <v>41.5</v>
      </c>
      <c r="G3" s="580" t="n">
        <f aca="false">[2]Peak_Forward!L8</f>
        <v>46.5</v>
      </c>
      <c r="H3" s="580" t="n">
        <f aca="false">VLOOKUP($A3,[2]Fuel_Px!$I$7:$N$70,2,0)</f>
        <v>2.38</v>
      </c>
      <c r="I3" s="580" t="n">
        <f aca="false">VLOOKUP($A3,[2]Fuel_Px!$I$7:$N$70,6,0)</f>
        <v>2.675</v>
      </c>
      <c r="J3" s="580" t="n">
        <f aca="false">I3-H3</f>
        <v>0.295</v>
      </c>
      <c r="R3" s="581" t="s">
        <v>300</v>
      </c>
      <c r="S3" s="582" t="n">
        <f aca="false">AVERAGE(B3:B5)</f>
        <v>40.6594200134277</v>
      </c>
      <c r="T3" s="582" t="n">
        <f aca="false">AVERAGE(C3:C5)</f>
        <v>30.2833321889242</v>
      </c>
      <c r="U3" s="582" t="n">
        <f aca="false">AVERAGE(D3:D5)</f>
        <v>34.7833315531413</v>
      </c>
      <c r="V3" s="582" t="n">
        <f aca="false">AVERAGE(E3:E5)</f>
        <v>35</v>
      </c>
      <c r="W3" s="582" t="n">
        <f aca="false">AVERAGE(F3:F5)</f>
        <v>41.5</v>
      </c>
      <c r="X3" s="582" t="n">
        <f aca="false">AVERAGE(G3:G5)</f>
        <v>46.5</v>
      </c>
      <c r="Y3" s="582" t="n">
        <f aca="false">AVERAGE(H3:H5)</f>
        <v>2.71</v>
      </c>
      <c r="Z3" s="582" t="n">
        <f aca="false">AVERAGE(I3:I5)</f>
        <v>3.24833333333333</v>
      </c>
      <c r="AA3" s="582" t="n">
        <f aca="false">AVERAGE(J3:J5)</f>
        <v>0.538333333333333</v>
      </c>
    </row>
    <row r="4" customFormat="false" ht="12.75" hidden="false" customHeight="false" outlineLevel="0" collapsed="false">
      <c r="A4" s="579" t="n">
        <v>37196</v>
      </c>
      <c r="B4" s="580" t="n">
        <f aca="false">[2]Peak_Forward!B9</f>
        <v>40.25</v>
      </c>
      <c r="C4" s="580" t="n">
        <f aca="false">[2]Peak_Forward!F9</f>
        <v>29</v>
      </c>
      <c r="D4" s="580" t="n">
        <f aca="false">[2]Peak_Forward!G9</f>
        <v>33.5</v>
      </c>
      <c r="E4" s="580" t="n">
        <f aca="false">[2]Peak_Forward!J9</f>
        <v>35</v>
      </c>
      <c r="F4" s="580" t="n">
        <f aca="false">[2]Peak_Forward!K9</f>
        <v>41.5</v>
      </c>
      <c r="G4" s="580" t="n">
        <f aca="false">[2]Peak_Forward!L9</f>
        <v>46.5</v>
      </c>
      <c r="H4" s="580" t="n">
        <f aca="false">VLOOKUP($A4,[2]Fuel_Px!$I$7:$N$70,2,0)</f>
        <v>2.71</v>
      </c>
      <c r="I4" s="580" t="n">
        <f aca="false">VLOOKUP($A4,[2]Fuel_Px!$I$7:$N$70,6,0)</f>
        <v>3.18</v>
      </c>
      <c r="J4" s="580" t="n">
        <f aca="false">I4-H4</f>
        <v>0.47</v>
      </c>
      <c r="R4" s="581" t="s">
        <v>301</v>
      </c>
      <c r="S4" s="582" t="n">
        <f aca="false">AVERAGE(B6:B7)</f>
        <v>47</v>
      </c>
      <c r="T4" s="582" t="n">
        <f aca="false">AVERAGE(C6:C7)</f>
        <v>36</v>
      </c>
      <c r="U4" s="582" t="n">
        <f aca="false">AVERAGE(D6:D7)</f>
        <v>41.5</v>
      </c>
      <c r="V4" s="582" t="n">
        <f aca="false">AVERAGE(E6:E7)</f>
        <v>39.25</v>
      </c>
      <c r="W4" s="582" t="n">
        <f aca="false">AVERAGE(F6:F7)</f>
        <v>47</v>
      </c>
      <c r="X4" s="582" t="n">
        <f aca="false">AVERAGE(G6:G7)</f>
        <v>56.5</v>
      </c>
      <c r="Y4" s="582" t="n">
        <f aca="false">AVERAGE(H6:H7)</f>
        <v>3.176</v>
      </c>
      <c r="Z4" s="582" t="n">
        <f aca="false">AVERAGE(I6:I7)</f>
        <v>5.036</v>
      </c>
      <c r="AA4" s="582" t="n">
        <f aca="false">AVERAGE(J6:J7)</f>
        <v>1.86</v>
      </c>
    </row>
    <row r="5" customFormat="false" ht="12.75" hidden="false" customHeight="false" outlineLevel="0" collapsed="false">
      <c r="A5" s="579" t="n">
        <v>37226</v>
      </c>
      <c r="B5" s="580" t="n">
        <f aca="false">[2]Peak_Forward!B10</f>
        <v>42.75</v>
      </c>
      <c r="C5" s="580" t="n">
        <f aca="false">[2]Peak_Forward!F10</f>
        <v>32.25</v>
      </c>
      <c r="D5" s="580" t="n">
        <f aca="false">[2]Peak_Forward!G10</f>
        <v>36.75</v>
      </c>
      <c r="E5" s="580" t="n">
        <f aca="false">[2]Peak_Forward!J10</f>
        <v>35</v>
      </c>
      <c r="F5" s="580" t="n">
        <f aca="false">[2]Peak_Forward!K10</f>
        <v>41.5</v>
      </c>
      <c r="G5" s="580" t="n">
        <f aca="false">[2]Peak_Forward!L10</f>
        <v>46.5</v>
      </c>
      <c r="H5" s="580" t="n">
        <f aca="false">VLOOKUP($A5,[2]Fuel_Px!$I$7:$N$70,2,0)</f>
        <v>3.04</v>
      </c>
      <c r="I5" s="580" t="n">
        <f aca="false">VLOOKUP($A5,[2]Fuel_Px!$I$7:$N$70,6,0)</f>
        <v>3.89</v>
      </c>
      <c r="J5" s="580" t="n">
        <f aca="false">I5-H5</f>
        <v>0.85</v>
      </c>
      <c r="R5" s="581" t="s">
        <v>302</v>
      </c>
      <c r="S5" s="582" t="n">
        <f aca="false">AVERAGE(B8:B9)</f>
        <v>37.25</v>
      </c>
      <c r="T5" s="582" t="n">
        <f aca="false">AVERAGE(C8:C9)</f>
        <v>32</v>
      </c>
      <c r="U5" s="582" t="n">
        <f aca="false">AVERAGE(D8:D9)</f>
        <v>36.5</v>
      </c>
      <c r="V5" s="582" t="n">
        <f aca="false">AVERAGE(E8:E9)</f>
        <v>34.75</v>
      </c>
      <c r="W5" s="582" t="n">
        <f aca="false">AVERAGE(F8:F9)</f>
        <v>41.5</v>
      </c>
      <c r="X5" s="582" t="n">
        <f aca="false">AVERAGE(G8:G9)</f>
        <v>44</v>
      </c>
      <c r="Y5" s="582" t="n">
        <f aca="false">AVERAGE(H8:H9)</f>
        <v>3.05</v>
      </c>
      <c r="Z5" s="582" t="n">
        <f aca="false">AVERAGE(I8:I9)</f>
        <v>3.58</v>
      </c>
      <c r="AA5" s="582" t="n">
        <f aca="false">AVERAGE(J8:J9)</f>
        <v>0.53</v>
      </c>
    </row>
    <row r="6" customFormat="false" ht="12.75" hidden="false" customHeight="false" outlineLevel="0" collapsed="false">
      <c r="A6" s="579" t="n">
        <v>37257</v>
      </c>
      <c r="B6" s="580" t="n">
        <f aca="false">[2]Peak_Forward!B11</f>
        <v>47</v>
      </c>
      <c r="C6" s="580" t="n">
        <f aca="false">[2]Peak_Forward!F11</f>
        <v>36</v>
      </c>
      <c r="D6" s="580" t="n">
        <f aca="false">[2]Peak_Forward!G11</f>
        <v>41.5</v>
      </c>
      <c r="E6" s="580" t="n">
        <f aca="false">[2]Peak_Forward!J11</f>
        <v>39.25</v>
      </c>
      <c r="F6" s="580" t="n">
        <f aca="false">[2]Peak_Forward!K11</f>
        <v>47</v>
      </c>
      <c r="G6" s="580" t="n">
        <f aca="false">[2]Peak_Forward!L11</f>
        <v>56.5</v>
      </c>
      <c r="H6" s="580" t="n">
        <f aca="false">VLOOKUP($A6,[2]Fuel_Px!$I$7:$N$70,2,0)</f>
        <v>3.19</v>
      </c>
      <c r="I6" s="580" t="n">
        <f aca="false">VLOOKUP($A6,[2]Fuel_Px!$I$7:$N$70,6,0)</f>
        <v>5.05</v>
      </c>
      <c r="J6" s="580" t="n">
        <f aca="false">I6-H6</f>
        <v>1.86</v>
      </c>
      <c r="R6" s="581" t="n">
        <v>37377</v>
      </c>
      <c r="S6" s="582" t="n">
        <f aca="false">B10</f>
        <v>38</v>
      </c>
      <c r="T6" s="582" t="n">
        <f aca="false">C10</f>
        <v>34</v>
      </c>
      <c r="U6" s="582" t="n">
        <f aca="false">D10</f>
        <v>39.5</v>
      </c>
      <c r="V6" s="582" t="n">
        <f aca="false">E10</f>
        <v>36</v>
      </c>
      <c r="W6" s="582" t="n">
        <f aca="false">F10</f>
        <v>43</v>
      </c>
      <c r="X6" s="582" t="n">
        <f aca="false">G10</f>
        <v>49.5</v>
      </c>
      <c r="Y6" s="582" t="n">
        <f aca="false">H10</f>
        <v>3.025</v>
      </c>
      <c r="Z6" s="582" t="n">
        <f aca="false">I10</f>
        <v>3.375</v>
      </c>
      <c r="AA6" s="582" t="n">
        <f aca="false">J10</f>
        <v>0.35</v>
      </c>
    </row>
    <row r="7" customFormat="false" ht="12.75" hidden="false" customHeight="false" outlineLevel="0" collapsed="false">
      <c r="A7" s="579" t="n">
        <v>37288</v>
      </c>
      <c r="B7" s="580" t="n">
        <f aca="false">[2]Peak_Forward!B12</f>
        <v>47</v>
      </c>
      <c r="C7" s="580" t="n">
        <f aca="false">[2]Peak_Forward!F12</f>
        <v>36</v>
      </c>
      <c r="D7" s="580" t="n">
        <f aca="false">[2]Peak_Forward!G12</f>
        <v>41.5</v>
      </c>
      <c r="E7" s="580" t="n">
        <f aca="false">[2]Peak_Forward!J12</f>
        <v>39.25</v>
      </c>
      <c r="F7" s="580" t="n">
        <f aca="false">[2]Peak_Forward!K12</f>
        <v>47</v>
      </c>
      <c r="G7" s="580" t="n">
        <f aca="false">[2]Peak_Forward!L12</f>
        <v>56.5</v>
      </c>
      <c r="H7" s="580" t="n">
        <f aca="false">VLOOKUP($A7,[2]Fuel_Px!$I$7:$N$70,2,0)</f>
        <v>3.162</v>
      </c>
      <c r="I7" s="580" t="n">
        <f aca="false">VLOOKUP($A7,[2]Fuel_Px!$I$7:$N$70,6,0)</f>
        <v>5.022</v>
      </c>
      <c r="J7" s="580" t="n">
        <f aca="false">I7-H7</f>
        <v>1.86</v>
      </c>
      <c r="R7" s="581" t="n">
        <v>37409</v>
      </c>
      <c r="S7" s="582" t="n">
        <f aca="false">B11</f>
        <v>45.75</v>
      </c>
      <c r="T7" s="582" t="n">
        <f aca="false">C11</f>
        <v>44.5</v>
      </c>
      <c r="U7" s="582" t="n">
        <f aca="false">D11</f>
        <v>55</v>
      </c>
      <c r="V7" s="582" t="n">
        <f aca="false">E11</f>
        <v>43.5</v>
      </c>
      <c r="W7" s="582" t="n">
        <f aca="false">F11</f>
        <v>52</v>
      </c>
      <c r="X7" s="582" t="n">
        <f aca="false">G11</f>
        <v>58.5</v>
      </c>
      <c r="Y7" s="582" t="n">
        <f aca="false">H11</f>
        <v>3.065</v>
      </c>
      <c r="Z7" s="582" t="n">
        <f aca="false">I11</f>
        <v>3.415</v>
      </c>
      <c r="AA7" s="582" t="n">
        <f aca="false">J11</f>
        <v>0.35</v>
      </c>
    </row>
    <row r="8" customFormat="false" ht="12.75" hidden="false" customHeight="false" outlineLevel="0" collapsed="false">
      <c r="A8" s="579" t="n">
        <v>37316</v>
      </c>
      <c r="B8" s="580" t="n">
        <f aca="false">[2]Peak_Forward!B13</f>
        <v>37.25</v>
      </c>
      <c r="C8" s="580" t="n">
        <f aca="false">[2]Peak_Forward!F13</f>
        <v>32.5</v>
      </c>
      <c r="D8" s="580" t="n">
        <f aca="false">[2]Peak_Forward!G13</f>
        <v>37</v>
      </c>
      <c r="E8" s="580" t="n">
        <f aca="false">[2]Peak_Forward!J13</f>
        <v>34.75</v>
      </c>
      <c r="F8" s="580" t="n">
        <f aca="false">[2]Peak_Forward!K13</f>
        <v>42</v>
      </c>
      <c r="G8" s="580" t="n">
        <f aca="false">[2]Peak_Forward!L13</f>
        <v>44</v>
      </c>
      <c r="H8" s="580" t="n">
        <f aca="false">VLOOKUP($A8,[2]Fuel_Px!$I$7:$N$70,2,0)</f>
        <v>3.095</v>
      </c>
      <c r="I8" s="580" t="n">
        <f aca="false">VLOOKUP($A8,[2]Fuel_Px!$I$7:$N$70,6,0)</f>
        <v>3.755</v>
      </c>
      <c r="J8" s="580" t="n">
        <f aca="false">I8-H8</f>
        <v>0.66</v>
      </c>
      <c r="R8" s="581" t="s">
        <v>303</v>
      </c>
      <c r="S8" s="582" t="n">
        <f aca="false">AVERAGE(B12:B13)</f>
        <v>59</v>
      </c>
      <c r="T8" s="582" t="n">
        <f aca="false">AVERAGE(C12:C13)</f>
        <v>60.75</v>
      </c>
      <c r="U8" s="582" t="n">
        <f aca="false">AVERAGE(D12:D13)</f>
        <v>77.75</v>
      </c>
      <c r="V8" s="582" t="n">
        <f aca="false">AVERAGE(E12:E13)</f>
        <v>57.25</v>
      </c>
      <c r="W8" s="582" t="n">
        <f aca="false">AVERAGE(F12:F13)</f>
        <v>74.5</v>
      </c>
      <c r="X8" s="582" t="n">
        <f aca="false">AVERAGE(G12:G13)</f>
        <v>85.5</v>
      </c>
      <c r="Y8" s="582" t="n">
        <f aca="false">AVERAGE(H12:H13)</f>
        <v>3.1355</v>
      </c>
      <c r="Z8" s="582" t="n">
        <f aca="false">AVERAGE(I12:I13)</f>
        <v>3.5455</v>
      </c>
      <c r="AA8" s="582" t="n">
        <f aca="false">AVERAGE(J12:J13)</f>
        <v>0.41</v>
      </c>
    </row>
    <row r="9" customFormat="false" ht="12.75" hidden="false" customHeight="false" outlineLevel="0" collapsed="false">
      <c r="A9" s="579" t="n">
        <v>37347</v>
      </c>
      <c r="B9" s="580" t="n">
        <f aca="false">[2]Peak_Forward!B14</f>
        <v>37.25</v>
      </c>
      <c r="C9" s="580" t="n">
        <f aca="false">[2]Peak_Forward!F14</f>
        <v>31.5</v>
      </c>
      <c r="D9" s="580" t="n">
        <f aca="false">[2]Peak_Forward!G14</f>
        <v>36</v>
      </c>
      <c r="E9" s="580" t="n">
        <f aca="false">[2]Peak_Forward!J14</f>
        <v>34.75</v>
      </c>
      <c r="F9" s="580" t="n">
        <f aca="false">[2]Peak_Forward!K14</f>
        <v>41</v>
      </c>
      <c r="G9" s="580" t="n">
        <f aca="false">[2]Peak_Forward!L14</f>
        <v>44</v>
      </c>
      <c r="H9" s="580" t="n">
        <f aca="false">VLOOKUP($A9,[2]Fuel_Px!$I$7:$N$70,2,0)</f>
        <v>3.005</v>
      </c>
      <c r="I9" s="580" t="n">
        <f aca="false">VLOOKUP($A9,[2]Fuel_Px!$I$7:$N$70,6,0)</f>
        <v>3.405</v>
      </c>
      <c r="J9" s="580" t="n">
        <f aca="false">I9-H9</f>
        <v>0.4</v>
      </c>
      <c r="R9" s="583" t="s">
        <v>304</v>
      </c>
      <c r="S9" s="584" t="n">
        <f aca="false">AVERAGE(B6:B17)</f>
        <v>43.1041666666667</v>
      </c>
      <c r="T9" s="584" t="n">
        <f aca="false">AVERAGE(C6:C17)</f>
        <v>38.6041666666667</v>
      </c>
      <c r="U9" s="584" t="n">
        <f aca="false">AVERAGE(D6:D17)</f>
        <v>45.9375</v>
      </c>
      <c r="V9" s="584" t="n">
        <f aca="false">AVERAGE(E6:E17)</f>
        <v>40.1666660944621</v>
      </c>
      <c r="W9" s="584" t="n">
        <f aca="false">AVERAGE(F6:F17)</f>
        <v>48.875</v>
      </c>
      <c r="X9" s="584" t="n">
        <f aca="false">AVERAGE(G6:G17)</f>
        <v>56.0416666666667</v>
      </c>
      <c r="Y9" s="584" t="n">
        <f aca="false">AVERAGE(H6:H17)</f>
        <v>3.16466666666667</v>
      </c>
      <c r="Z9" s="584" t="n">
        <f aca="false">AVERAGE(I6:I17)</f>
        <v>3.87383333333333</v>
      </c>
      <c r="AA9" s="584" t="n">
        <f aca="false">AVERAGE(J6:J17)</f>
        <v>0.709166666666667</v>
      </c>
    </row>
    <row r="10" customFormat="false" ht="12.75" hidden="false" customHeight="false" outlineLevel="0" collapsed="false">
      <c r="A10" s="579" t="n">
        <v>37377</v>
      </c>
      <c r="B10" s="580" t="n">
        <f aca="false">[2]Peak_Forward!B15</f>
        <v>38</v>
      </c>
      <c r="C10" s="580" t="n">
        <f aca="false">[2]Peak_Forward!F15</f>
        <v>34</v>
      </c>
      <c r="D10" s="580" t="n">
        <f aca="false">[2]Peak_Forward!G15</f>
        <v>39.5</v>
      </c>
      <c r="E10" s="580" t="n">
        <f aca="false">[2]Peak_Forward!J15</f>
        <v>36</v>
      </c>
      <c r="F10" s="580" t="n">
        <f aca="false">[2]Peak_Forward!K15</f>
        <v>43</v>
      </c>
      <c r="G10" s="580" t="n">
        <f aca="false">[2]Peak_Forward!L15</f>
        <v>49.5</v>
      </c>
      <c r="H10" s="580" t="n">
        <f aca="false">VLOOKUP($A10,[2]Fuel_Px!$I$7:$N$70,2,0)</f>
        <v>3.025</v>
      </c>
      <c r="I10" s="580" t="n">
        <f aca="false">VLOOKUP($A10,[2]Fuel_Px!$I$7:$N$70,6,0)</f>
        <v>3.375</v>
      </c>
      <c r="J10" s="580" t="n">
        <f aca="false">I10-H10</f>
        <v>0.35</v>
      </c>
      <c r="R10" s="581" t="n">
        <v>37500</v>
      </c>
      <c r="S10" s="582" t="n">
        <f aca="false">B14</f>
        <v>37.75</v>
      </c>
      <c r="T10" s="582" t="n">
        <f aca="false">C14</f>
        <v>32</v>
      </c>
      <c r="U10" s="582" t="n">
        <f aca="false">D14</f>
        <v>36.5</v>
      </c>
      <c r="V10" s="582" t="n">
        <f aca="false">E14</f>
        <v>35</v>
      </c>
      <c r="W10" s="582" t="n">
        <f aca="false">F14</f>
        <v>41</v>
      </c>
      <c r="X10" s="582" t="n">
        <f aca="false">G14</f>
        <v>48.5</v>
      </c>
      <c r="Y10" s="582" t="n">
        <f aca="false">H14</f>
        <v>3.159</v>
      </c>
      <c r="Z10" s="582" t="n">
        <f aca="false">I14</f>
        <v>3.529</v>
      </c>
      <c r="AA10" s="582" t="n">
        <f aca="false">J14</f>
        <v>0.37</v>
      </c>
    </row>
    <row r="11" customFormat="false" ht="12.75" hidden="false" customHeight="false" outlineLevel="0" collapsed="false">
      <c r="A11" s="579" t="n">
        <v>37408</v>
      </c>
      <c r="B11" s="580" t="n">
        <f aca="false">[2]Peak_Forward!B16</f>
        <v>45.75</v>
      </c>
      <c r="C11" s="580" t="n">
        <f aca="false">[2]Peak_Forward!F16</f>
        <v>44.5</v>
      </c>
      <c r="D11" s="580" t="n">
        <f aca="false">[2]Peak_Forward!G16</f>
        <v>55</v>
      </c>
      <c r="E11" s="580" t="n">
        <f aca="false">[2]Peak_Forward!J16</f>
        <v>43.5</v>
      </c>
      <c r="F11" s="580" t="n">
        <f aca="false">[2]Peak_Forward!K16</f>
        <v>52</v>
      </c>
      <c r="G11" s="580" t="n">
        <f aca="false">[2]Peak_Forward!L16</f>
        <v>58.5</v>
      </c>
      <c r="H11" s="580" t="n">
        <f aca="false">VLOOKUP($A11,[2]Fuel_Px!$I$7:$N$70,2,0)</f>
        <v>3.065</v>
      </c>
      <c r="I11" s="580" t="n">
        <f aca="false">VLOOKUP($A11,[2]Fuel_Px!$I$7:$N$70,6,0)</f>
        <v>3.415</v>
      </c>
      <c r="J11" s="580" t="n">
        <f aca="false">I11-H11</f>
        <v>0.35</v>
      </c>
      <c r="R11" s="581" t="s">
        <v>305</v>
      </c>
      <c r="S11" s="582" t="n">
        <f aca="false">AVERAGE(B15:B17)</f>
        <v>36.4166666666667</v>
      </c>
      <c r="T11" s="582" t="n">
        <f aca="false">AVERAGE(C15:C17)</f>
        <v>31.75</v>
      </c>
      <c r="U11" s="582" t="n">
        <f aca="false">AVERAGE(D15:D17)</f>
        <v>36.25</v>
      </c>
      <c r="V11" s="582" t="n">
        <f aca="false">AVERAGE(E15:E17)</f>
        <v>34.9999977111816</v>
      </c>
      <c r="W11" s="582" t="n">
        <f aca="false">AVERAGE(F15:F17)</f>
        <v>41.5</v>
      </c>
      <c r="X11" s="582" t="n">
        <f aca="false">AVERAGE(G15:G17)</f>
        <v>48</v>
      </c>
      <c r="Y11" s="582" t="n">
        <f aca="false">AVERAGE(H15:H17)</f>
        <v>3.33466666666667</v>
      </c>
      <c r="Z11" s="582" t="n">
        <f aca="false">AVERAGE(I15:I17)</f>
        <v>3.948</v>
      </c>
      <c r="AA11" s="582" t="n">
        <f aca="false">AVERAGE(J15:J17)</f>
        <v>0.613333333333333</v>
      </c>
    </row>
    <row r="12" customFormat="false" ht="12.75" hidden="false" customHeight="false" outlineLevel="0" collapsed="false">
      <c r="A12" s="579" t="n">
        <v>37438</v>
      </c>
      <c r="B12" s="580" t="n">
        <f aca="false">[2]Peak_Forward!B17</f>
        <v>59</v>
      </c>
      <c r="C12" s="580" t="n">
        <f aca="false">[2]Peak_Forward!F17</f>
        <v>60.75</v>
      </c>
      <c r="D12" s="580" t="n">
        <f aca="false">[2]Peak_Forward!G17</f>
        <v>78.25</v>
      </c>
      <c r="E12" s="580" t="n">
        <f aca="false">[2]Peak_Forward!J17</f>
        <v>57.25</v>
      </c>
      <c r="F12" s="580" t="n">
        <f aca="false">[2]Peak_Forward!K17</f>
        <v>74.5</v>
      </c>
      <c r="G12" s="580" t="n">
        <f aca="false">[2]Peak_Forward!L17</f>
        <v>85.5</v>
      </c>
      <c r="H12" s="580" t="n">
        <f aca="false">VLOOKUP($A12,[2]Fuel_Px!$I$7:$N$70,2,0)</f>
        <v>3.113</v>
      </c>
      <c r="I12" s="580" t="n">
        <f aca="false">VLOOKUP($A12,[2]Fuel_Px!$I$7:$N$70,6,0)</f>
        <v>3.523</v>
      </c>
      <c r="J12" s="580" t="n">
        <f aca="false">I12-H12</f>
        <v>0.41</v>
      </c>
      <c r="R12" s="581" t="s">
        <v>306</v>
      </c>
      <c r="S12" s="582" t="n">
        <f aca="false">AVERAGE(B18:B19)</f>
        <v>45.25</v>
      </c>
      <c r="T12" s="582" t="n">
        <f aca="false">AVERAGE(C18:C19)</f>
        <v>36.5</v>
      </c>
      <c r="U12" s="582" t="n">
        <f aca="false">AVERAGE(D18:D19)</f>
        <v>42</v>
      </c>
      <c r="V12" s="582" t="n">
        <f aca="false">AVERAGE(E18:E19)</f>
        <v>40.75</v>
      </c>
      <c r="W12" s="582" t="n">
        <f aca="false">AVERAGE(F18:F19)</f>
        <v>46.5</v>
      </c>
      <c r="X12" s="582" t="n">
        <f aca="false">AVERAGE(G18:G19)</f>
        <v>56.5</v>
      </c>
      <c r="Y12" s="582" t="n">
        <f aca="false">AVERAGE(H18:H19)</f>
        <v>3.5235</v>
      </c>
      <c r="Z12" s="582" t="n">
        <f aca="false">AVERAGE(I18:I19)</f>
        <v>5.1235</v>
      </c>
      <c r="AA12" s="582" t="n">
        <f aca="false">AVERAGE(J18:J19)</f>
        <v>1.6</v>
      </c>
    </row>
    <row r="13" customFormat="false" ht="12.75" hidden="false" customHeight="false" outlineLevel="0" collapsed="false">
      <c r="A13" s="579" t="n">
        <v>37469</v>
      </c>
      <c r="B13" s="580" t="n">
        <f aca="false">[2]Peak_Forward!B18</f>
        <v>59</v>
      </c>
      <c r="C13" s="580" t="n">
        <f aca="false">[2]Peak_Forward!F18</f>
        <v>60.75</v>
      </c>
      <c r="D13" s="580" t="n">
        <f aca="false">[2]Peak_Forward!G18</f>
        <v>77.25</v>
      </c>
      <c r="E13" s="580" t="n">
        <f aca="false">[2]Peak_Forward!J18</f>
        <v>57.25</v>
      </c>
      <c r="F13" s="580" t="n">
        <f aca="false">[2]Peak_Forward!K18</f>
        <v>74.5</v>
      </c>
      <c r="G13" s="580" t="n">
        <f aca="false">[2]Peak_Forward!L18</f>
        <v>85.5</v>
      </c>
      <c r="H13" s="580" t="n">
        <f aca="false">VLOOKUP($A13,[2]Fuel_Px!$I$7:$N$70,2,0)</f>
        <v>3.158</v>
      </c>
      <c r="I13" s="580" t="n">
        <f aca="false">VLOOKUP($A13,[2]Fuel_Px!$I$7:$N$70,6,0)</f>
        <v>3.568</v>
      </c>
      <c r="J13" s="580" t="n">
        <f aca="false">I13-H13</f>
        <v>0.41</v>
      </c>
      <c r="R13" s="581" t="s">
        <v>307</v>
      </c>
      <c r="S13" s="582" t="n">
        <f aca="false">AVERAGE(B20:B21)</f>
        <v>36</v>
      </c>
      <c r="T13" s="582" t="n">
        <f aca="false">AVERAGE(C20:C21)</f>
        <v>32.75</v>
      </c>
      <c r="U13" s="582" t="n">
        <f aca="false">AVERAGE(D20:D21)</f>
        <v>37.25</v>
      </c>
      <c r="V13" s="582" t="n">
        <f aca="false">AVERAGE(E20:E21)</f>
        <v>34.4499984741211</v>
      </c>
      <c r="W13" s="582" t="n">
        <f aca="false">AVERAGE(F20:F21)</f>
        <v>41.5</v>
      </c>
      <c r="X13" s="582" t="n">
        <f aca="false">AVERAGE(G20:G21)</f>
        <v>46.5</v>
      </c>
      <c r="Y13" s="582" t="n">
        <f aca="false">AVERAGE(H20:H21)</f>
        <v>3.257</v>
      </c>
      <c r="Z13" s="582" t="n">
        <f aca="false">AVERAGE(I20:I21)</f>
        <v>3.792</v>
      </c>
      <c r="AA13" s="582" t="n">
        <f aca="false">AVERAGE(J20:J21)</f>
        <v>0.535</v>
      </c>
    </row>
    <row r="14" customFormat="false" ht="12.75" hidden="false" customHeight="false" outlineLevel="0" collapsed="false">
      <c r="A14" s="579" t="n">
        <v>37500</v>
      </c>
      <c r="B14" s="580" t="n">
        <f aca="false">[2]Peak_Forward!B19</f>
        <v>37.75</v>
      </c>
      <c r="C14" s="580" t="n">
        <f aca="false">[2]Peak_Forward!F19</f>
        <v>32</v>
      </c>
      <c r="D14" s="580" t="n">
        <f aca="false">[2]Peak_Forward!G19</f>
        <v>36.5</v>
      </c>
      <c r="E14" s="580" t="n">
        <f aca="false">[2]Peak_Forward!J19</f>
        <v>35</v>
      </c>
      <c r="F14" s="580" t="n">
        <f aca="false">[2]Peak_Forward!K19</f>
        <v>41</v>
      </c>
      <c r="G14" s="580" t="n">
        <f aca="false">[2]Peak_Forward!L19</f>
        <v>48.5</v>
      </c>
      <c r="H14" s="580" t="n">
        <f aca="false">VLOOKUP($A14,[2]Fuel_Px!$I$7:$N$70,2,0)</f>
        <v>3.159</v>
      </c>
      <c r="I14" s="580" t="n">
        <f aca="false">VLOOKUP($A14,[2]Fuel_Px!$I$7:$N$70,6,0)</f>
        <v>3.529</v>
      </c>
      <c r="J14" s="580" t="n">
        <f aca="false">I14-H14</f>
        <v>0.37</v>
      </c>
      <c r="R14" s="581" t="n">
        <v>37742</v>
      </c>
      <c r="S14" s="582" t="n">
        <f aca="false">B22</f>
        <v>36.75</v>
      </c>
      <c r="T14" s="582" t="n">
        <f aca="false">C22</f>
        <v>33.75</v>
      </c>
      <c r="U14" s="582" t="n">
        <f aca="false">D22</f>
        <v>39.25</v>
      </c>
      <c r="V14" s="582" t="n">
        <f aca="false">E22</f>
        <v>35.35</v>
      </c>
      <c r="W14" s="582" t="n">
        <f aca="false">F22</f>
        <v>42</v>
      </c>
      <c r="X14" s="582" t="n">
        <f aca="false">G22</f>
        <v>47.5</v>
      </c>
      <c r="Y14" s="582" t="n">
        <f aca="false">H22</f>
        <v>3.172</v>
      </c>
      <c r="Z14" s="582" t="n">
        <f aca="false">I22</f>
        <v>3.522</v>
      </c>
      <c r="AA14" s="582" t="n">
        <f aca="false">J22</f>
        <v>0.35</v>
      </c>
    </row>
    <row r="15" customFormat="false" ht="12.75" hidden="false" customHeight="false" outlineLevel="0" collapsed="false">
      <c r="A15" s="579" t="n">
        <v>37530</v>
      </c>
      <c r="B15" s="580" t="n">
        <f aca="false">[2]Peak_Forward!B20</f>
        <v>36</v>
      </c>
      <c r="C15" s="580" t="n">
        <f aca="false">[2]Peak_Forward!F20</f>
        <v>31.75</v>
      </c>
      <c r="D15" s="580" t="n">
        <f aca="false">[2]Peak_Forward!G20</f>
        <v>36.25</v>
      </c>
      <c r="E15" s="580" t="n">
        <f aca="false">[2]Peak_Forward!J20</f>
        <v>34.9999977111816</v>
      </c>
      <c r="F15" s="580" t="n">
        <f aca="false">[2]Peak_Forward!K20</f>
        <v>41.5</v>
      </c>
      <c r="G15" s="580" t="n">
        <f aca="false">[2]Peak_Forward!L20</f>
        <v>48</v>
      </c>
      <c r="H15" s="580" t="n">
        <f aca="false">VLOOKUP($A15,[2]Fuel_Px!$I$7:$N$70,2,0)</f>
        <v>3.174</v>
      </c>
      <c r="I15" s="580" t="n">
        <f aca="false">VLOOKUP($A15,[2]Fuel_Px!$I$7:$N$70,6,0)</f>
        <v>3.554</v>
      </c>
      <c r="J15" s="580" t="n">
        <f aca="false">I15-H15</f>
        <v>0.38</v>
      </c>
      <c r="R15" s="581" t="n">
        <v>37774</v>
      </c>
      <c r="S15" s="582" t="n">
        <f aca="false">B23</f>
        <v>43.5</v>
      </c>
      <c r="T15" s="582" t="n">
        <f aca="false">C23</f>
        <v>44.25</v>
      </c>
      <c r="U15" s="582" t="n">
        <f aca="false">D23</f>
        <v>53.75</v>
      </c>
      <c r="V15" s="582" t="n">
        <f aca="false">E23</f>
        <v>42.75</v>
      </c>
      <c r="W15" s="582" t="n">
        <f aca="false">F23</f>
        <v>52</v>
      </c>
      <c r="X15" s="582" t="n">
        <f aca="false">G23</f>
        <v>56.5</v>
      </c>
      <c r="Y15" s="582" t="n">
        <f aca="false">H23</f>
        <v>3.2</v>
      </c>
      <c r="Z15" s="582" t="n">
        <f aca="false">I23</f>
        <v>3.59</v>
      </c>
      <c r="AA15" s="582" t="n">
        <f aca="false">J23</f>
        <v>0.39</v>
      </c>
    </row>
    <row r="16" customFormat="false" ht="12.75" hidden="false" customHeight="false" outlineLevel="0" collapsed="false">
      <c r="A16" s="579" t="n">
        <v>37561</v>
      </c>
      <c r="B16" s="580" t="n">
        <f aca="false">[2]Peak_Forward!B21</f>
        <v>36</v>
      </c>
      <c r="C16" s="580" t="n">
        <f aca="false">[2]Peak_Forward!F21</f>
        <v>31.75</v>
      </c>
      <c r="D16" s="580" t="n">
        <f aca="false">[2]Peak_Forward!G21</f>
        <v>36.25</v>
      </c>
      <c r="E16" s="580" t="n">
        <f aca="false">[2]Peak_Forward!J21</f>
        <v>34.9999977111816</v>
      </c>
      <c r="F16" s="580" t="n">
        <f aca="false">[2]Peak_Forward!K21</f>
        <v>41.5</v>
      </c>
      <c r="G16" s="580" t="n">
        <f aca="false">[2]Peak_Forward!L21</f>
        <v>48</v>
      </c>
      <c r="H16" s="580" t="n">
        <f aca="false">VLOOKUP($A16,[2]Fuel_Px!$I$7:$N$70,2,0)</f>
        <v>3.329</v>
      </c>
      <c r="I16" s="580" t="n">
        <f aca="false">VLOOKUP($A16,[2]Fuel_Px!$I$7:$N$70,6,0)</f>
        <v>3.909</v>
      </c>
      <c r="J16" s="580" t="n">
        <f aca="false">I16-H16</f>
        <v>0.58</v>
      </c>
      <c r="R16" s="581" t="s">
        <v>308</v>
      </c>
      <c r="S16" s="582" t="n">
        <f aca="false">AVERAGE(B24:B25)</f>
        <v>52.5</v>
      </c>
      <c r="T16" s="582" t="n">
        <f aca="false">AVERAGE(C24:C25)</f>
        <v>55.5</v>
      </c>
      <c r="U16" s="582" t="n">
        <f aca="false">AVERAGE(D24:D25)</f>
        <v>69</v>
      </c>
      <c r="V16" s="582" t="n">
        <f aca="false">AVERAGE(E24:E25)</f>
        <v>56.5</v>
      </c>
      <c r="W16" s="582" t="n">
        <f aca="false">AVERAGE(F24:F25)</f>
        <v>73</v>
      </c>
      <c r="X16" s="582" t="n">
        <f aca="false">AVERAGE(G24:G25)</f>
        <v>83.5</v>
      </c>
      <c r="Y16" s="582" t="n">
        <f aca="false">AVERAGE(H24:H25)</f>
        <v>3.256</v>
      </c>
      <c r="Z16" s="582" t="n">
        <f aca="false">AVERAGE(I24:I25)</f>
        <v>3.686</v>
      </c>
      <c r="AA16" s="582" t="n">
        <f aca="false">AVERAGE(J24:J25)</f>
        <v>0.43</v>
      </c>
    </row>
    <row r="17" customFormat="false" ht="12.75" hidden="false" customHeight="false" outlineLevel="0" collapsed="false">
      <c r="A17" s="579" t="n">
        <v>37591</v>
      </c>
      <c r="B17" s="580" t="n">
        <f aca="false">[2]Peak_Forward!B22</f>
        <v>37.25</v>
      </c>
      <c r="C17" s="580" t="n">
        <f aca="false">[2]Peak_Forward!F22</f>
        <v>31.75</v>
      </c>
      <c r="D17" s="580" t="n">
        <f aca="false">[2]Peak_Forward!G22</f>
        <v>36.25</v>
      </c>
      <c r="E17" s="580" t="n">
        <f aca="false">[2]Peak_Forward!J22</f>
        <v>34.9999977111816</v>
      </c>
      <c r="F17" s="580" t="n">
        <f aca="false">[2]Peak_Forward!K22</f>
        <v>41.5</v>
      </c>
      <c r="G17" s="580" t="n">
        <f aca="false">[2]Peak_Forward!L22</f>
        <v>48</v>
      </c>
      <c r="H17" s="580" t="n">
        <f aca="false">VLOOKUP($A17,[2]Fuel_Px!$I$7:$N$70,2,0)</f>
        <v>3.501</v>
      </c>
      <c r="I17" s="580" t="n">
        <f aca="false">VLOOKUP($A17,[2]Fuel_Px!$I$7:$N$70,6,0)</f>
        <v>4.381</v>
      </c>
      <c r="J17" s="580" t="n">
        <f aca="false">I17-H17</f>
        <v>0.88</v>
      </c>
      <c r="R17" s="583" t="s">
        <v>309</v>
      </c>
      <c r="S17" s="584" t="n">
        <f aca="false">AVERAGE(B18:B29)</f>
        <v>40.5208333333333</v>
      </c>
      <c r="T17" s="584" t="n">
        <f aca="false">AVERAGE(C18:C29)</f>
        <v>37.9791666666667</v>
      </c>
      <c r="U17" s="584" t="n">
        <f aca="false">AVERAGE(D18:D29)</f>
        <v>44.3125</v>
      </c>
      <c r="V17" s="584" t="n">
        <f aca="false">AVERAGE(E18:E29)</f>
        <v>39.9999997456869</v>
      </c>
      <c r="W17" s="584" t="n">
        <f aca="false">AVERAGE(F18:F29)</f>
        <v>48.4791666666667</v>
      </c>
      <c r="X17" s="584" t="n">
        <f aca="false">AVERAGE(G18:G29)</f>
        <v>55.1666666666667</v>
      </c>
      <c r="Y17" s="584" t="n">
        <f aca="false">AVERAGE(H18:H29)</f>
        <v>3.33608333333333</v>
      </c>
      <c r="Z17" s="584" t="n">
        <f aca="false">AVERAGE(I18:I29)</f>
        <v>4.03525</v>
      </c>
      <c r="AA17" s="584" t="n">
        <f aca="false">AVERAGE(J18:J29)</f>
        <v>0.699166666666667</v>
      </c>
    </row>
    <row r="18" customFormat="false" ht="12.75" hidden="false" customHeight="false" outlineLevel="0" collapsed="false">
      <c r="A18" s="579" t="n">
        <v>37622</v>
      </c>
      <c r="B18" s="580" t="n">
        <f aca="false">[2]Peak_Forward!B23</f>
        <v>45.25</v>
      </c>
      <c r="C18" s="580" t="n">
        <f aca="false">[2]Peak_Forward!F23</f>
        <v>36.5</v>
      </c>
      <c r="D18" s="580" t="n">
        <f aca="false">[2]Peak_Forward!G23</f>
        <v>42</v>
      </c>
      <c r="E18" s="580" t="n">
        <f aca="false">[2]Peak_Forward!J23</f>
        <v>40.75</v>
      </c>
      <c r="F18" s="580" t="n">
        <f aca="false">[2]Peak_Forward!K23</f>
        <v>46.5</v>
      </c>
      <c r="G18" s="580" t="n">
        <f aca="false">[2]Peak_Forward!L23</f>
        <v>56.5</v>
      </c>
      <c r="H18" s="580" t="n">
        <f aca="false">VLOOKUP($A18,[2]Fuel_Px!$I$7:$N$70,2,0)</f>
        <v>3.581</v>
      </c>
      <c r="I18" s="580" t="n">
        <f aca="false">VLOOKUP($A18,[2]Fuel_Px!$I$7:$N$70,6,0)</f>
        <v>5.181</v>
      </c>
      <c r="J18" s="580" t="n">
        <f aca="false">I18-H18</f>
        <v>1.6</v>
      </c>
      <c r="R18" s="581" t="n">
        <v>37865</v>
      </c>
      <c r="S18" s="582" t="n">
        <f aca="false">B26</f>
        <v>35.25</v>
      </c>
      <c r="T18" s="582" t="n">
        <f aca="false">C26</f>
        <v>32.25</v>
      </c>
      <c r="U18" s="582" t="n">
        <f aca="false">D26</f>
        <v>35.75</v>
      </c>
      <c r="V18" s="582" t="n">
        <f aca="false">E26</f>
        <v>34.25</v>
      </c>
      <c r="W18" s="582" t="n">
        <f aca="false">F26</f>
        <v>41.25</v>
      </c>
      <c r="X18" s="582" t="n">
        <f aca="false">G26</f>
        <v>48.5</v>
      </c>
      <c r="Y18" s="582" t="n">
        <f aca="false">H26</f>
        <v>3.273</v>
      </c>
      <c r="Z18" s="582" t="n">
        <f aca="false">I26</f>
        <v>3.653</v>
      </c>
      <c r="AA18" s="582" t="n">
        <f aca="false">J26</f>
        <v>0.38</v>
      </c>
    </row>
    <row r="19" customFormat="false" ht="12.75" hidden="false" customHeight="false" outlineLevel="0" collapsed="false">
      <c r="A19" s="579" t="n">
        <v>37653</v>
      </c>
      <c r="B19" s="580" t="n">
        <f aca="false">[2]Peak_Forward!B24</f>
        <v>45.25</v>
      </c>
      <c r="C19" s="580" t="n">
        <f aca="false">[2]Peak_Forward!F24</f>
        <v>36.5</v>
      </c>
      <c r="D19" s="580" t="n">
        <f aca="false">[2]Peak_Forward!G24</f>
        <v>42</v>
      </c>
      <c r="E19" s="580" t="n">
        <f aca="false">[2]Peak_Forward!J24</f>
        <v>40.75</v>
      </c>
      <c r="F19" s="580" t="n">
        <f aca="false">[2]Peak_Forward!K24</f>
        <v>46.5</v>
      </c>
      <c r="G19" s="580" t="n">
        <f aca="false">[2]Peak_Forward!L24</f>
        <v>56.5</v>
      </c>
      <c r="H19" s="580" t="n">
        <f aca="false">VLOOKUP($A19,[2]Fuel_Px!$I$7:$N$70,2,0)</f>
        <v>3.466</v>
      </c>
      <c r="I19" s="580" t="n">
        <f aca="false">VLOOKUP($A19,[2]Fuel_Px!$I$7:$N$70,6,0)</f>
        <v>5.066</v>
      </c>
      <c r="J19" s="580" t="n">
        <f aca="false">I19-H19</f>
        <v>1.6</v>
      </c>
      <c r="R19" s="581" t="s">
        <v>310</v>
      </c>
      <c r="S19" s="582" t="n">
        <f aca="false">AVERAGE(B27:B29)</f>
        <v>34.4166666666667</v>
      </c>
      <c r="T19" s="582" t="n">
        <f aca="false">AVERAGE(C27:C29)</f>
        <v>32</v>
      </c>
      <c r="U19" s="582" t="n">
        <f aca="false">AVERAGE(D27:D29)</f>
        <v>35.5</v>
      </c>
      <c r="V19" s="582" t="n">
        <f aca="false">AVERAGE(E27:E29)</f>
        <v>34.75</v>
      </c>
      <c r="W19" s="582" t="n">
        <f aca="false">AVERAGE(F27:F29)</f>
        <v>41.5</v>
      </c>
      <c r="X19" s="582" t="n">
        <f aca="false">AVERAGE(G27:G29)</f>
        <v>45.5</v>
      </c>
      <c r="Y19" s="582" t="n">
        <f aca="false">AVERAGE(H27:H29)</f>
        <v>3.43833333333333</v>
      </c>
      <c r="Z19" s="582" t="n">
        <f aca="false">AVERAGE(I27:I29)</f>
        <v>4.15166666666667</v>
      </c>
      <c r="AA19" s="582" t="n">
        <f aca="false">AVERAGE(J27:J29)</f>
        <v>0.713333333333333</v>
      </c>
    </row>
    <row r="20" customFormat="false" ht="12.75" hidden="false" customHeight="false" outlineLevel="0" collapsed="false">
      <c r="A20" s="579" t="n">
        <v>37681</v>
      </c>
      <c r="B20" s="580" t="n">
        <f aca="false">[2]Peak_Forward!B25</f>
        <v>36</v>
      </c>
      <c r="C20" s="580" t="n">
        <f aca="false">[2]Peak_Forward!F25</f>
        <v>33.25</v>
      </c>
      <c r="D20" s="580" t="n">
        <f aca="false">[2]Peak_Forward!G25</f>
        <v>37.75</v>
      </c>
      <c r="E20" s="580" t="n">
        <f aca="false">[2]Peak_Forward!J25</f>
        <v>34.4499984741211</v>
      </c>
      <c r="F20" s="580" t="n">
        <f aca="false">[2]Peak_Forward!K25</f>
        <v>42</v>
      </c>
      <c r="G20" s="580" t="n">
        <f aca="false">[2]Peak_Forward!L25</f>
        <v>46.5</v>
      </c>
      <c r="H20" s="580" t="n">
        <f aca="false">VLOOKUP($A20,[2]Fuel_Px!$I$7:$N$70,2,0)</f>
        <v>3.347</v>
      </c>
      <c r="I20" s="580" t="n">
        <f aca="false">VLOOKUP($A20,[2]Fuel_Px!$I$7:$N$70,6,0)</f>
        <v>4.017</v>
      </c>
      <c r="J20" s="580" t="n">
        <f aca="false">I20-H20</f>
        <v>0.67</v>
      </c>
      <c r="R20" s="581" t="s">
        <v>311</v>
      </c>
      <c r="S20" s="582" t="n">
        <f aca="false">AVERAGE(B30:B31)</f>
        <v>44.75</v>
      </c>
      <c r="T20" s="582" t="n">
        <f aca="false">AVERAGE(C30:C31)</f>
        <v>36.5</v>
      </c>
      <c r="U20" s="582" t="n">
        <f aca="false">AVERAGE(D30:D31)</f>
        <v>41</v>
      </c>
      <c r="V20" s="582" t="n">
        <f aca="false">AVERAGE(E30:E31)</f>
        <v>41.75</v>
      </c>
      <c r="W20" s="582" t="n">
        <f aca="false">AVERAGE(F30:F31)</f>
        <v>46.5</v>
      </c>
      <c r="X20" s="582" t="n">
        <f aca="false">AVERAGE(G30:G31)</f>
        <v>56.5</v>
      </c>
      <c r="Y20" s="582" t="n">
        <f aca="false">AVERAGE(H30:H31)</f>
        <v>3.598</v>
      </c>
      <c r="Z20" s="582" t="n">
        <f aca="false">AVERAGE(I30:I31)</f>
        <v>5.198</v>
      </c>
      <c r="AA20" s="582" t="n">
        <f aca="false">AVERAGE(J30:J31)</f>
        <v>1.6</v>
      </c>
    </row>
    <row r="21" customFormat="false" ht="12.75" hidden="false" customHeight="false" outlineLevel="0" collapsed="false">
      <c r="A21" s="579" t="n">
        <v>37712</v>
      </c>
      <c r="B21" s="580" t="n">
        <f aca="false">[2]Peak_Forward!B26</f>
        <v>36</v>
      </c>
      <c r="C21" s="580" t="n">
        <f aca="false">[2]Peak_Forward!F26</f>
        <v>32.25</v>
      </c>
      <c r="D21" s="580" t="n">
        <f aca="false">[2]Peak_Forward!G26</f>
        <v>36.75</v>
      </c>
      <c r="E21" s="580" t="n">
        <f aca="false">[2]Peak_Forward!J26</f>
        <v>34.4499984741211</v>
      </c>
      <c r="F21" s="580" t="n">
        <f aca="false">[2]Peak_Forward!K26</f>
        <v>41</v>
      </c>
      <c r="G21" s="580" t="n">
        <f aca="false">[2]Peak_Forward!L26</f>
        <v>46.5</v>
      </c>
      <c r="H21" s="580" t="n">
        <f aca="false">VLOOKUP($A21,[2]Fuel_Px!$I$7:$N$70,2,0)</f>
        <v>3.167</v>
      </c>
      <c r="I21" s="580" t="n">
        <f aca="false">VLOOKUP($A21,[2]Fuel_Px!$I$7:$N$70,6,0)</f>
        <v>3.567</v>
      </c>
      <c r="J21" s="580" t="n">
        <f aca="false">I21-H21</f>
        <v>0.4</v>
      </c>
      <c r="R21" s="581" t="s">
        <v>312</v>
      </c>
      <c r="S21" s="582" t="n">
        <f aca="false">AVERAGE(B32:B33)</f>
        <v>35.5</v>
      </c>
      <c r="T21" s="582" t="n">
        <f aca="false">AVERAGE(C32:C33)</f>
        <v>32.25</v>
      </c>
      <c r="U21" s="582" t="n">
        <f aca="false">AVERAGE(D32:D33)</f>
        <v>35.75</v>
      </c>
      <c r="V21" s="582" t="n">
        <f aca="false">AVERAGE(E32:E33)</f>
        <v>34.4499984741211</v>
      </c>
      <c r="W21" s="582" t="n">
        <f aca="false">AVERAGE(F32:F33)</f>
        <v>41.5</v>
      </c>
      <c r="X21" s="582" t="n">
        <f aca="false">AVERAGE(G32:G33)</f>
        <v>45.5</v>
      </c>
      <c r="Y21" s="582" t="n">
        <f aca="false">AVERAGE(H32:H33)</f>
        <v>3.31</v>
      </c>
      <c r="Z21" s="582" t="n">
        <f aca="false">AVERAGE(I32:I33)</f>
        <v>3.865</v>
      </c>
      <c r="AA21" s="582" t="n">
        <f aca="false">AVERAGE(J32:J33)</f>
        <v>0.555</v>
      </c>
    </row>
    <row r="22" customFormat="false" ht="12.75" hidden="false" customHeight="false" outlineLevel="0" collapsed="false">
      <c r="A22" s="579" t="n">
        <v>37742</v>
      </c>
      <c r="B22" s="580" t="n">
        <f aca="false">[2]Peak_Forward!B27</f>
        <v>36.75</v>
      </c>
      <c r="C22" s="580" t="n">
        <f aca="false">[2]Peak_Forward!F27</f>
        <v>33.75</v>
      </c>
      <c r="D22" s="580" t="n">
        <f aca="false">[2]Peak_Forward!G27</f>
        <v>39.25</v>
      </c>
      <c r="E22" s="580" t="n">
        <f aca="false">[2]Peak_Forward!J27</f>
        <v>35.35</v>
      </c>
      <c r="F22" s="580" t="n">
        <f aca="false">[2]Peak_Forward!K27</f>
        <v>42</v>
      </c>
      <c r="G22" s="580" t="n">
        <f aca="false">[2]Peak_Forward!L27</f>
        <v>47.5</v>
      </c>
      <c r="H22" s="580" t="n">
        <f aca="false">VLOOKUP($A22,[2]Fuel_Px!$I$7:$N$70,2,0)</f>
        <v>3.172</v>
      </c>
      <c r="I22" s="580" t="n">
        <f aca="false">VLOOKUP($A22,[2]Fuel_Px!$I$7:$N$70,6,0)</f>
        <v>3.522</v>
      </c>
      <c r="J22" s="580" t="n">
        <f aca="false">I22-H22</f>
        <v>0.35</v>
      </c>
      <c r="R22" s="581" t="n">
        <v>38108</v>
      </c>
      <c r="S22" s="582" t="n">
        <f aca="false">B34</f>
        <v>36.25</v>
      </c>
      <c r="T22" s="582" t="n">
        <f aca="false">C34</f>
        <v>34.5</v>
      </c>
      <c r="U22" s="582" t="n">
        <f aca="false">D34</f>
        <v>39</v>
      </c>
      <c r="V22" s="582" t="n">
        <f aca="false">E34</f>
        <v>35.85</v>
      </c>
      <c r="W22" s="582" t="n">
        <f aca="false">F34</f>
        <v>42</v>
      </c>
      <c r="X22" s="582" t="n">
        <f aca="false">G34</f>
        <v>47.5</v>
      </c>
      <c r="Y22" s="582" t="n">
        <f aca="false">H34</f>
        <v>3.207</v>
      </c>
      <c r="Z22" s="582" t="n">
        <f aca="false">I34</f>
        <v>3.557</v>
      </c>
      <c r="AA22" s="582" t="n">
        <f aca="false">J34</f>
        <v>0.35</v>
      </c>
    </row>
    <row r="23" customFormat="false" ht="12.75" hidden="false" customHeight="false" outlineLevel="0" collapsed="false">
      <c r="A23" s="579" t="n">
        <v>37773</v>
      </c>
      <c r="B23" s="580" t="n">
        <f aca="false">[2]Peak_Forward!B28</f>
        <v>43.5</v>
      </c>
      <c r="C23" s="580" t="n">
        <f aca="false">[2]Peak_Forward!F28</f>
        <v>44.25</v>
      </c>
      <c r="D23" s="580" t="n">
        <f aca="false">[2]Peak_Forward!G28</f>
        <v>53.75</v>
      </c>
      <c r="E23" s="580" t="n">
        <f aca="false">[2]Peak_Forward!J28</f>
        <v>42.75</v>
      </c>
      <c r="F23" s="580" t="n">
        <f aca="false">[2]Peak_Forward!K28</f>
        <v>52</v>
      </c>
      <c r="G23" s="580" t="n">
        <f aca="false">[2]Peak_Forward!L28</f>
        <v>56.5</v>
      </c>
      <c r="H23" s="580" t="n">
        <f aca="false">VLOOKUP($A23,[2]Fuel_Px!$I$7:$N$70,2,0)</f>
        <v>3.2</v>
      </c>
      <c r="I23" s="580" t="n">
        <f aca="false">VLOOKUP($A23,[2]Fuel_Px!$I$7:$N$70,6,0)</f>
        <v>3.59</v>
      </c>
      <c r="J23" s="580" t="n">
        <f aca="false">I23-H23</f>
        <v>0.39</v>
      </c>
      <c r="R23" s="581" t="n">
        <v>38140</v>
      </c>
      <c r="S23" s="582" t="n">
        <f aca="false">B35</f>
        <v>43</v>
      </c>
      <c r="T23" s="582" t="n">
        <f aca="false">C35</f>
        <v>44.25</v>
      </c>
      <c r="U23" s="582" t="n">
        <f aca="false">D35</f>
        <v>53.75</v>
      </c>
      <c r="V23" s="582" t="n">
        <f aca="false">E35</f>
        <v>42.25</v>
      </c>
      <c r="W23" s="582" t="n">
        <f aca="false">F35</f>
        <v>52</v>
      </c>
      <c r="X23" s="582" t="n">
        <f aca="false">G35</f>
        <v>55.5</v>
      </c>
      <c r="Y23" s="582" t="n">
        <f aca="false">H35</f>
        <v>3.239</v>
      </c>
      <c r="Z23" s="582" t="n">
        <f aca="false">I35</f>
        <v>3.629</v>
      </c>
      <c r="AA23" s="582" t="n">
        <f aca="false">J35</f>
        <v>0.39</v>
      </c>
    </row>
    <row r="24" customFormat="false" ht="12.75" hidden="false" customHeight="false" outlineLevel="0" collapsed="false">
      <c r="A24" s="579" t="n">
        <v>37803</v>
      </c>
      <c r="B24" s="580" t="n">
        <f aca="false">[2]Peak_Forward!B29</f>
        <v>52.5</v>
      </c>
      <c r="C24" s="580" t="n">
        <f aca="false">[2]Peak_Forward!F29</f>
        <v>55.5</v>
      </c>
      <c r="D24" s="580" t="n">
        <f aca="false">[2]Peak_Forward!G29</f>
        <v>70</v>
      </c>
      <c r="E24" s="580" t="n">
        <f aca="false">[2]Peak_Forward!J29</f>
        <v>56.5</v>
      </c>
      <c r="F24" s="580" t="n">
        <f aca="false">[2]Peak_Forward!K29</f>
        <v>73</v>
      </c>
      <c r="G24" s="580" t="n">
        <f aca="false">[2]Peak_Forward!L29</f>
        <v>83.5</v>
      </c>
      <c r="H24" s="580" t="n">
        <f aca="false">VLOOKUP($A24,[2]Fuel_Px!$I$7:$N$70,2,0)</f>
        <v>3.242</v>
      </c>
      <c r="I24" s="580" t="n">
        <f aca="false">VLOOKUP($A24,[2]Fuel_Px!$I$7:$N$70,6,0)</f>
        <v>3.672</v>
      </c>
      <c r="J24" s="580" t="n">
        <f aca="false">I24-H24</f>
        <v>0.43</v>
      </c>
      <c r="R24" s="581" t="s">
        <v>313</v>
      </c>
      <c r="S24" s="582" t="n">
        <f aca="false">AVERAGE(B36:B37)</f>
        <v>52</v>
      </c>
      <c r="T24" s="582" t="n">
        <f aca="false">AVERAGE(C36:C37)</f>
        <v>54.75</v>
      </c>
      <c r="U24" s="582" t="n">
        <f aca="false">AVERAGE(D36:D37)</f>
        <v>72.75</v>
      </c>
      <c r="V24" s="582" t="n">
        <f aca="false">AVERAGE(E36:E37)</f>
        <v>56.75</v>
      </c>
      <c r="W24" s="582" t="n">
        <f aca="false">AVERAGE(F36:F37)</f>
        <v>72</v>
      </c>
      <c r="X24" s="582" t="n">
        <f aca="false">AVERAGE(G36:G37)</f>
        <v>83.5</v>
      </c>
      <c r="Y24" s="582" t="n">
        <f aca="false">AVERAGE(H36:H37)</f>
        <v>3.306</v>
      </c>
      <c r="Z24" s="582" t="n">
        <f aca="false">AVERAGE(I36:I37)</f>
        <v>3.736</v>
      </c>
      <c r="AA24" s="582" t="n">
        <f aca="false">AVERAGE(J36:J37)</f>
        <v>0.43</v>
      </c>
    </row>
    <row r="25" customFormat="false" ht="12.75" hidden="false" customHeight="false" outlineLevel="0" collapsed="false">
      <c r="A25" s="579" t="n">
        <v>37834</v>
      </c>
      <c r="B25" s="580" t="n">
        <f aca="false">[2]Peak_Forward!B30</f>
        <v>52.5</v>
      </c>
      <c r="C25" s="580" t="n">
        <f aca="false">[2]Peak_Forward!F30</f>
        <v>55.5</v>
      </c>
      <c r="D25" s="580" t="n">
        <f aca="false">[2]Peak_Forward!G30</f>
        <v>68</v>
      </c>
      <c r="E25" s="580" t="n">
        <f aca="false">[2]Peak_Forward!J30</f>
        <v>56.5</v>
      </c>
      <c r="F25" s="580" t="n">
        <f aca="false">[2]Peak_Forward!K30</f>
        <v>73</v>
      </c>
      <c r="G25" s="580" t="n">
        <f aca="false">[2]Peak_Forward!L30</f>
        <v>83.5</v>
      </c>
      <c r="H25" s="580" t="n">
        <f aca="false">VLOOKUP($A25,[2]Fuel_Px!$I$7:$N$70,2,0)</f>
        <v>3.27</v>
      </c>
      <c r="I25" s="580" t="n">
        <f aca="false">VLOOKUP($A25,[2]Fuel_Px!$I$7:$N$70,6,0)</f>
        <v>3.7</v>
      </c>
      <c r="J25" s="580" t="n">
        <f aca="false">I25-H25</f>
        <v>0.43</v>
      </c>
      <c r="R25" s="583" t="s">
        <v>314</v>
      </c>
      <c r="S25" s="584" t="n">
        <f aca="false">AVERAGE(B30:B41)</f>
        <v>40.0208333333333</v>
      </c>
      <c r="T25" s="584" t="n">
        <f aca="false">AVERAGE(C30:C41)</f>
        <v>37.6875</v>
      </c>
      <c r="U25" s="584" t="n">
        <f aca="false">AVERAGE(D30:D41)</f>
        <v>44.5208333333333</v>
      </c>
      <c r="V25" s="584" t="n">
        <f aca="false">AVERAGE(E30:E41)</f>
        <v>40.3333330790202</v>
      </c>
      <c r="W25" s="584" t="n">
        <f aca="false">AVERAGE(F30:F41)</f>
        <v>48.3333333333333</v>
      </c>
      <c r="X25" s="584" t="n">
        <f aca="false">AVERAGE(G30:G41)</f>
        <v>55.0833333333333</v>
      </c>
      <c r="Y25" s="584" t="n">
        <f aca="false">AVERAGE(H30:H41)</f>
        <v>3.38958333333333</v>
      </c>
      <c r="Z25" s="584" t="n">
        <f aca="false">AVERAGE(I30:I41)</f>
        <v>4.09333333333333</v>
      </c>
      <c r="AA25" s="584" t="n">
        <f aca="false">AVERAGE(J30:J41)</f>
        <v>0.70375</v>
      </c>
    </row>
    <row r="26" customFormat="false" ht="12.75" hidden="false" customHeight="false" outlineLevel="0" collapsed="false">
      <c r="A26" s="579" t="n">
        <v>37865</v>
      </c>
      <c r="B26" s="580" t="n">
        <f aca="false">[2]Peak_Forward!B31</f>
        <v>35.25</v>
      </c>
      <c r="C26" s="580" t="n">
        <f aca="false">[2]Peak_Forward!F31</f>
        <v>32.25</v>
      </c>
      <c r="D26" s="580" t="n">
        <f aca="false">[2]Peak_Forward!G31</f>
        <v>35.75</v>
      </c>
      <c r="E26" s="580" t="n">
        <f aca="false">[2]Peak_Forward!J31</f>
        <v>34.25</v>
      </c>
      <c r="F26" s="580" t="n">
        <f aca="false">[2]Peak_Forward!K31</f>
        <v>41.25</v>
      </c>
      <c r="G26" s="580" t="n">
        <f aca="false">[2]Peak_Forward!L31</f>
        <v>48.5</v>
      </c>
      <c r="H26" s="580" t="n">
        <f aca="false">VLOOKUP($A26,[2]Fuel_Px!$I$7:$N$70,2,0)</f>
        <v>3.273</v>
      </c>
      <c r="I26" s="580" t="n">
        <f aca="false">VLOOKUP($A26,[2]Fuel_Px!$I$7:$N$70,6,0)</f>
        <v>3.653</v>
      </c>
      <c r="J26" s="580" t="n">
        <f aca="false">I26-H26</f>
        <v>0.38</v>
      </c>
      <c r="R26" s="581" t="n">
        <v>38231</v>
      </c>
      <c r="S26" s="582" t="n">
        <f aca="false">B38</f>
        <v>34.75</v>
      </c>
      <c r="T26" s="582" t="n">
        <f aca="false">C38</f>
        <v>32</v>
      </c>
      <c r="U26" s="582" t="n">
        <f aca="false">D38</f>
        <v>37.5</v>
      </c>
      <c r="V26" s="582" t="n">
        <f aca="false">E38</f>
        <v>34.25</v>
      </c>
      <c r="W26" s="582" t="n">
        <f aca="false">F38</f>
        <v>41.5</v>
      </c>
      <c r="X26" s="582" t="n">
        <f aca="false">G38</f>
        <v>50.5</v>
      </c>
      <c r="Y26" s="582" t="n">
        <f aca="false">H38</f>
        <v>3.336</v>
      </c>
      <c r="Z26" s="582" t="n">
        <f aca="false">I38</f>
        <v>3.716</v>
      </c>
      <c r="AA26" s="582" t="n">
        <f aca="false">J38</f>
        <v>0.38</v>
      </c>
    </row>
    <row r="27" customFormat="false" ht="12.75" hidden="false" customHeight="false" outlineLevel="0" collapsed="false">
      <c r="A27" s="579" t="n">
        <v>37895</v>
      </c>
      <c r="B27" s="580" t="n">
        <f aca="false">[2]Peak_Forward!B32</f>
        <v>34</v>
      </c>
      <c r="C27" s="580" t="n">
        <f aca="false">[2]Peak_Forward!F32</f>
        <v>32</v>
      </c>
      <c r="D27" s="580" t="n">
        <f aca="false">[2]Peak_Forward!G32</f>
        <v>35.5</v>
      </c>
      <c r="E27" s="580" t="n">
        <f aca="false">[2]Peak_Forward!J32</f>
        <v>34.75</v>
      </c>
      <c r="F27" s="580" t="n">
        <f aca="false">[2]Peak_Forward!K32</f>
        <v>41.5</v>
      </c>
      <c r="G27" s="580" t="n">
        <f aca="false">[2]Peak_Forward!L32</f>
        <v>45.5</v>
      </c>
      <c r="H27" s="580" t="n">
        <f aca="false">VLOOKUP($A27,[2]Fuel_Px!$I$7:$N$70,2,0)</f>
        <v>3.28</v>
      </c>
      <c r="I27" s="580" t="n">
        <f aca="false">VLOOKUP($A27,[2]Fuel_Px!$I$7:$N$70,6,0)</f>
        <v>3.7</v>
      </c>
      <c r="J27" s="580" t="n">
        <f aca="false">I27-H27</f>
        <v>0.42</v>
      </c>
      <c r="R27" s="581" t="s">
        <v>315</v>
      </c>
      <c r="S27" s="582" t="n">
        <f aca="false">AVERAGE(B39:B41)</f>
        <v>33.9166666666667</v>
      </c>
      <c r="T27" s="582" t="n">
        <f aca="false">AVERAGE(C39:C41)</f>
        <v>31.5</v>
      </c>
      <c r="U27" s="582" t="n">
        <f aca="false">AVERAGE(D39:D41)</f>
        <v>35</v>
      </c>
      <c r="V27" s="582" t="n">
        <f aca="false">AVERAGE(E39:E41)</f>
        <v>35.25</v>
      </c>
      <c r="W27" s="582" t="n">
        <f aca="false">AVERAGE(F39:F41)</f>
        <v>41.5</v>
      </c>
      <c r="X27" s="582" t="n">
        <f aca="false">AVERAGE(G39:G41)</f>
        <v>45.5</v>
      </c>
      <c r="Y27" s="582" t="n">
        <f aca="false">AVERAGE(H39:H41)</f>
        <v>3.48833333333333</v>
      </c>
      <c r="Z27" s="582" t="n">
        <f aca="false">AVERAGE(I39:I41)</f>
        <v>4.20666666666667</v>
      </c>
      <c r="AA27" s="582" t="n">
        <f aca="false">AVERAGE(J39:J41)</f>
        <v>0.718333333333333</v>
      </c>
    </row>
    <row r="28" customFormat="false" ht="12.75" hidden="false" customHeight="false" outlineLevel="0" collapsed="false">
      <c r="A28" s="579" t="n">
        <v>37926</v>
      </c>
      <c r="B28" s="580" t="n">
        <f aca="false">[2]Peak_Forward!B33</f>
        <v>34</v>
      </c>
      <c r="C28" s="580" t="n">
        <f aca="false">[2]Peak_Forward!F33</f>
        <v>32</v>
      </c>
      <c r="D28" s="580" t="n">
        <f aca="false">[2]Peak_Forward!G33</f>
        <v>35.5</v>
      </c>
      <c r="E28" s="580" t="n">
        <f aca="false">[2]Peak_Forward!J33</f>
        <v>34.75</v>
      </c>
      <c r="F28" s="580" t="n">
        <f aca="false">[2]Peak_Forward!K33</f>
        <v>41.5</v>
      </c>
      <c r="G28" s="580" t="n">
        <f aca="false">[2]Peak_Forward!L33</f>
        <v>45.5</v>
      </c>
      <c r="H28" s="580" t="n">
        <f aca="false">VLOOKUP($A28,[2]Fuel_Px!$I$7:$N$70,2,0)</f>
        <v>3.435</v>
      </c>
      <c r="I28" s="580" t="n">
        <f aca="false">VLOOKUP($A28,[2]Fuel_Px!$I$7:$N$70,6,0)</f>
        <v>4.155</v>
      </c>
      <c r="J28" s="580" t="n">
        <f aca="false">I28-H28</f>
        <v>0.72</v>
      </c>
      <c r="R28" s="581" t="s">
        <v>316</v>
      </c>
    </row>
    <row r="29" customFormat="false" ht="12.75" hidden="false" customHeight="false" outlineLevel="0" collapsed="false">
      <c r="A29" s="579" t="n">
        <v>37956</v>
      </c>
      <c r="B29" s="580" t="n">
        <f aca="false">[2]Peak_Forward!B34</f>
        <v>35.25</v>
      </c>
      <c r="C29" s="580" t="n">
        <f aca="false">[2]Peak_Forward!F34</f>
        <v>32</v>
      </c>
      <c r="D29" s="580" t="n">
        <f aca="false">[2]Peak_Forward!G34</f>
        <v>35.5</v>
      </c>
      <c r="E29" s="580" t="n">
        <f aca="false">[2]Peak_Forward!J34</f>
        <v>34.75</v>
      </c>
      <c r="F29" s="580" t="n">
        <f aca="false">[2]Peak_Forward!K34</f>
        <v>41.5</v>
      </c>
      <c r="G29" s="580" t="n">
        <f aca="false">[2]Peak_Forward!L34</f>
        <v>45.5</v>
      </c>
      <c r="H29" s="580" t="n">
        <f aca="false">VLOOKUP($A29,[2]Fuel_Px!$I$7:$N$70,2,0)</f>
        <v>3.6</v>
      </c>
      <c r="I29" s="580" t="n">
        <f aca="false">VLOOKUP($A29,[2]Fuel_Px!$I$7:$N$70,6,0)</f>
        <v>4.6</v>
      </c>
      <c r="J29" s="580" t="n">
        <f aca="false">I29-H29</f>
        <v>1</v>
      </c>
      <c r="R29" s="581" t="s">
        <v>317</v>
      </c>
    </row>
    <row r="30" customFormat="false" ht="12.75" hidden="false" customHeight="false" outlineLevel="0" collapsed="false">
      <c r="A30" s="579" t="n">
        <v>37987</v>
      </c>
      <c r="B30" s="580" t="n">
        <f aca="false">[2]Peak_Forward!B35</f>
        <v>44.75</v>
      </c>
      <c r="C30" s="580" t="n">
        <f aca="false">[2]Peak_Forward!F35</f>
        <v>36.5</v>
      </c>
      <c r="D30" s="580" t="n">
        <f aca="false">[2]Peak_Forward!G35</f>
        <v>41</v>
      </c>
      <c r="E30" s="580" t="n">
        <f aca="false">[2]Peak_Forward!J35</f>
        <v>41.75</v>
      </c>
      <c r="F30" s="580" t="n">
        <f aca="false">[2]Peak_Forward!K35</f>
        <v>46.5</v>
      </c>
      <c r="G30" s="580" t="n">
        <f aca="false">[2]Peak_Forward!L35</f>
        <v>56.5</v>
      </c>
      <c r="H30" s="580" t="n">
        <f aca="false">VLOOKUP($A30,[2]Fuel_Px!$I$7:$N$70,2,0)</f>
        <v>3.655</v>
      </c>
      <c r="I30" s="580" t="n">
        <f aca="false">VLOOKUP($A30,[2]Fuel_Px!$I$7:$N$70,6,0)</f>
        <v>5.255</v>
      </c>
      <c r="J30" s="580" t="n">
        <f aca="false">I30-H30</f>
        <v>1.6</v>
      </c>
      <c r="R30" s="581" t="n">
        <v>38473</v>
      </c>
    </row>
    <row r="31" customFormat="false" ht="12.75" hidden="false" customHeight="false" outlineLevel="0" collapsed="false">
      <c r="A31" s="579" t="n">
        <v>38018</v>
      </c>
      <c r="B31" s="580" t="n">
        <f aca="false">[2]Peak_Forward!B36</f>
        <v>44.75</v>
      </c>
      <c r="C31" s="580" t="n">
        <f aca="false">[2]Peak_Forward!F36</f>
        <v>36.5</v>
      </c>
      <c r="D31" s="580" t="n">
        <f aca="false">[2]Peak_Forward!G36</f>
        <v>41</v>
      </c>
      <c r="E31" s="580" t="n">
        <f aca="false">[2]Peak_Forward!J36</f>
        <v>41.75</v>
      </c>
      <c r="F31" s="580" t="n">
        <f aca="false">[2]Peak_Forward!K36</f>
        <v>46.5</v>
      </c>
      <c r="G31" s="580" t="n">
        <f aca="false">[2]Peak_Forward!L36</f>
        <v>56.5</v>
      </c>
      <c r="H31" s="580" t="n">
        <f aca="false">VLOOKUP($A31,[2]Fuel_Px!$I$7:$N$70,2,0)</f>
        <v>3.541</v>
      </c>
      <c r="I31" s="580" t="n">
        <f aca="false">VLOOKUP($A31,[2]Fuel_Px!$I$7:$N$70,6,0)</f>
        <v>5.141</v>
      </c>
      <c r="J31" s="580" t="n">
        <f aca="false">I31-H31</f>
        <v>1.6</v>
      </c>
      <c r="R31" s="581" t="n">
        <v>38505</v>
      </c>
    </row>
    <row r="32" customFormat="false" ht="12.75" hidden="false" customHeight="false" outlineLevel="0" collapsed="false">
      <c r="A32" s="579" t="n">
        <v>38047</v>
      </c>
      <c r="B32" s="580" t="n">
        <f aca="false">[2]Peak_Forward!B37</f>
        <v>35.5</v>
      </c>
      <c r="C32" s="580" t="n">
        <f aca="false">[2]Peak_Forward!F37</f>
        <v>32.5</v>
      </c>
      <c r="D32" s="580" t="n">
        <f aca="false">[2]Peak_Forward!G37</f>
        <v>36</v>
      </c>
      <c r="E32" s="580" t="n">
        <f aca="false">[2]Peak_Forward!J37</f>
        <v>34.4499984741211</v>
      </c>
      <c r="F32" s="580" t="n">
        <f aca="false">[2]Peak_Forward!K37</f>
        <v>42</v>
      </c>
      <c r="G32" s="580" t="n">
        <f aca="false">[2]Peak_Forward!L37</f>
        <v>45.5</v>
      </c>
      <c r="H32" s="580" t="n">
        <f aca="false">VLOOKUP($A32,[2]Fuel_Px!$I$7:$N$70,2,0)</f>
        <v>3.409</v>
      </c>
      <c r="I32" s="580" t="n">
        <f aca="false">VLOOKUP($A32,[2]Fuel_Px!$I$7:$N$70,6,0)</f>
        <v>4.119</v>
      </c>
      <c r="J32" s="580" t="n">
        <f aca="false">I32-H32</f>
        <v>0.71</v>
      </c>
      <c r="R32" s="581" t="s">
        <v>318</v>
      </c>
    </row>
    <row r="33" customFormat="false" ht="12.75" hidden="false" customHeight="false" outlineLevel="0" collapsed="false">
      <c r="A33" s="579" t="n">
        <v>38078</v>
      </c>
      <c r="B33" s="580" t="n">
        <f aca="false">[2]Peak_Forward!B38</f>
        <v>35.5</v>
      </c>
      <c r="C33" s="580" t="n">
        <f aca="false">[2]Peak_Forward!F38</f>
        <v>32</v>
      </c>
      <c r="D33" s="580" t="n">
        <f aca="false">[2]Peak_Forward!G38</f>
        <v>35.5</v>
      </c>
      <c r="E33" s="580" t="n">
        <f aca="false">[2]Peak_Forward!J38</f>
        <v>34.4499984741211</v>
      </c>
      <c r="F33" s="580" t="n">
        <f aca="false">[2]Peak_Forward!K38</f>
        <v>41</v>
      </c>
      <c r="G33" s="580" t="n">
        <f aca="false">[2]Peak_Forward!L38</f>
        <v>45.5</v>
      </c>
      <c r="H33" s="580" t="n">
        <f aca="false">VLOOKUP($A33,[2]Fuel_Px!$I$7:$N$70,2,0)</f>
        <v>3.211</v>
      </c>
      <c r="I33" s="580" t="n">
        <f aca="false">VLOOKUP($A33,[2]Fuel_Px!$I$7:$N$70,6,0)</f>
        <v>3.611</v>
      </c>
      <c r="J33" s="580" t="n">
        <f aca="false">I33-H33</f>
        <v>0.4</v>
      </c>
    </row>
    <row r="34" customFormat="false" ht="12.75" hidden="false" customHeight="false" outlineLevel="0" collapsed="false">
      <c r="A34" s="579" t="n">
        <v>38108</v>
      </c>
      <c r="B34" s="580" t="n">
        <f aca="false">[2]Peak_Forward!B39</f>
        <v>36.25</v>
      </c>
      <c r="C34" s="580" t="n">
        <f aca="false">[2]Peak_Forward!F39</f>
        <v>34.5</v>
      </c>
      <c r="D34" s="580" t="n">
        <f aca="false">[2]Peak_Forward!G39</f>
        <v>39</v>
      </c>
      <c r="E34" s="580" t="n">
        <f aca="false">[2]Peak_Forward!J39</f>
        <v>35.85</v>
      </c>
      <c r="F34" s="580" t="n">
        <f aca="false">[2]Peak_Forward!K39</f>
        <v>42</v>
      </c>
      <c r="G34" s="580" t="n">
        <f aca="false">[2]Peak_Forward!L39</f>
        <v>47.5</v>
      </c>
      <c r="H34" s="580" t="n">
        <f aca="false">VLOOKUP($A34,[2]Fuel_Px!$I$7:$N$70,2,0)</f>
        <v>3.207</v>
      </c>
      <c r="I34" s="580" t="n">
        <f aca="false">VLOOKUP($A34,[2]Fuel_Px!$I$7:$N$70,6,0)</f>
        <v>3.557</v>
      </c>
      <c r="J34" s="580" t="n">
        <f aca="false">I34-H34</f>
        <v>0.35</v>
      </c>
      <c r="R34" s="0" t="s">
        <v>319</v>
      </c>
      <c r="S34" s="582" t="n">
        <f aca="false">AVERAGE(B4:B8)</f>
        <v>42.85</v>
      </c>
      <c r="T34" s="582" t="n">
        <f aca="false">AVERAGE(C4:C8)</f>
        <v>33.15</v>
      </c>
      <c r="U34" s="582" t="n">
        <f aca="false">AVERAGE(D4:D8)</f>
        <v>38.05</v>
      </c>
      <c r="V34" s="582" t="n">
        <f aca="false">AVERAGE(E4:E8)</f>
        <v>36.65</v>
      </c>
      <c r="W34" s="582" t="n">
        <f aca="false">AVERAGE(F4:F8)</f>
        <v>43.8</v>
      </c>
      <c r="X34" s="582" t="n">
        <f aca="false">AVERAGE(G4:G8)</f>
        <v>50</v>
      </c>
      <c r="Y34" s="582" t="n">
        <f aca="false">AVERAGE(H4:H8)</f>
        <v>3.0394</v>
      </c>
      <c r="Z34" s="582" t="n">
        <f aca="false">AVERAGE(I4:I8)</f>
        <v>4.1794</v>
      </c>
      <c r="AA34" s="582" t="n">
        <f aca="false">AVERAGE(J4:J8)</f>
        <v>1.14</v>
      </c>
    </row>
    <row r="35" customFormat="false" ht="12.75" hidden="false" customHeight="false" outlineLevel="0" collapsed="false">
      <c r="A35" s="579" t="n">
        <v>38139</v>
      </c>
      <c r="B35" s="580" t="n">
        <f aca="false">[2]Peak_Forward!B40</f>
        <v>43</v>
      </c>
      <c r="C35" s="580" t="n">
        <f aca="false">[2]Peak_Forward!F40</f>
        <v>44.25</v>
      </c>
      <c r="D35" s="580" t="n">
        <f aca="false">[2]Peak_Forward!G40</f>
        <v>53.75</v>
      </c>
      <c r="E35" s="580" t="n">
        <f aca="false">[2]Peak_Forward!J40</f>
        <v>42.25</v>
      </c>
      <c r="F35" s="580" t="n">
        <f aca="false">[2]Peak_Forward!K40</f>
        <v>52</v>
      </c>
      <c r="G35" s="580" t="n">
        <f aca="false">[2]Peak_Forward!L40</f>
        <v>55.5</v>
      </c>
      <c r="H35" s="580" t="n">
        <f aca="false">VLOOKUP($A35,[2]Fuel_Px!$I$7:$N$70,2,0)</f>
        <v>3.239</v>
      </c>
      <c r="I35" s="580" t="n">
        <f aca="false">VLOOKUP($A35,[2]Fuel_Px!$I$7:$N$70,6,0)</f>
        <v>3.629</v>
      </c>
      <c r="J35" s="580" t="n">
        <f aca="false">I35-H35</f>
        <v>0.39</v>
      </c>
      <c r="R35" s="0" t="s">
        <v>320</v>
      </c>
      <c r="S35" s="582" t="n">
        <f aca="false">AVERAGE(B16:B20)</f>
        <v>39.95</v>
      </c>
      <c r="T35" s="582" t="n">
        <f aca="false">AVERAGE(C16:C20)</f>
        <v>33.95</v>
      </c>
      <c r="U35" s="582" t="n">
        <f aca="false">AVERAGE(D16:D20)</f>
        <v>38.85</v>
      </c>
      <c r="V35" s="582" t="n">
        <f aca="false">AVERAGE(E16:E20)</f>
        <v>37.1899987792969</v>
      </c>
      <c r="W35" s="582" t="n">
        <f aca="false">AVERAGE(F16:F20)</f>
        <v>43.6</v>
      </c>
      <c r="X35" s="582" t="n">
        <f aca="false">AVERAGE(G16:G20)</f>
        <v>51.1</v>
      </c>
      <c r="Y35" s="582" t="n">
        <f aca="false">AVERAGE(H16:H20)</f>
        <v>3.4448</v>
      </c>
      <c r="Z35" s="582" t="n">
        <f aca="false">AVERAGE(I16:I20)</f>
        <v>4.5108</v>
      </c>
      <c r="AA35" s="582" t="n">
        <f aca="false">AVERAGE(J16:J20)</f>
        <v>1.066</v>
      </c>
    </row>
    <row r="36" customFormat="false" ht="12.75" hidden="false" customHeight="false" outlineLevel="0" collapsed="false">
      <c r="A36" s="579" t="n">
        <v>38169</v>
      </c>
      <c r="B36" s="580" t="n">
        <f aca="false">[2]Peak_Forward!B41</f>
        <v>52</v>
      </c>
      <c r="C36" s="580" t="n">
        <f aca="false">[2]Peak_Forward!F41</f>
        <v>54.75</v>
      </c>
      <c r="D36" s="580" t="n">
        <f aca="false">[2]Peak_Forward!G41</f>
        <v>73.25</v>
      </c>
      <c r="E36" s="580" t="n">
        <f aca="false">[2]Peak_Forward!J41</f>
        <v>56.75</v>
      </c>
      <c r="F36" s="580" t="n">
        <f aca="false">[2]Peak_Forward!K41</f>
        <v>72</v>
      </c>
      <c r="G36" s="580" t="n">
        <f aca="false">[2]Peak_Forward!L41</f>
        <v>83.5</v>
      </c>
      <c r="H36" s="580" t="n">
        <f aca="false">VLOOKUP($A36,[2]Fuel_Px!$I$7:$N$70,2,0)</f>
        <v>3.289</v>
      </c>
      <c r="I36" s="580" t="n">
        <f aca="false">VLOOKUP($A36,[2]Fuel_Px!$I$7:$N$70,6,0)</f>
        <v>3.719</v>
      </c>
      <c r="J36" s="580" t="n">
        <f aca="false">I36-H36</f>
        <v>0.43</v>
      </c>
      <c r="R36" s="0" t="s">
        <v>321</v>
      </c>
      <c r="S36" s="582" t="n">
        <f aca="false">AVERAGE(B28:B32)</f>
        <v>38.85</v>
      </c>
      <c r="T36" s="582" t="n">
        <f aca="false">AVERAGE(C28:C32)</f>
        <v>33.9</v>
      </c>
      <c r="U36" s="582" t="n">
        <f aca="false">AVERAGE(D28:D32)</f>
        <v>37.8</v>
      </c>
      <c r="V36" s="582" t="n">
        <f aca="false">AVERAGE(E28:E32)</f>
        <v>37.4899996948242</v>
      </c>
      <c r="W36" s="582" t="n">
        <f aca="false">AVERAGE(F28:F32)</f>
        <v>43.6</v>
      </c>
      <c r="X36" s="582" t="n">
        <f aca="false">AVERAGE(G28:G32)</f>
        <v>49.9</v>
      </c>
      <c r="Y36" s="582" t="n">
        <f aca="false">AVERAGE(H28:H32)</f>
        <v>3.528</v>
      </c>
      <c r="Z36" s="582" t="n">
        <f aca="false">AVERAGE(I28:I32)</f>
        <v>4.654</v>
      </c>
      <c r="AA36" s="582" t="n">
        <f aca="false">AVERAGE(J28:J32)</f>
        <v>1.126</v>
      </c>
    </row>
    <row r="37" customFormat="false" ht="12.75" hidden="false" customHeight="false" outlineLevel="0" collapsed="false">
      <c r="A37" s="579" t="n">
        <v>38200</v>
      </c>
      <c r="B37" s="580" t="n">
        <f aca="false">[2]Peak_Forward!B42</f>
        <v>52</v>
      </c>
      <c r="C37" s="580" t="n">
        <f aca="false">[2]Peak_Forward!F42</f>
        <v>54.75</v>
      </c>
      <c r="D37" s="580" t="n">
        <f aca="false">[2]Peak_Forward!G42</f>
        <v>72.25</v>
      </c>
      <c r="E37" s="580" t="n">
        <f aca="false">[2]Peak_Forward!J42</f>
        <v>56.75</v>
      </c>
      <c r="F37" s="580" t="n">
        <f aca="false">[2]Peak_Forward!K42</f>
        <v>72</v>
      </c>
      <c r="G37" s="580" t="n">
        <f aca="false">[2]Peak_Forward!L42</f>
        <v>83.5</v>
      </c>
      <c r="H37" s="580" t="n">
        <f aca="false">VLOOKUP($A37,[2]Fuel_Px!$I$7:$N$70,2,0)</f>
        <v>3.323</v>
      </c>
      <c r="I37" s="580" t="n">
        <f aca="false">VLOOKUP($A37,[2]Fuel_Px!$I$7:$N$70,6,0)</f>
        <v>3.753</v>
      </c>
      <c r="J37" s="580" t="n">
        <f aca="false">I37-H37</f>
        <v>0.43</v>
      </c>
    </row>
    <row r="38" customFormat="false" ht="12.75" hidden="false" customHeight="false" outlineLevel="0" collapsed="false">
      <c r="A38" s="579" t="n">
        <v>38231</v>
      </c>
      <c r="B38" s="580" t="n">
        <f aca="false">[2]Peak_Forward!B43</f>
        <v>34.75</v>
      </c>
      <c r="C38" s="580" t="n">
        <f aca="false">[2]Peak_Forward!F43</f>
        <v>32</v>
      </c>
      <c r="D38" s="580" t="n">
        <f aca="false">[2]Peak_Forward!G43</f>
        <v>37.5</v>
      </c>
      <c r="E38" s="580" t="n">
        <f aca="false">[2]Peak_Forward!J43</f>
        <v>34.25</v>
      </c>
      <c r="F38" s="580" t="n">
        <f aca="false">[2]Peak_Forward!K43</f>
        <v>41.5</v>
      </c>
      <c r="G38" s="580" t="n">
        <f aca="false">[2]Peak_Forward!L43</f>
        <v>50.5</v>
      </c>
      <c r="H38" s="580" t="n">
        <f aca="false">VLOOKUP($A38,[2]Fuel_Px!$I$7:$N$70,2,0)</f>
        <v>3.336</v>
      </c>
      <c r="I38" s="580" t="n">
        <f aca="false">VLOOKUP($A38,[2]Fuel_Px!$I$7:$N$70,6,0)</f>
        <v>3.716</v>
      </c>
      <c r="J38" s="580" t="n">
        <f aca="false">I38-H38</f>
        <v>0.38</v>
      </c>
    </row>
    <row r="39" customFormat="false" ht="12.75" hidden="false" customHeight="false" outlineLevel="0" collapsed="false">
      <c r="A39" s="579" t="n">
        <v>38261</v>
      </c>
      <c r="B39" s="580" t="n">
        <f aca="false">[2]Peak_Forward!B44</f>
        <v>33.5</v>
      </c>
      <c r="C39" s="580" t="n">
        <f aca="false">[2]Peak_Forward!F44</f>
        <v>31.5</v>
      </c>
      <c r="D39" s="580" t="n">
        <f aca="false">[2]Peak_Forward!G44</f>
        <v>35</v>
      </c>
      <c r="E39" s="580" t="n">
        <f aca="false">[2]Peak_Forward!J44</f>
        <v>35.25</v>
      </c>
      <c r="F39" s="580" t="n">
        <f aca="false">[2]Peak_Forward!K44</f>
        <v>41.5</v>
      </c>
      <c r="G39" s="580" t="n">
        <f aca="false">[2]Peak_Forward!L44</f>
        <v>45.5</v>
      </c>
      <c r="H39" s="580" t="n">
        <f aca="false">VLOOKUP($A39,[2]Fuel_Px!$I$7:$N$70,2,0)</f>
        <v>3.335</v>
      </c>
      <c r="I39" s="580" t="n">
        <f aca="false">VLOOKUP($A39,[2]Fuel_Px!$I$7:$N$70,6,0)</f>
        <v>3.755</v>
      </c>
      <c r="J39" s="580" t="n">
        <f aca="false">I39-H39</f>
        <v>0.42</v>
      </c>
    </row>
    <row r="40" customFormat="false" ht="12.75" hidden="false" customHeight="false" outlineLevel="0" collapsed="false">
      <c r="A40" s="579" t="n">
        <v>38292</v>
      </c>
      <c r="B40" s="580" t="n">
        <f aca="false">[2]Peak_Forward!B45</f>
        <v>33.5</v>
      </c>
      <c r="C40" s="580" t="n">
        <f aca="false">[2]Peak_Forward!F45</f>
        <v>31.5</v>
      </c>
      <c r="D40" s="580" t="n">
        <f aca="false">[2]Peak_Forward!G45</f>
        <v>35</v>
      </c>
      <c r="E40" s="580" t="n">
        <f aca="false">[2]Peak_Forward!J45</f>
        <v>35.25</v>
      </c>
      <c r="F40" s="580" t="n">
        <f aca="false">[2]Peak_Forward!K45</f>
        <v>41.5</v>
      </c>
      <c r="G40" s="580" t="n">
        <f aca="false">[2]Peak_Forward!L45</f>
        <v>45.5</v>
      </c>
      <c r="H40" s="580" t="n">
        <f aca="false">VLOOKUP($A40,[2]Fuel_Px!$I$7:$N$70,2,0)</f>
        <v>3.485</v>
      </c>
      <c r="I40" s="580" t="n">
        <f aca="false">VLOOKUP($A40,[2]Fuel_Px!$I$7:$N$70,6,0)</f>
        <v>4.21</v>
      </c>
      <c r="J40" s="580" t="n">
        <f aca="false">I40-H40</f>
        <v>0.725</v>
      </c>
    </row>
    <row r="41" customFormat="false" ht="12.75" hidden="false" customHeight="false" outlineLevel="0" collapsed="false">
      <c r="A41" s="579" t="n">
        <v>38322</v>
      </c>
      <c r="B41" s="580" t="n">
        <f aca="false">[2]Peak_Forward!B46</f>
        <v>34.75</v>
      </c>
      <c r="C41" s="580" t="n">
        <f aca="false">[2]Peak_Forward!F46</f>
        <v>31.5</v>
      </c>
      <c r="D41" s="580" t="n">
        <f aca="false">[2]Peak_Forward!G46</f>
        <v>35</v>
      </c>
      <c r="E41" s="580" t="n">
        <f aca="false">[2]Peak_Forward!J46</f>
        <v>35.25</v>
      </c>
      <c r="F41" s="580" t="n">
        <f aca="false">[2]Peak_Forward!K46</f>
        <v>41.5</v>
      </c>
      <c r="G41" s="580" t="n">
        <f aca="false">[2]Peak_Forward!L46</f>
        <v>45.5</v>
      </c>
      <c r="H41" s="580" t="n">
        <f aca="false">VLOOKUP($A41,[2]Fuel_Px!$I$7:$N$70,2,0)</f>
        <v>3.645</v>
      </c>
      <c r="I41" s="580" t="n">
        <f aca="false">VLOOKUP($A41,[2]Fuel_Px!$I$7:$N$70,6,0)</f>
        <v>4.655</v>
      </c>
      <c r="J41" s="580" t="n">
        <f aca="false">I41-H41</f>
        <v>1.01</v>
      </c>
    </row>
    <row r="42" customFormat="false" ht="12.75" hidden="false" customHeight="false" outlineLevel="0" collapsed="false">
      <c r="A42" s="579"/>
    </row>
    <row r="43" customFormat="false" ht="12.75" hidden="false" customHeight="false" outlineLevel="0" collapsed="false">
      <c r="A43" s="5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9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C38" activeCellId="0" sqref="C3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196" width="9.14"/>
    <col collapsed="false" customWidth="true" hidden="false" outlineLevel="0" max="7" min="7" style="196" width="8.85"/>
    <col collapsed="false" customWidth="false" hidden="false" outlineLevel="0" max="9" min="8" style="196" width="9.14"/>
    <col collapsed="false" customWidth="true" hidden="true" outlineLevel="0" max="10" min="10" style="196" width="9.06"/>
    <col collapsed="false" customWidth="false" hidden="false" outlineLevel="0" max="14" min="11" style="196" width="9.14"/>
    <col collapsed="false" customWidth="true" hidden="false" outlineLevel="0" max="15" min="15" style="196" width="11.13"/>
    <col collapsed="false" customWidth="false" hidden="false" outlineLevel="0" max="257" min="16" style="196" width="9.14"/>
  </cols>
  <sheetData>
    <row r="1" customFormat="false" ht="16.5" hidden="false" customHeight="false" outlineLevel="0" collapsed="false">
      <c r="A1" s="585" t="s">
        <v>322</v>
      </c>
      <c r="B1" s="586" t="s">
        <v>323</v>
      </c>
      <c r="C1" s="586" t="s">
        <v>324</v>
      </c>
      <c r="D1" s="586" t="s">
        <v>325</v>
      </c>
      <c r="E1" s="586" t="s">
        <v>291</v>
      </c>
      <c r="F1" s="587" t="s">
        <v>326</v>
      </c>
      <c r="G1" s="588" t="s">
        <v>327</v>
      </c>
      <c r="H1" s="589" t="s">
        <v>327</v>
      </c>
      <c r="I1" s="189" t="s">
        <v>327</v>
      </c>
      <c r="K1" s="590"/>
      <c r="L1" s="591"/>
      <c r="M1" s="591"/>
      <c r="N1" s="592" t="s">
        <v>328</v>
      </c>
      <c r="O1" s="591"/>
      <c r="P1" s="591"/>
      <c r="Q1" s="593"/>
      <c r="R1" s="193"/>
    </row>
    <row r="2" customFormat="false" ht="15.75" hidden="false" customHeight="false" outlineLevel="0" collapsed="false">
      <c r="A2" s="594"/>
      <c r="B2" s="204" t="s">
        <v>329</v>
      </c>
      <c r="C2" s="204" t="s">
        <v>329</v>
      </c>
      <c r="D2" s="204" t="s">
        <v>329</v>
      </c>
      <c r="E2" s="204" t="s">
        <v>329</v>
      </c>
      <c r="F2" s="595" t="s">
        <v>329</v>
      </c>
      <c r="G2" s="596" t="s">
        <v>330</v>
      </c>
      <c r="H2" s="188" t="s">
        <v>291</v>
      </c>
      <c r="I2" s="597" t="s">
        <v>326</v>
      </c>
      <c r="K2" s="598" t="s">
        <v>57</v>
      </c>
      <c r="L2" s="599" t="s">
        <v>331</v>
      </c>
      <c r="M2" s="599"/>
      <c r="N2" s="599"/>
      <c r="O2" s="599" t="s">
        <v>332</v>
      </c>
      <c r="P2" s="599"/>
      <c r="Q2" s="599"/>
    </row>
    <row r="3" customFormat="false" ht="13.5" hidden="false" customHeight="false" outlineLevel="0" collapsed="false">
      <c r="A3" s="600"/>
      <c r="B3" s="601" t="s">
        <v>333</v>
      </c>
      <c r="C3" s="601"/>
      <c r="D3" s="601"/>
      <c r="E3" s="601"/>
      <c r="F3" s="602"/>
      <c r="G3" s="522"/>
      <c r="H3" s="603"/>
      <c r="I3" s="604"/>
      <c r="K3" s="430"/>
      <c r="L3" s="605" t="s">
        <v>323</v>
      </c>
      <c r="M3" s="605" t="s">
        <v>324</v>
      </c>
      <c r="N3" s="606" t="s">
        <v>325</v>
      </c>
      <c r="O3" s="605" t="s">
        <v>323</v>
      </c>
      <c r="P3" s="605" t="s">
        <v>324</v>
      </c>
      <c r="Q3" s="606" t="s">
        <v>325</v>
      </c>
    </row>
    <row r="4" customFormat="false" ht="12.75" hidden="false" customHeight="false" outlineLevel="0" collapsed="false">
      <c r="A4" s="607" t="n">
        <f aca="false">'ZONE A POSITIONS'!B7</f>
        <v>37165</v>
      </c>
      <c r="B4" s="608" t="n">
        <f aca="false">'ZONE A POSITIONS'!R9</f>
        <v>0</v>
      </c>
      <c r="C4" s="608" t="n">
        <f aca="false">'ZONE G POSITIONS'!R9</f>
        <v>0</v>
      </c>
      <c r="D4" s="608" t="n">
        <f aca="false">'ZONE J POSITIONS'!R9</f>
        <v>0</v>
      </c>
      <c r="E4" s="608" t="n">
        <v>0</v>
      </c>
      <c r="F4" s="609" t="n">
        <v>0</v>
      </c>
      <c r="G4" s="610" t="n">
        <f aca="false">+B4+C4+D4</f>
        <v>0</v>
      </c>
      <c r="H4" s="611" t="n">
        <f aca="false">+E4</f>
        <v>0</v>
      </c>
      <c r="I4" s="612" t="n">
        <f aca="false">+F4</f>
        <v>0</v>
      </c>
      <c r="K4" s="607" t="n">
        <f aca="false">A4</f>
        <v>37165</v>
      </c>
      <c r="L4" s="613" t="n">
        <f aca="false">'ZONE A POSITIONS'!E4</f>
        <v>0</v>
      </c>
      <c r="M4" s="613" t="n">
        <v>0</v>
      </c>
      <c r="N4" s="614" t="n">
        <v>0</v>
      </c>
      <c r="O4" s="615" t="n">
        <f aca="false">'[3]NYISO A'!H12</f>
        <v>30.28</v>
      </c>
      <c r="P4" s="615" t="n">
        <f aca="false">'[3]NYISO G'!H12</f>
        <v>35.71</v>
      </c>
      <c r="Q4" s="616" t="n">
        <f aca="false">'[3]NYISO J'!H12</f>
        <v>36.98</v>
      </c>
    </row>
    <row r="5" customFormat="false" ht="15.75" hidden="false" customHeight="true" outlineLevel="0" collapsed="false">
      <c r="A5" s="607" t="n">
        <f aca="false">'ZONE A POSITIONS'!B8</f>
        <v>37166</v>
      </c>
      <c r="B5" s="608" t="n">
        <f aca="false">'ZONE A POSITIONS'!R10</f>
        <v>0</v>
      </c>
      <c r="C5" s="608" t="n">
        <f aca="false">'ZONE G POSITIONS'!R10</f>
        <v>0</v>
      </c>
      <c r="D5" s="608" t="n">
        <f aca="false">'ZONE J POSITIONS'!R10</f>
        <v>0</v>
      </c>
      <c r="E5" s="608" t="n">
        <v>0</v>
      </c>
      <c r="F5" s="609" t="n">
        <v>0</v>
      </c>
      <c r="G5" s="610" t="n">
        <f aca="false">+B5+C5+D5</f>
        <v>0</v>
      </c>
      <c r="H5" s="611" t="n">
        <f aca="false">+E5</f>
        <v>0</v>
      </c>
      <c r="I5" s="612" t="n">
        <f aca="false">+F5</f>
        <v>0</v>
      </c>
      <c r="K5" s="607" t="n">
        <f aca="false">A5</f>
        <v>37166</v>
      </c>
      <c r="L5" s="613" t="n">
        <f aca="false">'ZONE A POSITIONS'!E5</f>
        <v>0</v>
      </c>
      <c r="M5" s="613" t="n">
        <v>0</v>
      </c>
      <c r="N5" s="614" t="n">
        <v>0</v>
      </c>
      <c r="O5" s="615" t="n">
        <f aca="false">'[3]NYISO A'!H13</f>
        <v>34</v>
      </c>
      <c r="P5" s="615" t="n">
        <f aca="false">'[3]NYISO G'!H13</f>
        <v>38</v>
      </c>
      <c r="Q5" s="616" t="n">
        <f aca="false">'[3]NYISO J'!H13</f>
        <v>42</v>
      </c>
    </row>
    <row r="6" customFormat="false" ht="13.5" hidden="false" customHeight="true" outlineLevel="0" collapsed="false">
      <c r="A6" s="607" t="n">
        <f aca="false">'ZONE A POSITIONS'!B9</f>
        <v>37167</v>
      </c>
      <c r="B6" s="608" t="n">
        <f aca="false">'ZONE A POSITIONS'!R11</f>
        <v>0</v>
      </c>
      <c r="C6" s="608" t="n">
        <f aca="false">'ZONE G POSITIONS'!R11</f>
        <v>0</v>
      </c>
      <c r="D6" s="608" t="n">
        <f aca="false">'ZONE J POSITIONS'!R11</f>
        <v>0</v>
      </c>
      <c r="E6" s="608" t="n">
        <v>0</v>
      </c>
      <c r="F6" s="617" t="n">
        <v>0</v>
      </c>
      <c r="G6" s="610" t="n">
        <f aca="false">+B6+C6+D6</f>
        <v>0</v>
      </c>
      <c r="H6" s="611" t="n">
        <f aca="false">+E6</f>
        <v>0</v>
      </c>
      <c r="I6" s="612" t="n">
        <f aca="false">+F6</f>
        <v>0</v>
      </c>
      <c r="K6" s="607" t="n">
        <f aca="false">A6</f>
        <v>37167</v>
      </c>
      <c r="L6" s="613" t="n">
        <f aca="false">'ZONE A POSITIONS'!E6</f>
        <v>0</v>
      </c>
      <c r="M6" s="613" t="n">
        <v>0</v>
      </c>
      <c r="N6" s="614" t="n">
        <v>0</v>
      </c>
      <c r="O6" s="615" t="n">
        <f aca="false">'[3]NYISO A'!H14</f>
        <v>34</v>
      </c>
      <c r="P6" s="615" t="n">
        <f aca="false">'[3]NYISO G'!H14</f>
        <v>44</v>
      </c>
      <c r="Q6" s="616" t="n">
        <f aca="false">'[3]NYISO J'!H14</f>
        <v>45</v>
      </c>
      <c r="R6" s="618" t="n">
        <f aca="false">+P6-O6</f>
        <v>10</v>
      </c>
    </row>
    <row r="7" customFormat="false" ht="12.75" hidden="false" customHeight="false" outlineLevel="0" collapsed="false">
      <c r="A7" s="607" t="n">
        <f aca="false">'ZONE A POSITIONS'!B10</f>
        <v>37168</v>
      </c>
      <c r="B7" s="608" t="n">
        <f aca="false">'ZONE A POSITIONS'!R12</f>
        <v>0</v>
      </c>
      <c r="C7" s="608" t="n">
        <f aca="false">'ZONE G POSITIONS'!R12</f>
        <v>0</v>
      </c>
      <c r="D7" s="608" t="n">
        <f aca="false">'ZONE J POSITIONS'!R12</f>
        <v>0</v>
      </c>
      <c r="E7" s="608" t="n">
        <v>0</v>
      </c>
      <c r="F7" s="617" t="n">
        <v>0</v>
      </c>
      <c r="G7" s="610" t="n">
        <f aca="false">+B7+C7+D7</f>
        <v>0</v>
      </c>
      <c r="H7" s="611" t="n">
        <f aca="false">+E7</f>
        <v>0</v>
      </c>
      <c r="I7" s="612" t="n">
        <f aca="false">+F7</f>
        <v>0</v>
      </c>
      <c r="K7" s="607" t="n">
        <f aca="false">A7</f>
        <v>37168</v>
      </c>
      <c r="L7" s="613" t="n">
        <f aca="false">'ZONE A POSITIONS'!E8</f>
        <v>28.7</v>
      </c>
      <c r="M7" s="613" t="n">
        <f aca="false">'ZONE G POSITIONS'!E8</f>
        <v>34</v>
      </c>
      <c r="N7" s="614" t="n">
        <f aca="false">'ZONE J POSITIONS'!E8</f>
        <v>34.95</v>
      </c>
      <c r="O7" s="615" t="n">
        <f aca="false">'[3]NYISO A'!H15</f>
        <v>38.5</v>
      </c>
      <c r="P7" s="615" t="n">
        <f aca="false">'[3]NYISO G'!H15</f>
        <v>49.5</v>
      </c>
      <c r="Q7" s="616" t="n">
        <f aca="false">'[3]NYISO J'!H15</f>
        <v>53</v>
      </c>
      <c r="R7" s="618" t="n">
        <f aca="false">+P7-O7</f>
        <v>11</v>
      </c>
    </row>
    <row r="8" customFormat="false" ht="12.75" hidden="false" customHeight="false" outlineLevel="0" collapsed="false">
      <c r="A8" s="607" t="n">
        <f aca="false">'ZONE A POSITIONS'!B11</f>
        <v>37169</v>
      </c>
      <c r="B8" s="608" t="n">
        <f aca="false">'ZONE A POSITIONS'!R13</f>
        <v>0</v>
      </c>
      <c r="C8" s="608" t="n">
        <f aca="false">'ZONE G POSITIONS'!R13</f>
        <v>0</v>
      </c>
      <c r="D8" s="608" t="n">
        <f aca="false">'ZONE J POSITIONS'!R13</f>
        <v>0</v>
      </c>
      <c r="E8" s="608" t="n">
        <v>0</v>
      </c>
      <c r="F8" s="617" t="n">
        <v>0</v>
      </c>
      <c r="G8" s="610" t="n">
        <f aca="false">+B8+C8+D8</f>
        <v>0</v>
      </c>
      <c r="H8" s="611" t="n">
        <f aca="false">+E8</f>
        <v>0</v>
      </c>
      <c r="I8" s="612" t="n">
        <f aca="false">+F8</f>
        <v>0</v>
      </c>
      <c r="K8" s="607" t="n">
        <f aca="false">A8</f>
        <v>37169</v>
      </c>
      <c r="L8" s="613" t="n">
        <f aca="false">'ZONE A POSITIONS'!E9</f>
        <v>28.7</v>
      </c>
      <c r="M8" s="613" t="n">
        <f aca="false">'ZONE G POSITIONS'!E9</f>
        <v>34</v>
      </c>
      <c r="N8" s="614" t="n">
        <f aca="false">'ZONE J POSITIONS'!E9</f>
        <v>34.95</v>
      </c>
      <c r="O8" s="615" t="n">
        <f aca="false">'[3]NYISO A'!H16</f>
        <v>41</v>
      </c>
      <c r="P8" s="615" t="n">
        <f aca="false">'[3]NYISO G'!H16</f>
        <v>49.5</v>
      </c>
      <c r="Q8" s="616" t="n">
        <f aca="false">'[3]NYISO J'!H16</f>
        <v>53</v>
      </c>
      <c r="R8" s="618" t="n">
        <f aca="false">+P8-O8</f>
        <v>8.5</v>
      </c>
    </row>
    <row r="9" customFormat="false" ht="12.75" hidden="false" customHeight="false" outlineLevel="0" collapsed="false">
      <c r="A9" s="607" t="n">
        <f aca="false">'ZONE A POSITIONS'!B12</f>
        <v>37172</v>
      </c>
      <c r="B9" s="608" t="n">
        <f aca="false">'ZONE A POSITIONS'!R14</f>
        <v>0</v>
      </c>
      <c r="C9" s="608" t="n">
        <f aca="false">'ZONE G POSITIONS'!R14</f>
        <v>0</v>
      </c>
      <c r="D9" s="608" t="n">
        <f aca="false">'ZONE J POSITIONS'!R14</f>
        <v>0</v>
      </c>
      <c r="E9" s="608" t="n">
        <v>0</v>
      </c>
      <c r="F9" s="617" t="n">
        <v>0</v>
      </c>
      <c r="G9" s="610" t="n">
        <f aca="false">+B9+C9+D9</f>
        <v>0</v>
      </c>
      <c r="H9" s="611" t="n">
        <f aca="false">+E9</f>
        <v>0</v>
      </c>
      <c r="I9" s="612" t="n">
        <f aca="false">+F9</f>
        <v>0</v>
      </c>
      <c r="K9" s="607" t="n">
        <f aca="false">A9</f>
        <v>37172</v>
      </c>
      <c r="L9" s="613" t="n">
        <f aca="false">'ZONE A POSITIONS'!E10</f>
        <v>28.7</v>
      </c>
      <c r="M9" s="613" t="n">
        <f aca="false">'ZONE G POSITIONS'!E10</f>
        <v>34</v>
      </c>
      <c r="N9" s="614" t="n">
        <f aca="false">'ZONE J POSITIONS'!E10</f>
        <v>34.95</v>
      </c>
      <c r="O9" s="615" t="n">
        <f aca="false">'[3]NYISO A'!H17</f>
        <v>41</v>
      </c>
      <c r="P9" s="615" t="n">
        <f aca="false">'[3]NYISO G'!H17</f>
        <v>49.5</v>
      </c>
      <c r="Q9" s="616" t="n">
        <f aca="false">'[3]NYISO J'!H17</f>
        <v>53</v>
      </c>
      <c r="R9" s="618" t="n">
        <f aca="false">+P9-O9</f>
        <v>8.5</v>
      </c>
    </row>
    <row r="10" customFormat="false" ht="14.25" hidden="false" customHeight="true" outlineLevel="0" collapsed="false">
      <c r="A10" s="607" t="n">
        <f aca="false">'ZONE A POSITIONS'!B13</f>
        <v>37173</v>
      </c>
      <c r="B10" s="608" t="n">
        <f aca="false">'ZONE A POSITIONS'!R15</f>
        <v>0</v>
      </c>
      <c r="C10" s="608" t="n">
        <f aca="false">'ZONE G POSITIONS'!R15</f>
        <v>0</v>
      </c>
      <c r="D10" s="608" t="n">
        <f aca="false">'ZONE J POSITIONS'!R15</f>
        <v>0</v>
      </c>
      <c r="E10" s="608" t="n">
        <v>0</v>
      </c>
      <c r="F10" s="617" t="n">
        <v>0</v>
      </c>
      <c r="G10" s="610" t="n">
        <f aca="false">+B10+C10+D10</f>
        <v>0</v>
      </c>
      <c r="H10" s="611" t="n">
        <f aca="false">+E10</f>
        <v>0</v>
      </c>
      <c r="I10" s="612" t="n">
        <f aca="false">+F10</f>
        <v>0</v>
      </c>
      <c r="K10" s="607" t="n">
        <f aca="false">A10</f>
        <v>37173</v>
      </c>
      <c r="L10" s="613" t="n">
        <f aca="false">'ZONE A POSITIONS'!E11</f>
        <v>28.7</v>
      </c>
      <c r="M10" s="613" t="n">
        <f aca="false">'ZONE G POSITIONS'!E11</f>
        <v>34</v>
      </c>
      <c r="N10" s="614" t="n">
        <f aca="false">'ZONE J POSITIONS'!E11</f>
        <v>34.95</v>
      </c>
      <c r="O10" s="615" t="n">
        <f aca="false">'[3]NYISO A'!H18</f>
        <v>41</v>
      </c>
      <c r="P10" s="615" t="n">
        <f aca="false">'[3]NYISO G'!H18</f>
        <v>38</v>
      </c>
      <c r="Q10" s="616" t="n">
        <f aca="false">'[3]NYISO J'!H18</f>
        <v>48.25</v>
      </c>
      <c r="R10" s="618" t="n">
        <f aca="false">+P10-O10</f>
        <v>-3</v>
      </c>
    </row>
    <row r="11" customFormat="false" ht="12.75" hidden="false" customHeight="false" outlineLevel="0" collapsed="false">
      <c r="A11" s="607" t="n">
        <f aca="false">'ZONE A POSITIONS'!B14</f>
        <v>37174</v>
      </c>
      <c r="B11" s="608" t="n">
        <f aca="false">'ZONE A POSITIONS'!R16</f>
        <v>0</v>
      </c>
      <c r="C11" s="608" t="n">
        <f aca="false">'ZONE G POSITIONS'!R16</f>
        <v>0</v>
      </c>
      <c r="D11" s="608" t="n">
        <f aca="false">'ZONE J POSITIONS'!R16</f>
        <v>0</v>
      </c>
      <c r="E11" s="608" t="n">
        <v>0</v>
      </c>
      <c r="F11" s="617" t="n">
        <v>0</v>
      </c>
      <c r="G11" s="610" t="n">
        <f aca="false">+B11+C11+D11</f>
        <v>0</v>
      </c>
      <c r="H11" s="611" t="n">
        <f aca="false">+E11</f>
        <v>0</v>
      </c>
      <c r="I11" s="612" t="n">
        <f aca="false">+F11</f>
        <v>0</v>
      </c>
      <c r="K11" s="607" t="n">
        <f aca="false">A11</f>
        <v>37174</v>
      </c>
      <c r="L11" s="613" t="n">
        <f aca="false">'ZONE A POSITIONS'!E12</f>
        <v>27.9</v>
      </c>
      <c r="M11" s="613" t="n">
        <f aca="false">'ZONE G POSITIONS'!E12</f>
        <v>33.65</v>
      </c>
      <c r="N11" s="614" t="n">
        <f aca="false">'ZONE J POSITIONS'!E12</f>
        <v>34.15</v>
      </c>
      <c r="O11" s="615" t="n">
        <f aca="false">'[3]NYISO A'!H21</f>
        <v>34.5</v>
      </c>
      <c r="P11" s="615" t="n">
        <f aca="false">'[3]NYISO G'!H21</f>
        <v>40.5</v>
      </c>
      <c r="Q11" s="616" t="n">
        <f aca="false">'[3]NYISO J'!H21</f>
        <v>45.75</v>
      </c>
      <c r="R11" s="618" t="n">
        <f aca="false">+P11-O11</f>
        <v>6</v>
      </c>
    </row>
    <row r="12" customFormat="false" ht="12.75" hidden="false" customHeight="false" outlineLevel="0" collapsed="false">
      <c r="A12" s="607" t="n">
        <f aca="false">'ZONE A POSITIONS'!B15</f>
        <v>37175</v>
      </c>
      <c r="B12" s="608" t="n">
        <f aca="false">'ZONE A POSITIONS'!R17</f>
        <v>0</v>
      </c>
      <c r="C12" s="608" t="n">
        <f aca="false">'ZONE G POSITIONS'!R17</f>
        <v>0</v>
      </c>
      <c r="D12" s="608" t="n">
        <f aca="false">'ZONE J POSITIONS'!R17</f>
        <v>0</v>
      </c>
      <c r="E12" s="608" t="n">
        <v>0</v>
      </c>
      <c r="F12" s="617" t="n">
        <v>0</v>
      </c>
      <c r="G12" s="610" t="n">
        <f aca="false">+B12+C12+D12</f>
        <v>0</v>
      </c>
      <c r="H12" s="611" t="n">
        <f aca="false">+E12</f>
        <v>0</v>
      </c>
      <c r="I12" s="612" t="n">
        <f aca="false">+F12</f>
        <v>0</v>
      </c>
      <c r="K12" s="607" t="n">
        <f aca="false">A12</f>
        <v>37175</v>
      </c>
      <c r="L12" s="613" t="n">
        <f aca="false">'ZONE A POSITIONS'!E13</f>
        <v>28.7</v>
      </c>
      <c r="M12" s="613" t="n">
        <f aca="false">'ZONE G POSITIONS'!E13</f>
        <v>34</v>
      </c>
      <c r="N12" s="614" t="n">
        <f aca="false">'ZONE J POSITIONS'!E13</f>
        <v>34.95</v>
      </c>
      <c r="O12" s="615" t="n">
        <f aca="false">'[3]NYISO A'!H22</f>
        <v>34.5</v>
      </c>
      <c r="P12" s="615" t="n">
        <f aca="false">'[3]NYISO G'!H22</f>
        <v>40.5</v>
      </c>
      <c r="Q12" s="616" t="n">
        <f aca="false">'[3]NYISO J'!H22</f>
        <v>45.75</v>
      </c>
    </row>
    <row r="13" customFormat="false" ht="12.75" hidden="false" customHeight="false" outlineLevel="0" collapsed="false">
      <c r="A13" s="607" t="n">
        <f aca="false">'ZONE A POSITIONS'!B16</f>
        <v>37176</v>
      </c>
      <c r="B13" s="608" t="n">
        <f aca="false">'ZONE A POSITIONS'!R18</f>
        <v>0</v>
      </c>
      <c r="C13" s="608" t="n">
        <f aca="false">'ZONE G POSITIONS'!R18</f>
        <v>0</v>
      </c>
      <c r="D13" s="608" t="n">
        <f aca="false">'ZONE J POSITIONS'!R18</f>
        <v>0</v>
      </c>
      <c r="E13" s="608" t="n">
        <v>0</v>
      </c>
      <c r="F13" s="617" t="n">
        <v>0</v>
      </c>
      <c r="G13" s="610" t="n">
        <f aca="false">+B13+C13+D13</f>
        <v>0</v>
      </c>
      <c r="H13" s="611" t="n">
        <f aca="false">+E13</f>
        <v>0</v>
      </c>
      <c r="I13" s="612" t="n">
        <f aca="false">+F13</f>
        <v>0</v>
      </c>
      <c r="K13" s="607" t="n">
        <f aca="false">A13</f>
        <v>37176</v>
      </c>
      <c r="L13" s="613" t="n">
        <f aca="false">'ZONE A POSITIONS'!E14</f>
        <v>28.7</v>
      </c>
      <c r="M13" s="613" t="n">
        <f aca="false">'ZONE G POSITIONS'!E14</f>
        <v>34</v>
      </c>
      <c r="N13" s="614" t="n">
        <f aca="false">'ZONE J POSITIONS'!E14</f>
        <v>34.95</v>
      </c>
      <c r="O13" s="615" t="n">
        <f aca="false">'[3]NYISO A'!H23</f>
        <v>34.5</v>
      </c>
      <c r="P13" s="615" t="n">
        <f aca="false">'[3]NYISO G'!H23</f>
        <v>40.5</v>
      </c>
      <c r="Q13" s="616" t="n">
        <f aca="false">'[3]NYISO J'!H23</f>
        <v>45.75</v>
      </c>
    </row>
    <row r="14" customFormat="false" ht="12.75" hidden="false" customHeight="false" outlineLevel="0" collapsed="false">
      <c r="A14" s="607" t="n">
        <f aca="false">'ZONE A POSITIONS'!B17</f>
        <v>37179</v>
      </c>
      <c r="B14" s="608" t="n">
        <f aca="false">'ZONE A POSITIONS'!R19</f>
        <v>0</v>
      </c>
      <c r="C14" s="608" t="n">
        <f aca="false">'ZONE G POSITIONS'!R19</f>
        <v>0</v>
      </c>
      <c r="D14" s="608" t="n">
        <f aca="false">'ZONE J POSITIONS'!R19</f>
        <v>0</v>
      </c>
      <c r="E14" s="608" t="n">
        <v>0</v>
      </c>
      <c r="F14" s="617" t="n">
        <v>0</v>
      </c>
      <c r="G14" s="610" t="n">
        <f aca="false">+B14+C14+D14</f>
        <v>0</v>
      </c>
      <c r="H14" s="611" t="n">
        <f aca="false">+E14</f>
        <v>0</v>
      </c>
      <c r="I14" s="612" t="n">
        <f aca="false">+F14</f>
        <v>0</v>
      </c>
      <c r="K14" s="607" t="n">
        <f aca="false">A14</f>
        <v>37179</v>
      </c>
      <c r="L14" s="613" t="n">
        <f aca="false">'ZONE A POSITIONS'!E15</f>
        <v>28.7</v>
      </c>
      <c r="M14" s="613" t="n">
        <f aca="false">'ZONE G POSITIONS'!E15</f>
        <v>33.65</v>
      </c>
      <c r="N14" s="614" t="n">
        <f aca="false">'ZONE J POSITIONS'!E15</f>
        <v>34.95</v>
      </c>
      <c r="O14" s="615" t="n">
        <f aca="false">'[3]NYISO A'!H24</f>
        <v>34.5</v>
      </c>
      <c r="P14" s="615" t="n">
        <f aca="false">'[3]NYISO G'!H24</f>
        <v>40.5</v>
      </c>
      <c r="Q14" s="616" t="n">
        <f aca="false">'[3]NYISO J'!H24</f>
        <v>45.75</v>
      </c>
    </row>
    <row r="15" customFormat="false" ht="13.5" hidden="false" customHeight="true" outlineLevel="0" collapsed="false">
      <c r="A15" s="607" t="n">
        <f aca="false">'ZONE A POSITIONS'!B18</f>
        <v>37180</v>
      </c>
      <c r="B15" s="608" t="n">
        <f aca="false">'ZONE A POSITIONS'!R20</f>
        <v>0</v>
      </c>
      <c r="C15" s="608" t="n">
        <f aca="false">'ZONE G POSITIONS'!R20</f>
        <v>0</v>
      </c>
      <c r="D15" s="608" t="n">
        <f aca="false">'ZONE J POSITIONS'!R20</f>
        <v>0</v>
      </c>
      <c r="E15" s="608" t="n">
        <v>0</v>
      </c>
      <c r="F15" s="617" t="n">
        <v>0</v>
      </c>
      <c r="G15" s="610" t="n">
        <f aca="false">+B15+C15+D15</f>
        <v>0</v>
      </c>
      <c r="H15" s="611" t="n">
        <f aca="false">+E15</f>
        <v>0</v>
      </c>
      <c r="I15" s="612" t="n">
        <f aca="false">+F15</f>
        <v>0</v>
      </c>
      <c r="K15" s="607" t="n">
        <f aca="false">A15</f>
        <v>37180</v>
      </c>
      <c r="L15" s="613" t="n">
        <f aca="false">'ZONE A POSITIONS'!E16</f>
        <v>28.7</v>
      </c>
      <c r="M15" s="613" t="n">
        <f aca="false">'ZONE G POSITIONS'!E16</f>
        <v>34</v>
      </c>
      <c r="N15" s="614" t="n">
        <f aca="false">'ZONE J POSITIONS'!E16</f>
        <v>34</v>
      </c>
      <c r="O15" s="615" t="n">
        <f aca="false">'[3]NYISO A'!H25</f>
        <v>34.5</v>
      </c>
      <c r="P15" s="615" t="n">
        <f aca="false">'[3]NYISO G'!H25</f>
        <v>40.5</v>
      </c>
      <c r="Q15" s="616" t="n">
        <f aca="false">'[3]NYISO J'!H25</f>
        <v>45.75</v>
      </c>
    </row>
    <row r="16" customFormat="false" ht="12.75" hidden="false" customHeight="false" outlineLevel="0" collapsed="false">
      <c r="A16" s="607" t="n">
        <f aca="false">'ZONE A POSITIONS'!B19</f>
        <v>37181</v>
      </c>
      <c r="B16" s="608" t="n">
        <f aca="false">'ZONE A POSITIONS'!R21</f>
        <v>0</v>
      </c>
      <c r="C16" s="608" t="n">
        <f aca="false">'ZONE G POSITIONS'!R21</f>
        <v>0</v>
      </c>
      <c r="D16" s="608" t="n">
        <f aca="false">'ZONE J POSITIONS'!R21</f>
        <v>0</v>
      </c>
      <c r="E16" s="608" t="n">
        <v>0</v>
      </c>
      <c r="F16" s="617" t="n">
        <v>0</v>
      </c>
      <c r="G16" s="610" t="n">
        <f aca="false">+B16+C16+D16</f>
        <v>0</v>
      </c>
      <c r="H16" s="611" t="n">
        <f aca="false">+E16</f>
        <v>0</v>
      </c>
      <c r="I16" s="612" t="n">
        <f aca="false">+F16</f>
        <v>0</v>
      </c>
      <c r="K16" s="607" t="n">
        <f aca="false">A16</f>
        <v>37181</v>
      </c>
      <c r="L16" s="613" t="n">
        <f aca="false">'ZONE A POSITIONS'!E17</f>
        <v>28.7</v>
      </c>
      <c r="M16" s="613" t="n">
        <f aca="false">'ZONE G POSITIONS'!E17</f>
        <v>34</v>
      </c>
      <c r="N16" s="614" t="n">
        <f aca="false">'ZONE J POSITIONS'!E17</f>
        <v>34.95</v>
      </c>
      <c r="O16" s="615" t="n">
        <f aca="false">'[3]NYISO A'!H28</f>
        <v>34.5</v>
      </c>
      <c r="P16" s="615" t="n">
        <f aca="false">'[3]NYISO G'!H28</f>
        <v>40.5</v>
      </c>
      <c r="Q16" s="616" t="n">
        <f aca="false">'[3]NYISO J'!H28</f>
        <v>45.75</v>
      </c>
    </row>
    <row r="17" customFormat="false" ht="12.75" hidden="false" customHeight="false" outlineLevel="0" collapsed="false">
      <c r="A17" s="607" t="n">
        <f aca="false">'ZONE A POSITIONS'!B20</f>
        <v>37182</v>
      </c>
      <c r="B17" s="608" t="n">
        <f aca="false">'ZONE A POSITIONS'!R22</f>
        <v>0</v>
      </c>
      <c r="C17" s="608" t="n">
        <f aca="false">'ZONE G POSITIONS'!R22</f>
        <v>0</v>
      </c>
      <c r="D17" s="608" t="n">
        <f aca="false">'ZONE J POSITIONS'!R22</f>
        <v>0</v>
      </c>
      <c r="E17" s="608" t="n">
        <v>0</v>
      </c>
      <c r="F17" s="617" t="n">
        <v>0</v>
      </c>
      <c r="G17" s="610" t="n">
        <f aca="false">+B17+C17+D17</f>
        <v>0</v>
      </c>
      <c r="H17" s="611" t="n">
        <f aca="false">+E17</f>
        <v>0</v>
      </c>
      <c r="I17" s="612" t="n">
        <f aca="false">+F17</f>
        <v>0</v>
      </c>
      <c r="K17" s="607" t="n">
        <f aca="false">A17</f>
        <v>37182</v>
      </c>
      <c r="L17" s="613" t="n">
        <f aca="false">'ZONE A POSITIONS'!E18</f>
        <v>28.85</v>
      </c>
      <c r="M17" s="613" t="n">
        <f aca="false">'ZONE G POSITIONS'!E18</f>
        <v>33.9</v>
      </c>
      <c r="N17" s="614" t="n">
        <f aca="false">'ZONE J POSITIONS'!E18</f>
        <v>34.95</v>
      </c>
      <c r="O17" s="615" t="n">
        <f aca="false">'[3]NYISO A'!H29</f>
        <v>34.5</v>
      </c>
      <c r="P17" s="615" t="n">
        <f aca="false">'[3]NYISO G'!H29</f>
        <v>40.5</v>
      </c>
      <c r="Q17" s="616" t="n">
        <f aca="false">'[3]NYISO J'!H29</f>
        <v>45.75</v>
      </c>
    </row>
    <row r="18" customFormat="false" ht="12.75" hidden="false" customHeight="false" outlineLevel="0" collapsed="false">
      <c r="A18" s="607" t="n">
        <f aca="false">'ZONE A POSITIONS'!B21</f>
        <v>37183</v>
      </c>
      <c r="B18" s="608" t="n">
        <f aca="false">'ZONE A POSITIONS'!R23</f>
        <v>0</v>
      </c>
      <c r="C18" s="608" t="n">
        <f aca="false">'ZONE G POSITIONS'!R23</f>
        <v>0</v>
      </c>
      <c r="D18" s="608" t="n">
        <f aca="false">'ZONE J POSITIONS'!R23</f>
        <v>0</v>
      </c>
      <c r="E18" s="608" t="n">
        <v>0</v>
      </c>
      <c r="F18" s="617" t="n">
        <v>0</v>
      </c>
      <c r="G18" s="610" t="n">
        <f aca="false">+B18+C18+D18</f>
        <v>0</v>
      </c>
      <c r="H18" s="611" t="n">
        <f aca="false">+E18</f>
        <v>0</v>
      </c>
      <c r="I18" s="612" t="n">
        <f aca="false">+F18</f>
        <v>0</v>
      </c>
      <c r="K18" s="607" t="n">
        <f aca="false">A18</f>
        <v>37183</v>
      </c>
      <c r="L18" s="613" t="n">
        <f aca="false">'ZONE A POSITIONS'!E19</f>
        <v>28.7</v>
      </c>
      <c r="M18" s="613" t="n">
        <f aca="false">'ZONE G POSITIONS'!E19</f>
        <v>34</v>
      </c>
      <c r="N18" s="614" t="n">
        <f aca="false">'ZONE J POSITIONS'!E19</f>
        <v>34.95</v>
      </c>
      <c r="O18" s="615" t="n">
        <f aca="false">'[3]NYISO A'!H30</f>
        <v>34.5</v>
      </c>
      <c r="P18" s="615" t="n">
        <f aca="false">'[3]NYISO G'!H30</f>
        <v>40.5</v>
      </c>
      <c r="Q18" s="616" t="n">
        <f aca="false">'[3]NYISO J'!H30</f>
        <v>45.75</v>
      </c>
    </row>
    <row r="19" customFormat="false" ht="12" hidden="false" customHeight="true" outlineLevel="0" collapsed="false">
      <c r="A19" s="607" t="n">
        <f aca="false">'ZONE A POSITIONS'!B22</f>
        <v>37186</v>
      </c>
      <c r="B19" s="608" t="n">
        <f aca="false">'ZONE A POSITIONS'!R24</f>
        <v>450</v>
      </c>
      <c r="C19" s="608" t="n">
        <f aca="false">'ZONE G POSITIONS'!R24</f>
        <v>-725</v>
      </c>
      <c r="D19" s="608" t="n">
        <f aca="false">'ZONE J POSITIONS'!R24</f>
        <v>-550</v>
      </c>
      <c r="E19" s="608" t="n">
        <v>0</v>
      </c>
      <c r="F19" s="617" t="n">
        <v>0</v>
      </c>
      <c r="G19" s="610" t="n">
        <f aca="false">+B19+C19+D19</f>
        <v>-825</v>
      </c>
      <c r="H19" s="611" t="n">
        <f aca="false">+E19</f>
        <v>0</v>
      </c>
      <c r="I19" s="612" t="n">
        <f aca="false">+F19</f>
        <v>0</v>
      </c>
      <c r="K19" s="607" t="n">
        <f aca="false">A19</f>
        <v>37186</v>
      </c>
      <c r="L19" s="613" t="n">
        <f aca="false">'ZONE A POSITIONS'!E20</f>
        <v>28.7</v>
      </c>
      <c r="M19" s="613" t="n">
        <f aca="false">'ZONE G POSITIONS'!E20</f>
        <v>33.9</v>
      </c>
      <c r="N19" s="614" t="n">
        <f aca="false">'ZONE J POSITIONS'!E20</f>
        <v>34.95</v>
      </c>
      <c r="O19" s="615" t="n">
        <f aca="false">'[3]NYISO A'!H31</f>
        <v>34.5</v>
      </c>
      <c r="P19" s="615" t="n">
        <f aca="false">'[3]NYISO G'!H31</f>
        <v>40.5</v>
      </c>
      <c r="Q19" s="616" t="n">
        <f aca="false">'[3]NYISO J'!H31</f>
        <v>45.75</v>
      </c>
    </row>
    <row r="20" customFormat="false" ht="12.75" hidden="false" customHeight="false" outlineLevel="0" collapsed="false">
      <c r="A20" s="607" t="n">
        <f aca="false">'ZONE A POSITIONS'!B23</f>
        <v>37187</v>
      </c>
      <c r="B20" s="608" t="n">
        <f aca="false">'ZONE A POSITIONS'!R25</f>
        <v>450</v>
      </c>
      <c r="C20" s="608" t="n">
        <f aca="false">'ZONE G POSITIONS'!R25</f>
        <v>-725</v>
      </c>
      <c r="D20" s="608" t="n">
        <f aca="false">'ZONE J POSITIONS'!R25</f>
        <v>-550</v>
      </c>
      <c r="E20" s="608" t="n">
        <v>0</v>
      </c>
      <c r="F20" s="617" t="n">
        <v>0</v>
      </c>
      <c r="G20" s="610" t="n">
        <f aca="false">+B20+C20+D20</f>
        <v>-825</v>
      </c>
      <c r="H20" s="611" t="n">
        <f aca="false">+E20</f>
        <v>0</v>
      </c>
      <c r="I20" s="612" t="n">
        <f aca="false">+F20</f>
        <v>0</v>
      </c>
      <c r="K20" s="607" t="n">
        <f aca="false">A20</f>
        <v>37187</v>
      </c>
      <c r="L20" s="613" t="n">
        <f aca="false">'ZONE A POSITIONS'!E21</f>
        <v>28.7</v>
      </c>
      <c r="M20" s="613" t="n">
        <f aca="false">'ZONE G POSITIONS'!E21</f>
        <v>34</v>
      </c>
      <c r="N20" s="614" t="n">
        <f aca="false">'ZONE J POSITIONS'!E21</f>
        <v>34.95</v>
      </c>
      <c r="O20" s="615" t="n">
        <f aca="false">'[3]NYISO A'!H32</f>
        <v>34.5</v>
      </c>
      <c r="P20" s="615" t="n">
        <f aca="false">'[3]NYISO G'!H32</f>
        <v>40.5</v>
      </c>
      <c r="Q20" s="616" t="n">
        <f aca="false">'[3]NYISO J'!H32</f>
        <v>45.75</v>
      </c>
    </row>
    <row r="21" customFormat="false" ht="12.75" hidden="false" customHeight="false" outlineLevel="0" collapsed="false">
      <c r="A21" s="607" t="n">
        <f aca="false">'ZONE A POSITIONS'!B24</f>
        <v>37188</v>
      </c>
      <c r="B21" s="608" t="n">
        <f aca="false">'ZONE A POSITIONS'!R26</f>
        <v>450</v>
      </c>
      <c r="C21" s="608" t="n">
        <f aca="false">'ZONE G POSITIONS'!R26</f>
        <v>-725</v>
      </c>
      <c r="D21" s="608" t="n">
        <f aca="false">'ZONE J POSITIONS'!R26</f>
        <v>-550</v>
      </c>
      <c r="E21" s="608" t="n">
        <v>0</v>
      </c>
      <c r="F21" s="617" t="n">
        <v>0</v>
      </c>
      <c r="G21" s="610" t="n">
        <f aca="false">+B21+C21+D21</f>
        <v>-825</v>
      </c>
      <c r="H21" s="611" t="n">
        <f aca="false">+E21</f>
        <v>0</v>
      </c>
      <c r="I21" s="612" t="n">
        <f aca="false">+F21</f>
        <v>0</v>
      </c>
      <c r="K21" s="607" t="n">
        <f aca="false">A21</f>
        <v>37188</v>
      </c>
      <c r="L21" s="613" t="n">
        <f aca="false">'ZONE A POSITIONS'!E22</f>
        <v>28.85</v>
      </c>
      <c r="M21" s="613" t="n">
        <f aca="false">'ZONE G POSITIONS'!E22</f>
        <v>33.9</v>
      </c>
      <c r="N21" s="614" t="n">
        <f aca="false">'ZONE J POSITIONS'!E22</f>
        <v>34.95</v>
      </c>
      <c r="O21" s="615" t="n">
        <f aca="false">'[3]NYISO A'!H35</f>
        <v>34.5</v>
      </c>
      <c r="P21" s="615" t="n">
        <f aca="false">'[3]NYISO G'!H35</f>
        <v>40.5</v>
      </c>
      <c r="Q21" s="616" t="n">
        <f aca="false">'[3]NYISO J'!H35</f>
        <v>45.75</v>
      </c>
    </row>
    <row r="22" customFormat="false" ht="12.75" hidden="false" customHeight="false" outlineLevel="0" collapsed="false">
      <c r="A22" s="607" t="n">
        <f aca="false">'ZONE A POSITIONS'!B25</f>
        <v>37189</v>
      </c>
      <c r="B22" s="608" t="n">
        <f aca="false">'ZONE A POSITIONS'!R27</f>
        <v>450</v>
      </c>
      <c r="C22" s="608" t="n">
        <f aca="false">'ZONE G POSITIONS'!R27</f>
        <v>-725</v>
      </c>
      <c r="D22" s="608" t="n">
        <f aca="false">'ZONE J POSITIONS'!R27</f>
        <v>-550</v>
      </c>
      <c r="E22" s="608" t="n">
        <v>0</v>
      </c>
      <c r="F22" s="617" t="n">
        <v>0</v>
      </c>
      <c r="G22" s="610" t="n">
        <f aca="false">+B22+C22+D22</f>
        <v>-825</v>
      </c>
      <c r="H22" s="611" t="n">
        <f aca="false">+E22</f>
        <v>0</v>
      </c>
      <c r="I22" s="612" t="n">
        <f aca="false">+F22</f>
        <v>0</v>
      </c>
      <c r="K22" s="607" t="n">
        <f aca="false">A22</f>
        <v>37189</v>
      </c>
      <c r="L22" s="613" t="n">
        <f aca="false">'ZONE A POSITIONS'!E23</f>
        <v>28.85</v>
      </c>
      <c r="M22" s="613" t="n">
        <f aca="false">'ZONE G POSITIONS'!E23</f>
        <v>33.9</v>
      </c>
      <c r="N22" s="614" t="n">
        <f aca="false">'ZONE J POSITIONS'!E23</f>
        <v>34.95</v>
      </c>
      <c r="O22" s="615" t="n">
        <f aca="false">'[3]NYISO A'!H36</f>
        <v>34.5</v>
      </c>
      <c r="P22" s="615" t="n">
        <f aca="false">'[3]NYISO G'!H36</f>
        <v>40.5</v>
      </c>
      <c r="Q22" s="616" t="n">
        <f aca="false">'[3]NYISO J'!H36</f>
        <v>45.75</v>
      </c>
    </row>
    <row r="23" customFormat="false" ht="12.75" hidden="false" customHeight="false" outlineLevel="0" collapsed="false">
      <c r="A23" s="607" t="n">
        <f aca="false">'ZONE A POSITIONS'!B26</f>
        <v>37190</v>
      </c>
      <c r="B23" s="608" t="n">
        <f aca="false">'ZONE A POSITIONS'!R28</f>
        <v>450</v>
      </c>
      <c r="C23" s="608" t="n">
        <f aca="false">'ZONE G POSITIONS'!R28</f>
        <v>-725</v>
      </c>
      <c r="D23" s="608" t="n">
        <f aca="false">'ZONE J POSITIONS'!R28</f>
        <v>-550</v>
      </c>
      <c r="E23" s="608" t="n">
        <v>0</v>
      </c>
      <c r="F23" s="617" t="n">
        <v>0</v>
      </c>
      <c r="G23" s="610" t="n">
        <f aca="false">+B23+C23+D23</f>
        <v>-825</v>
      </c>
      <c r="H23" s="611" t="n">
        <f aca="false">+E23</f>
        <v>0</v>
      </c>
      <c r="I23" s="612" t="n">
        <f aca="false">+F23</f>
        <v>0</v>
      </c>
      <c r="K23" s="607" t="n">
        <f aca="false">A23</f>
        <v>37190</v>
      </c>
      <c r="L23" s="613" t="n">
        <f aca="false">'ZONE A POSITIONS'!E24</f>
        <v>28.85</v>
      </c>
      <c r="M23" s="613" t="n">
        <f aca="false">'ZONE G POSITIONS'!E24</f>
        <v>33.9</v>
      </c>
      <c r="N23" s="614" t="n">
        <f aca="false">'ZONE J POSITIONS'!E24</f>
        <v>34.95</v>
      </c>
      <c r="O23" s="615" t="n">
        <f aca="false">'[3]NYISO A'!H37</f>
        <v>34.5</v>
      </c>
      <c r="P23" s="615" t="n">
        <f aca="false">'[3]NYISO G'!H37</f>
        <v>40.5</v>
      </c>
      <c r="Q23" s="616" t="n">
        <f aca="false">'[3]NYISO J'!H37</f>
        <v>45.75</v>
      </c>
    </row>
    <row r="24" customFormat="false" ht="12.75" hidden="false" customHeight="false" outlineLevel="0" collapsed="false">
      <c r="A24" s="607" t="n">
        <f aca="false">'ZONE A POSITIONS'!B27</f>
        <v>37193</v>
      </c>
      <c r="B24" s="608" t="n">
        <f aca="false">'ZONE A POSITIONS'!R29</f>
        <v>450</v>
      </c>
      <c r="C24" s="608" t="n">
        <f aca="false">'ZONE G POSITIONS'!R29</f>
        <v>-725</v>
      </c>
      <c r="D24" s="608" t="n">
        <f aca="false">'ZONE J POSITIONS'!R29</f>
        <v>-550</v>
      </c>
      <c r="E24" s="608" t="n">
        <v>0</v>
      </c>
      <c r="F24" s="617" t="n">
        <v>0</v>
      </c>
      <c r="G24" s="610" t="n">
        <f aca="false">+B24+C24+D24</f>
        <v>-825</v>
      </c>
      <c r="H24" s="611" t="n">
        <f aca="false">+E24</f>
        <v>0</v>
      </c>
      <c r="I24" s="612" t="n">
        <f aca="false">+F24</f>
        <v>0</v>
      </c>
      <c r="K24" s="607" t="n">
        <f aca="false">A24</f>
        <v>37193</v>
      </c>
      <c r="L24" s="613" t="n">
        <f aca="false">'ZONE A POSITIONS'!E25</f>
        <v>28.85</v>
      </c>
      <c r="M24" s="613" t="n">
        <f aca="false">'ZONE G POSITIONS'!E25</f>
        <v>33.9</v>
      </c>
      <c r="N24" s="614" t="n">
        <f aca="false">'ZONE J POSITIONS'!E25</f>
        <v>34.95</v>
      </c>
      <c r="O24" s="615" t="n">
        <f aca="false">'[3]NYISO A'!H38</f>
        <v>34.5</v>
      </c>
      <c r="P24" s="615" t="n">
        <f aca="false">'[3]NYISO G'!H38</f>
        <v>40.5</v>
      </c>
      <c r="Q24" s="616" t="n">
        <f aca="false">'[3]NYISO J'!H38</f>
        <v>45.75</v>
      </c>
    </row>
    <row r="25" customFormat="false" ht="12.75" hidden="false" customHeight="false" outlineLevel="0" collapsed="false">
      <c r="A25" s="607" t="n">
        <f aca="false">'ZONE A POSITIONS'!B28</f>
        <v>37194</v>
      </c>
      <c r="B25" s="608" t="n">
        <f aca="false">'ZONE A POSITIONS'!R30</f>
        <v>450</v>
      </c>
      <c r="C25" s="608" t="n">
        <f aca="false">'ZONE G POSITIONS'!R30</f>
        <v>-725</v>
      </c>
      <c r="D25" s="608" t="n">
        <f aca="false">'ZONE J POSITIONS'!R30</f>
        <v>-550</v>
      </c>
      <c r="E25" s="608" t="n">
        <v>0</v>
      </c>
      <c r="F25" s="617" t="n">
        <v>0</v>
      </c>
      <c r="G25" s="610" t="n">
        <f aca="false">+B25+C25+D25</f>
        <v>-825</v>
      </c>
      <c r="H25" s="611" t="n">
        <f aca="false">+E25</f>
        <v>0</v>
      </c>
      <c r="I25" s="612" t="n">
        <f aca="false">+F25</f>
        <v>0</v>
      </c>
      <c r="K25" s="607" t="n">
        <f aca="false">A25</f>
        <v>37194</v>
      </c>
      <c r="L25" s="613" t="n">
        <f aca="false">'ZONE A POSITIONS'!E26</f>
        <v>28.85</v>
      </c>
      <c r="M25" s="613" t="n">
        <f aca="false">'ZONE G POSITIONS'!E26</f>
        <v>33.9</v>
      </c>
      <c r="N25" s="614" t="n">
        <f aca="false">'ZONE J POSITIONS'!E26</f>
        <v>34.95</v>
      </c>
      <c r="O25" s="615" t="n">
        <f aca="false">'[3]NYISO A'!H39</f>
        <v>34.5</v>
      </c>
      <c r="P25" s="615" t="n">
        <f aca="false">'[3]NYISO G'!H39</f>
        <v>40.5</v>
      </c>
      <c r="Q25" s="616" t="n">
        <f aca="false">'[3]NYISO J'!H39</f>
        <v>45.75</v>
      </c>
    </row>
    <row r="26" customFormat="false" ht="12.75" hidden="false" customHeight="false" outlineLevel="0" collapsed="false">
      <c r="A26" s="607" t="n">
        <f aca="false">'ZONE A POSITIONS'!B29</f>
        <v>37195</v>
      </c>
      <c r="B26" s="608" t="n">
        <f aca="false">'ZONE A POSITIONS'!R31</f>
        <v>450</v>
      </c>
      <c r="C26" s="608" t="n">
        <f aca="false">'ZONE G POSITIONS'!R31</f>
        <v>-725</v>
      </c>
      <c r="D26" s="608" t="n">
        <f aca="false">'ZONE J POSITIONS'!R31</f>
        <v>-550</v>
      </c>
      <c r="E26" s="608" t="n">
        <v>0</v>
      </c>
      <c r="F26" s="617" t="n">
        <v>0</v>
      </c>
      <c r="G26" s="610" t="n">
        <f aca="false">+B26+C26+D26</f>
        <v>-825</v>
      </c>
      <c r="H26" s="611" t="n">
        <f aca="false">+E26</f>
        <v>0</v>
      </c>
      <c r="I26" s="612" t="n">
        <f aca="false">+F26</f>
        <v>0</v>
      </c>
      <c r="K26" s="607" t="n">
        <f aca="false">A26</f>
        <v>37195</v>
      </c>
      <c r="L26" s="613" t="n">
        <f aca="false">'ZONE A POSITIONS'!E27</f>
        <v>29.75</v>
      </c>
      <c r="M26" s="613" t="n">
        <f aca="false">'ZONE G POSITIONS'!E27</f>
        <v>34.85</v>
      </c>
      <c r="N26" s="614" t="n">
        <f aca="false">'ZONE J POSITIONS'!E27</f>
        <v>36.25</v>
      </c>
      <c r="O26" s="615" t="n">
        <f aca="false">'[3]NYISO A'!H40</f>
        <v>33</v>
      </c>
      <c r="P26" s="615" t="n">
        <f aca="false">'[3]NYISO G'!H40</f>
        <v>38</v>
      </c>
      <c r="Q26" s="616" t="n">
        <f aca="false">'[3]NYISO J'!H40</f>
        <v>47</v>
      </c>
    </row>
    <row r="27" customFormat="false" ht="12.75" hidden="false" customHeight="false" outlineLevel="0" collapsed="false">
      <c r="A27" s="607" t="n">
        <f aca="false">'ZONE A POSITIONS'!B30</f>
        <v>0</v>
      </c>
      <c r="B27" s="608" t="n">
        <f aca="false">'ZONE A POSITIONS'!R32</f>
        <v>0</v>
      </c>
      <c r="C27" s="608" t="n">
        <f aca="false">'ZONE G POSITIONS'!R32</f>
        <v>0</v>
      </c>
      <c r="D27" s="608" t="n">
        <f aca="false">'ZONE J POSITIONS'!R32</f>
        <v>0</v>
      </c>
      <c r="E27" s="608" t="n">
        <v>0</v>
      </c>
      <c r="F27" s="617" t="n">
        <v>0</v>
      </c>
      <c r="G27" s="610" t="n">
        <f aca="false">+B27+C27+D27</f>
        <v>0</v>
      </c>
      <c r="H27" s="611" t="n">
        <f aca="false">+E27</f>
        <v>0</v>
      </c>
      <c r="I27" s="612" t="n">
        <f aca="false">+F27</f>
        <v>0</v>
      </c>
      <c r="K27" s="607" t="n">
        <f aca="false">A27</f>
        <v>0</v>
      </c>
      <c r="L27" s="613" t="n">
        <f aca="false">'ZONE A POSITIONS'!E28</f>
        <v>29.75</v>
      </c>
      <c r="M27" s="613" t="n">
        <f aca="false">'ZONE G POSITIONS'!E28</f>
        <v>34.85</v>
      </c>
      <c r="N27" s="614" t="n">
        <f aca="false">'ZONE J POSITIONS'!E28</f>
        <v>36.25</v>
      </c>
      <c r="O27" s="615" t="n">
        <f aca="false">'[3]NYISO A'!H41</f>
        <v>33</v>
      </c>
      <c r="P27" s="615" t="n">
        <f aca="false">'[3]NYISO G'!H41</f>
        <v>38</v>
      </c>
      <c r="Q27" s="616" t="n">
        <f aca="false">'[3]NYISO J'!H41</f>
        <v>47</v>
      </c>
    </row>
    <row r="28" customFormat="false" ht="13.5" hidden="false" customHeight="false" outlineLevel="0" collapsed="false">
      <c r="A28" s="619"/>
      <c r="B28" s="620"/>
      <c r="C28" s="620"/>
      <c r="D28" s="620"/>
      <c r="E28" s="620"/>
      <c r="F28" s="621"/>
      <c r="G28" s="622"/>
      <c r="H28" s="623"/>
      <c r="I28" s="624"/>
      <c r="K28" s="619"/>
      <c r="L28" s="625"/>
      <c r="M28" s="625"/>
      <c r="N28" s="626"/>
      <c r="O28" s="627"/>
      <c r="P28" s="627"/>
      <c r="Q28" s="628"/>
    </row>
    <row r="29" customFormat="false" ht="13.5" hidden="false" customHeight="false" outlineLevel="0" collapsed="false">
      <c r="A29" s="629"/>
      <c r="B29" s="193"/>
      <c r="C29" s="193"/>
      <c r="D29" s="193"/>
      <c r="E29" s="193"/>
      <c r="F29" s="193"/>
      <c r="H29" s="630"/>
      <c r="I29" s="630"/>
      <c r="K29" s="607"/>
      <c r="L29" s="631"/>
      <c r="M29" s="631"/>
      <c r="N29" s="632"/>
      <c r="O29" s="631"/>
      <c r="P29" s="631"/>
      <c r="Q29" s="632"/>
    </row>
    <row r="30" customFormat="false" ht="13.5" hidden="false" customHeight="false" outlineLevel="0" collapsed="false">
      <c r="A30" s="194" t="s">
        <v>79</v>
      </c>
      <c r="B30" s="633" t="n">
        <v>37152</v>
      </c>
      <c r="C30" s="193"/>
      <c r="D30" s="193"/>
      <c r="E30" s="193"/>
      <c r="F30" s="193"/>
      <c r="H30" s="630"/>
      <c r="I30" s="630"/>
      <c r="K30" s="607"/>
      <c r="L30" s="631"/>
      <c r="M30" s="631"/>
      <c r="N30" s="632"/>
      <c r="O30" s="631"/>
      <c r="P30" s="631"/>
      <c r="Q30" s="632"/>
    </row>
    <row r="31" customFormat="false" ht="13.5" hidden="false" customHeight="false" outlineLevel="0" collapsed="false">
      <c r="A31" s="629"/>
      <c r="B31" s="193"/>
      <c r="C31" s="193"/>
      <c r="D31" s="193"/>
      <c r="E31" s="193"/>
      <c r="F31" s="193"/>
      <c r="H31" s="630"/>
      <c r="I31" s="630"/>
      <c r="K31" s="619"/>
      <c r="L31" s="634"/>
      <c r="M31" s="634"/>
      <c r="N31" s="635"/>
      <c r="O31" s="634"/>
      <c r="P31" s="634"/>
      <c r="Q31" s="635"/>
    </row>
    <row r="32" customFormat="false" ht="12.75" hidden="false" customHeight="false" outlineLevel="0" collapsed="false">
      <c r="A32" s="585" t="s">
        <v>334</v>
      </c>
      <c r="B32" s="586" t="s">
        <v>323</v>
      </c>
      <c r="C32" s="586" t="s">
        <v>324</v>
      </c>
      <c r="D32" s="586" t="s">
        <v>325</v>
      </c>
      <c r="E32" s="586" t="s">
        <v>291</v>
      </c>
      <c r="F32" s="587" t="s">
        <v>326</v>
      </c>
      <c r="G32" s="588" t="s">
        <v>330</v>
      </c>
      <c r="H32" s="636" t="str">
        <f aca="false">+E32</f>
        <v>Nepool</v>
      </c>
      <c r="I32" s="637" t="str">
        <f aca="false">+F32</f>
        <v>PJM</v>
      </c>
      <c r="K32" s="638" t="str">
        <f aca="false">A32</f>
        <v>Term</v>
      </c>
      <c r="L32" s="639" t="s">
        <v>77</v>
      </c>
      <c r="M32" s="640"/>
      <c r="N32" s="617"/>
      <c r="O32" s="640"/>
      <c r="P32" s="640"/>
      <c r="Q32" s="617"/>
    </row>
    <row r="33" customFormat="false" ht="12.75" hidden="false" customHeight="false" outlineLevel="0" collapsed="false">
      <c r="A33" s="594"/>
      <c r="B33" s="204" t="s">
        <v>329</v>
      </c>
      <c r="C33" s="204" t="s">
        <v>329</v>
      </c>
      <c r="D33" s="204" t="s">
        <v>329</v>
      </c>
      <c r="E33" s="204" t="s">
        <v>329</v>
      </c>
      <c r="F33" s="595" t="s">
        <v>329</v>
      </c>
      <c r="G33" s="611" t="str">
        <f aca="false">+D33</f>
        <v>Position</v>
      </c>
      <c r="H33" s="611" t="str">
        <f aca="false">+E33</f>
        <v>Position</v>
      </c>
      <c r="I33" s="612" t="str">
        <f aca="false">+F33</f>
        <v>Position</v>
      </c>
      <c r="K33" s="607"/>
      <c r="L33" s="640"/>
      <c r="M33" s="640"/>
      <c r="N33" s="617"/>
      <c r="O33" s="640"/>
      <c r="P33" s="640"/>
      <c r="Q33" s="617"/>
    </row>
    <row r="34" customFormat="false" ht="13.5" hidden="false" customHeight="false" outlineLevel="0" collapsed="false">
      <c r="A34" s="600"/>
      <c r="B34" s="601" t="s">
        <v>333</v>
      </c>
      <c r="C34" s="601" t="s">
        <v>333</v>
      </c>
      <c r="D34" s="601" t="s">
        <v>333</v>
      </c>
      <c r="E34" s="601" t="s">
        <v>333</v>
      </c>
      <c r="F34" s="601" t="s">
        <v>333</v>
      </c>
      <c r="G34" s="522"/>
      <c r="H34" s="623"/>
      <c r="I34" s="624"/>
      <c r="K34" s="607"/>
      <c r="L34" s="640"/>
      <c r="M34" s="640"/>
      <c r="N34" s="617"/>
      <c r="O34" s="640"/>
      <c r="P34" s="640"/>
      <c r="Q34" s="617"/>
    </row>
    <row r="35" customFormat="false" ht="12.75" hidden="false" customHeight="false" outlineLevel="0" collapsed="false">
      <c r="A35" s="641" t="n">
        <v>37165</v>
      </c>
      <c r="B35" s="608" t="n">
        <v>0</v>
      </c>
      <c r="C35" s="608" t="n">
        <v>0</v>
      </c>
      <c r="D35" s="608" t="n">
        <v>0</v>
      </c>
      <c r="E35" s="608" t="n">
        <v>0</v>
      </c>
      <c r="F35" s="609" t="n">
        <v>0</v>
      </c>
      <c r="G35" s="610" t="n">
        <f aca="false">+B35+C35+D35</f>
        <v>0</v>
      </c>
      <c r="H35" s="611" t="n">
        <f aca="false">+E35</f>
        <v>0</v>
      </c>
      <c r="I35" s="612" t="n">
        <f aca="false">+F35</f>
        <v>0</v>
      </c>
      <c r="K35" s="607" t="n">
        <f aca="false">A35</f>
        <v>37165</v>
      </c>
      <c r="L35" s="642" t="n">
        <v>29</v>
      </c>
      <c r="M35" s="642" t="n">
        <v>33</v>
      </c>
      <c r="N35" s="643" t="n">
        <v>34</v>
      </c>
      <c r="O35" s="640" t="n">
        <f aca="false">'[3]NYISO A'!H44</f>
        <v>35</v>
      </c>
      <c r="P35" s="640" t="n">
        <f aca="false">'[3]NYISO G'!H44</f>
        <v>41.5</v>
      </c>
      <c r="Q35" s="617" t="n">
        <f aca="false">'[3]NYISO J'!H44</f>
        <v>46.5</v>
      </c>
    </row>
    <row r="36" customFormat="false" ht="12.75" hidden="false" customHeight="false" outlineLevel="0" collapsed="false">
      <c r="A36" s="641" t="n">
        <v>37196</v>
      </c>
      <c r="B36" s="608" t="n">
        <v>0</v>
      </c>
      <c r="C36" s="608" t="n">
        <v>0</v>
      </c>
      <c r="D36" s="608" t="n">
        <v>-100</v>
      </c>
      <c r="E36" s="608" t="n">
        <v>0</v>
      </c>
      <c r="F36" s="609" t="n">
        <v>0</v>
      </c>
      <c r="G36" s="610" t="n">
        <f aca="false">+B36+C36+D36</f>
        <v>-100</v>
      </c>
      <c r="H36" s="611" t="n">
        <f aca="false">+E36</f>
        <v>0</v>
      </c>
      <c r="I36" s="612" t="n">
        <f aca="false">+F36</f>
        <v>0</v>
      </c>
      <c r="K36" s="607" t="n">
        <f aca="false">A36</f>
        <v>37196</v>
      </c>
      <c r="L36" s="631" t="n">
        <v>29.3</v>
      </c>
      <c r="M36" s="631" t="n">
        <v>35</v>
      </c>
      <c r="N36" s="632" t="n">
        <v>37</v>
      </c>
      <c r="O36" s="640" t="n">
        <f aca="false">'[3]NYISO A'!H45</f>
        <v>35</v>
      </c>
      <c r="P36" s="640" t="n">
        <f aca="false">'[3]NYISO G'!H45</f>
        <v>41.5</v>
      </c>
      <c r="Q36" s="617" t="n">
        <f aca="false">'[3]NYISO J'!H45</f>
        <v>46.5</v>
      </c>
    </row>
    <row r="37" customFormat="false" ht="12.75" hidden="false" customHeight="false" outlineLevel="0" collapsed="false">
      <c r="A37" s="641" t="n">
        <v>37226</v>
      </c>
      <c r="B37" s="608" t="n">
        <v>0</v>
      </c>
      <c r="C37" s="608" t="n">
        <v>0</v>
      </c>
      <c r="D37" s="608" t="n">
        <v>0</v>
      </c>
      <c r="E37" s="608" t="n">
        <v>0</v>
      </c>
      <c r="F37" s="609" t="n">
        <v>0</v>
      </c>
      <c r="G37" s="610" t="n">
        <f aca="false">+B37+C37+D37</f>
        <v>0</v>
      </c>
      <c r="H37" s="611" t="n">
        <f aca="false">+E37</f>
        <v>0</v>
      </c>
      <c r="I37" s="612" t="n">
        <f aca="false">+F37</f>
        <v>0</v>
      </c>
      <c r="K37" s="607" t="n">
        <f aca="false">A37</f>
        <v>37226</v>
      </c>
      <c r="L37" s="631" t="n">
        <v>0</v>
      </c>
      <c r="M37" s="631" t="n">
        <v>0</v>
      </c>
      <c r="N37" s="632" t="n">
        <v>0</v>
      </c>
      <c r="O37" s="640" t="n">
        <f aca="false">'[3]NYISO A'!H46</f>
        <v>38.5</v>
      </c>
      <c r="P37" s="640" t="n">
        <f aca="false">'[3]NYISO G'!H46</f>
        <v>42.5</v>
      </c>
      <c r="Q37" s="617" t="n">
        <f aca="false">'[3]NYISO J'!H46</f>
        <v>45.75</v>
      </c>
    </row>
    <row r="38" customFormat="false" ht="12.75" hidden="false" customHeight="false" outlineLevel="0" collapsed="false">
      <c r="A38" s="641" t="n">
        <v>37257</v>
      </c>
      <c r="B38" s="608" t="n">
        <v>0</v>
      </c>
      <c r="C38" s="608" t="n">
        <v>0</v>
      </c>
      <c r="D38" s="608" t="n">
        <v>0</v>
      </c>
      <c r="E38" s="608" t="n">
        <v>0</v>
      </c>
      <c r="F38" s="609" t="n">
        <v>0</v>
      </c>
      <c r="G38" s="610" t="n">
        <f aca="false">+B38+C38+D38</f>
        <v>0</v>
      </c>
      <c r="H38" s="611" t="n">
        <f aca="false">+E38</f>
        <v>0</v>
      </c>
      <c r="I38" s="612" t="n">
        <f aca="false">+F38</f>
        <v>0</v>
      </c>
      <c r="K38" s="607" t="n">
        <f aca="false">A38</f>
        <v>37257</v>
      </c>
      <c r="L38" s="631" t="n">
        <v>0</v>
      </c>
      <c r="M38" s="631" t="n">
        <v>0</v>
      </c>
      <c r="N38" s="632" t="n">
        <v>0</v>
      </c>
      <c r="O38" s="640" t="n">
        <f aca="false">'[3]NYISO A'!H47</f>
        <v>38.5</v>
      </c>
      <c r="P38" s="640" t="n">
        <f aca="false">'[3]NYISO G'!H47</f>
        <v>47.25</v>
      </c>
      <c r="Q38" s="617" t="n">
        <f aca="false">'[3]NYISO J'!H47</f>
        <v>70</v>
      </c>
    </row>
    <row r="39" customFormat="false" ht="12.75" hidden="false" customHeight="false" outlineLevel="0" collapsed="false">
      <c r="A39" s="641" t="n">
        <v>37288</v>
      </c>
      <c r="B39" s="608" t="n">
        <v>0</v>
      </c>
      <c r="C39" s="608" t="n">
        <v>0</v>
      </c>
      <c r="D39" s="608" t="n">
        <v>0</v>
      </c>
      <c r="E39" s="608" t="n">
        <v>0</v>
      </c>
      <c r="F39" s="609" t="n">
        <v>0</v>
      </c>
      <c r="G39" s="610" t="n">
        <f aca="false">+B39+C39+D39</f>
        <v>0</v>
      </c>
      <c r="H39" s="611" t="n">
        <f aca="false">+E39</f>
        <v>0</v>
      </c>
      <c r="I39" s="612" t="n">
        <f aca="false">+F39</f>
        <v>0</v>
      </c>
      <c r="K39" s="607" t="n">
        <f aca="false">A39</f>
        <v>37288</v>
      </c>
      <c r="L39" s="631" t="n">
        <v>0</v>
      </c>
      <c r="M39" s="631" t="n">
        <v>0</v>
      </c>
      <c r="N39" s="632" t="n">
        <f aca="false">N38</f>
        <v>0</v>
      </c>
      <c r="O39" s="640" t="n">
        <f aca="false">'[3]NYISO A'!H48</f>
        <v>34.75</v>
      </c>
      <c r="P39" s="640" t="n">
        <f aca="false">'[3]NYISO G'!H48</f>
        <v>47.25</v>
      </c>
      <c r="Q39" s="617" t="n">
        <f aca="false">'[3]NYISO J'!H48</f>
        <v>87.5</v>
      </c>
    </row>
    <row r="40" customFormat="false" ht="12.75" hidden="false" customHeight="false" outlineLevel="0" collapsed="false">
      <c r="A40" s="641" t="n">
        <v>37316</v>
      </c>
      <c r="B40" s="608" t="n">
        <v>0</v>
      </c>
      <c r="C40" s="608" t="n">
        <v>0</v>
      </c>
      <c r="D40" s="608" t="n">
        <v>0</v>
      </c>
      <c r="E40" s="608" t="n">
        <v>0</v>
      </c>
      <c r="F40" s="609" t="n">
        <v>0</v>
      </c>
      <c r="G40" s="610" t="n">
        <f aca="false">+B40+C40+D40</f>
        <v>0</v>
      </c>
      <c r="H40" s="611" t="n">
        <f aca="false">+E40</f>
        <v>0</v>
      </c>
      <c r="I40" s="612" t="n">
        <f aca="false">+F40</f>
        <v>0</v>
      </c>
      <c r="K40" s="607" t="n">
        <f aca="false">A40</f>
        <v>37316</v>
      </c>
      <c r="L40" s="631" t="n">
        <v>0</v>
      </c>
      <c r="M40" s="631" t="n">
        <v>0</v>
      </c>
      <c r="N40" s="632" t="n">
        <f aca="false">N39</f>
        <v>0</v>
      </c>
      <c r="O40" s="640" t="n">
        <f aca="false">'[3]NYISO A'!H49</f>
        <v>34.75</v>
      </c>
      <c r="P40" s="640" t="n">
        <f aca="false">'[3]NYISO G'!H49</f>
        <v>111</v>
      </c>
      <c r="Q40" s="617" t="n">
        <f aca="false">'[3]NYISO J'!H49</f>
        <v>133.5</v>
      </c>
    </row>
    <row r="41" customFormat="false" ht="12.75" hidden="false" customHeight="false" outlineLevel="0" collapsed="false">
      <c r="A41" s="641" t="n">
        <f aca="false">+[3]Summary!U47</f>
        <v>37377</v>
      </c>
      <c r="B41" s="608" t="n">
        <v>0</v>
      </c>
      <c r="C41" s="608" t="n">
        <v>0</v>
      </c>
      <c r="D41" s="608" t="n">
        <v>0</v>
      </c>
      <c r="E41" s="608" t="n">
        <v>0</v>
      </c>
      <c r="F41" s="609" t="n">
        <v>0</v>
      </c>
      <c r="G41" s="610" t="n">
        <f aca="false">+B41+C41+D41</f>
        <v>0</v>
      </c>
      <c r="H41" s="611" t="n">
        <f aca="false">+E41</f>
        <v>0</v>
      </c>
      <c r="I41" s="612" t="n">
        <f aca="false">+F41</f>
        <v>0</v>
      </c>
      <c r="K41" s="607" t="n">
        <f aca="false">A41</f>
        <v>37377</v>
      </c>
      <c r="L41" s="631" t="n">
        <v>0</v>
      </c>
      <c r="M41" s="631" t="n">
        <v>0</v>
      </c>
      <c r="N41" s="632" t="n">
        <f aca="false">N40</f>
        <v>0</v>
      </c>
      <c r="O41" s="640" t="n">
        <f aca="false">'[3]NYISO A'!H50</f>
        <v>36</v>
      </c>
      <c r="P41" s="640" t="n">
        <f aca="false">'[3]NYISO G'!H50</f>
        <v>43</v>
      </c>
      <c r="Q41" s="617" t="n">
        <f aca="false">'[3]NYISO J'!H50</f>
        <v>133</v>
      </c>
    </row>
    <row r="42" customFormat="false" ht="12.75" hidden="false" customHeight="false" outlineLevel="0" collapsed="false">
      <c r="A42" s="641" t="n">
        <f aca="false">+[3]Summary!U48</f>
        <v>37408</v>
      </c>
      <c r="B42" s="608" t="n">
        <v>0</v>
      </c>
      <c r="C42" s="608" t="n">
        <v>0</v>
      </c>
      <c r="D42" s="608" t="n">
        <v>0</v>
      </c>
      <c r="E42" s="608" t="n">
        <v>0</v>
      </c>
      <c r="F42" s="609" t="n">
        <v>0</v>
      </c>
      <c r="G42" s="610" t="n">
        <f aca="false">+B42+C42+D42</f>
        <v>0</v>
      </c>
      <c r="H42" s="611" t="n">
        <f aca="false">+E42</f>
        <v>0</v>
      </c>
      <c r="I42" s="612" t="n">
        <f aca="false">+F42</f>
        <v>0</v>
      </c>
      <c r="K42" s="607" t="n">
        <f aca="false">A42</f>
        <v>37408</v>
      </c>
      <c r="L42" s="631" t="n">
        <v>0</v>
      </c>
      <c r="M42" s="631" t="n">
        <v>0</v>
      </c>
      <c r="N42" s="632" t="n">
        <f aca="false">N41</f>
        <v>0</v>
      </c>
      <c r="O42" s="640" t="n">
        <f aca="false">'[3]NYISO A'!H51</f>
        <v>43.5</v>
      </c>
      <c r="P42" s="640" t="n">
        <f aca="false">'[3]NYISO G'!H51</f>
        <v>51.5</v>
      </c>
      <c r="Q42" s="617" t="n">
        <f aca="false">'[3]NYISO J'!H51</f>
        <v>58.5</v>
      </c>
    </row>
    <row r="43" customFormat="false" ht="12.75" hidden="false" customHeight="false" outlineLevel="0" collapsed="false">
      <c r="A43" s="641" t="n">
        <f aca="false">+[3]Summary!U49</f>
        <v>37438</v>
      </c>
      <c r="B43" s="608" t="n">
        <v>0</v>
      </c>
      <c r="C43" s="608" t="n">
        <v>0</v>
      </c>
      <c r="D43" s="608" t="n">
        <v>0</v>
      </c>
      <c r="E43" s="608" t="n">
        <v>0</v>
      </c>
      <c r="F43" s="609" t="n">
        <v>0</v>
      </c>
      <c r="G43" s="610" t="n">
        <f aca="false">+B43+C43+D43</f>
        <v>0</v>
      </c>
      <c r="H43" s="611" t="n">
        <f aca="false">+E43</f>
        <v>0</v>
      </c>
      <c r="I43" s="612" t="n">
        <f aca="false">+F43</f>
        <v>0</v>
      </c>
      <c r="K43" s="607" t="n">
        <f aca="false">A43</f>
        <v>37438</v>
      </c>
      <c r="L43" s="640" t="n">
        <v>0</v>
      </c>
      <c r="M43" s="640" t="n">
        <v>0</v>
      </c>
      <c r="N43" s="617" t="n">
        <f aca="false">N42</f>
        <v>0</v>
      </c>
      <c r="O43" s="640" t="n">
        <f aca="false">'[3]NYISO A'!H52</f>
        <v>57.25</v>
      </c>
      <c r="P43" s="640" t="n">
        <f aca="false">'[3]NYISO G'!H52</f>
        <v>74</v>
      </c>
      <c r="Q43" s="617" t="n">
        <f aca="false">'[3]NYISO J'!H52</f>
        <v>60.5</v>
      </c>
    </row>
    <row r="44" customFormat="false" ht="12.75" hidden="false" customHeight="false" outlineLevel="0" collapsed="false">
      <c r="A44" s="641" t="n">
        <f aca="false">+[3]Summary!U50</f>
        <v>37469</v>
      </c>
      <c r="B44" s="608" t="n">
        <v>0</v>
      </c>
      <c r="C44" s="608" t="n">
        <v>0</v>
      </c>
      <c r="D44" s="608" t="n">
        <v>0</v>
      </c>
      <c r="E44" s="608" t="n">
        <v>0</v>
      </c>
      <c r="F44" s="609" t="n">
        <v>0</v>
      </c>
      <c r="G44" s="610" t="n">
        <f aca="false">+B44+C44+D44</f>
        <v>0</v>
      </c>
      <c r="H44" s="611" t="n">
        <f aca="false">+E44</f>
        <v>0</v>
      </c>
      <c r="I44" s="612" t="n">
        <f aca="false">+F44</f>
        <v>0</v>
      </c>
      <c r="K44" s="607" t="n">
        <f aca="false">A44</f>
        <v>37469</v>
      </c>
      <c r="L44" s="640" t="n">
        <v>0</v>
      </c>
      <c r="M44" s="640" t="n">
        <v>0</v>
      </c>
      <c r="N44" s="617" t="n">
        <f aca="false">N43</f>
        <v>0</v>
      </c>
      <c r="O44" s="640" t="n">
        <f aca="false">'[3]NYISO A'!H53</f>
        <v>57.25</v>
      </c>
      <c r="P44" s="640" t="n">
        <f aca="false">'[3]NYISO G'!H53</f>
        <v>74</v>
      </c>
      <c r="Q44" s="617" t="n">
        <f aca="false">'[3]NYISO J'!H53</f>
        <v>61.5</v>
      </c>
    </row>
    <row r="45" customFormat="false" ht="12.75" hidden="false" customHeight="false" outlineLevel="0" collapsed="false">
      <c r="A45" s="641" t="n">
        <f aca="false">+[3]Summary!U51</f>
        <v>37500</v>
      </c>
      <c r="B45" s="608" t="n">
        <v>0</v>
      </c>
      <c r="C45" s="608" t="n">
        <v>0</v>
      </c>
      <c r="D45" s="608" t="n">
        <v>0</v>
      </c>
      <c r="E45" s="608" t="n">
        <v>0</v>
      </c>
      <c r="F45" s="609" t="n">
        <v>0</v>
      </c>
      <c r="G45" s="610" t="n">
        <f aca="false">+B45+C45+D45</f>
        <v>0</v>
      </c>
      <c r="H45" s="611" t="n">
        <f aca="false">+E45</f>
        <v>0</v>
      </c>
      <c r="I45" s="612" t="n">
        <f aca="false">+F45</f>
        <v>0</v>
      </c>
      <c r="K45" s="607" t="n">
        <f aca="false">A45</f>
        <v>37500</v>
      </c>
      <c r="L45" s="640" t="n">
        <v>0</v>
      </c>
      <c r="M45" s="640" t="n">
        <v>0</v>
      </c>
      <c r="N45" s="617" t="n">
        <f aca="false">N44</f>
        <v>0</v>
      </c>
      <c r="O45" s="640" t="n">
        <f aca="false">'[3]NYISO A'!H54</f>
        <v>35</v>
      </c>
      <c r="P45" s="640" t="n">
        <f aca="false">'[3]NYISO G'!H54</f>
        <v>71</v>
      </c>
      <c r="Q45" s="617" t="n">
        <f aca="false">'[3]NYISO J'!H54</f>
        <v>61.5</v>
      </c>
    </row>
    <row r="46" customFormat="false" ht="12.75" hidden="false" customHeight="false" outlineLevel="0" collapsed="false">
      <c r="A46" s="641" t="n">
        <f aca="false">+[3]Summary!U52</f>
        <v>37530</v>
      </c>
      <c r="B46" s="608" t="n">
        <v>0</v>
      </c>
      <c r="C46" s="608" t="n">
        <v>0</v>
      </c>
      <c r="D46" s="608" t="n">
        <v>0</v>
      </c>
      <c r="E46" s="608" t="n">
        <v>0</v>
      </c>
      <c r="F46" s="609" t="n">
        <v>0</v>
      </c>
      <c r="G46" s="610" t="n">
        <f aca="false">+B46+C46+D46</f>
        <v>0</v>
      </c>
      <c r="H46" s="611" t="n">
        <f aca="false">+E46</f>
        <v>0</v>
      </c>
      <c r="I46" s="612" t="n">
        <f aca="false">+F46</f>
        <v>0</v>
      </c>
      <c r="K46" s="607" t="n">
        <f aca="false">A46</f>
        <v>37530</v>
      </c>
      <c r="L46" s="640" t="n">
        <v>0</v>
      </c>
      <c r="M46" s="640" t="n">
        <v>0</v>
      </c>
      <c r="N46" s="617" t="n">
        <f aca="false">N45</f>
        <v>0</v>
      </c>
      <c r="O46" s="640" t="n">
        <f aca="false">'[3]NYISO A'!H55</f>
        <v>35</v>
      </c>
      <c r="P46" s="640" t="n">
        <f aca="false">'[3]NYISO G'!H55</f>
        <v>42.25</v>
      </c>
      <c r="Q46" s="617" t="n">
        <f aca="false">'[3]NYISO J'!H55</f>
        <v>85</v>
      </c>
    </row>
    <row r="47" customFormat="false" ht="12.75" hidden="false" customHeight="false" outlineLevel="0" collapsed="false">
      <c r="A47" s="641" t="n">
        <f aca="false">+[3]Summary!U53</f>
        <v>37561</v>
      </c>
      <c r="B47" s="608" t="n">
        <v>0</v>
      </c>
      <c r="C47" s="608" t="n">
        <v>0</v>
      </c>
      <c r="D47" s="608" t="n">
        <v>0</v>
      </c>
      <c r="E47" s="608" t="n">
        <v>0</v>
      </c>
      <c r="F47" s="609" t="n">
        <v>0</v>
      </c>
      <c r="G47" s="610" t="n">
        <f aca="false">+B47+C47+D47</f>
        <v>0</v>
      </c>
      <c r="H47" s="611" t="n">
        <f aca="false">+E47</f>
        <v>0</v>
      </c>
      <c r="I47" s="612" t="n">
        <f aca="false">+F47</f>
        <v>0</v>
      </c>
      <c r="K47" s="607" t="n">
        <f aca="false">A47</f>
        <v>37561</v>
      </c>
      <c r="L47" s="640" t="n">
        <v>0</v>
      </c>
      <c r="M47" s="640" t="n">
        <v>0</v>
      </c>
      <c r="N47" s="617" t="n">
        <f aca="false">N46</f>
        <v>0</v>
      </c>
      <c r="O47" s="640" t="n">
        <f aca="false">'[3]NYISO A'!H56</f>
        <v>35</v>
      </c>
      <c r="P47" s="640" t="n">
        <f aca="false">'[3]NYISO G'!H56</f>
        <v>42.25</v>
      </c>
      <c r="Q47" s="617" t="n">
        <f aca="false">'[3]NYISO J'!H56</f>
        <v>85</v>
      </c>
    </row>
    <row r="48" customFormat="false" ht="12.75" hidden="false" customHeight="false" outlineLevel="0" collapsed="false">
      <c r="A48" s="641" t="n">
        <f aca="false">+[3]Summary!U54</f>
        <v>37591</v>
      </c>
      <c r="B48" s="608" t="n">
        <v>0</v>
      </c>
      <c r="C48" s="608" t="n">
        <v>0</v>
      </c>
      <c r="D48" s="608" t="n">
        <v>0</v>
      </c>
      <c r="E48" s="608" t="n">
        <v>0</v>
      </c>
      <c r="F48" s="609" t="n">
        <v>0</v>
      </c>
      <c r="G48" s="610" t="n">
        <f aca="false">+B48+C48+D48</f>
        <v>0</v>
      </c>
      <c r="H48" s="611" t="n">
        <f aca="false">+E48</f>
        <v>0</v>
      </c>
      <c r="I48" s="612" t="n">
        <f aca="false">+F48</f>
        <v>0</v>
      </c>
      <c r="K48" s="607" t="n">
        <f aca="false">A48</f>
        <v>37591</v>
      </c>
      <c r="L48" s="640" t="n">
        <v>0</v>
      </c>
      <c r="M48" s="640" t="n">
        <v>0</v>
      </c>
      <c r="N48" s="617" t="n">
        <f aca="false">N47</f>
        <v>0</v>
      </c>
      <c r="O48" s="640" t="n">
        <f aca="false">'[3]NYISO A'!H57</f>
        <v>35</v>
      </c>
      <c r="P48" s="640" t="n">
        <f aca="false">'[3]NYISO G'!H57</f>
        <v>42.25</v>
      </c>
      <c r="Q48" s="617" t="n">
        <f aca="false">'[3]NYISO J'!H61</f>
        <v>0</v>
      </c>
    </row>
    <row r="49" customFormat="false" ht="13.5" hidden="false" customHeight="false" outlineLevel="0" collapsed="false">
      <c r="A49" s="644" t="n">
        <f aca="false">+[3]Summary!U55</f>
        <v>37622</v>
      </c>
      <c r="B49" s="645" t="n">
        <v>0</v>
      </c>
      <c r="C49" s="645" t="n">
        <v>0</v>
      </c>
      <c r="D49" s="645" t="n">
        <v>0</v>
      </c>
      <c r="E49" s="645" t="n">
        <v>0</v>
      </c>
      <c r="F49" s="646" t="n">
        <v>0</v>
      </c>
      <c r="G49" s="622" t="n">
        <f aca="false">+B49+C49+D49</f>
        <v>0</v>
      </c>
      <c r="H49" s="623" t="n">
        <f aca="false">+E49</f>
        <v>0</v>
      </c>
      <c r="I49" s="624" t="n">
        <f aca="false">+F49</f>
        <v>0</v>
      </c>
      <c r="J49" s="647"/>
      <c r="K49" s="619" t="n">
        <f aca="false">A49</f>
        <v>37622</v>
      </c>
      <c r="L49" s="620" t="n">
        <v>0</v>
      </c>
      <c r="M49" s="620" t="n">
        <f aca="false">'[3]NYISO G'!F58</f>
        <v>0</v>
      </c>
      <c r="N49" s="621" t="n">
        <f aca="false">N48</f>
        <v>0</v>
      </c>
      <c r="O49" s="620" t="n">
        <f aca="false">'[3]NYISO A'!H58</f>
        <v>39.5</v>
      </c>
      <c r="P49" s="620" t="n">
        <f aca="false">'[3]NYISO G'!H58</f>
        <v>55.5</v>
      </c>
      <c r="Q49" s="621" t="n">
        <f aca="false">'[3]NYISO J'!H62</f>
        <v>0</v>
      </c>
    </row>
  </sheetData>
  <mergeCells count="2">
    <mergeCell ref="L2:N2"/>
    <mergeCell ref="O2:Q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&amp;L Confidential&amp;C&amp;D&amp;RPage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8"/>
  <sheetViews>
    <sheetView showFormulas="false" showGridLines="true" showRowColHeaders="true" showZeros="true" rightToLeft="false" tabSelected="false" showOutlineSymbols="true" defaultGridColor="true" view="normal" topLeftCell="BM3" colorId="64" zoomScale="100" zoomScaleNormal="100" zoomScalePageLayoutView="100" workbookViewId="0">
      <selection pane="topLeft" activeCell="BU21" activeCellId="0" sqref="BU21:BV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53" min="53" style="0" width="10.28"/>
    <col collapsed="false" customWidth="true" hidden="false" outlineLevel="0" max="55" min="55" style="0" width="10.28"/>
    <col collapsed="false" customWidth="true" hidden="false" outlineLevel="0" max="57" min="57" style="0" width="10.28"/>
    <col collapsed="false" customWidth="true" hidden="false" outlineLevel="0" max="59" min="59" style="0" width="10.71"/>
    <col collapsed="false" customWidth="true" hidden="false" outlineLevel="0" max="61" min="61" style="0" width="12.99"/>
    <col collapsed="false" customWidth="true" hidden="false" outlineLevel="0" max="63" min="63" style="0" width="12.28"/>
    <col collapsed="false" customWidth="true" hidden="false" outlineLevel="0" max="65" min="65" style="0" width="11.7"/>
    <col collapsed="false" customWidth="true" hidden="false" outlineLevel="0" max="67" min="67" style="0" width="12.42"/>
    <col collapsed="false" customWidth="true" hidden="false" outlineLevel="0" max="69" min="69" style="0" width="12.28"/>
    <col collapsed="false" customWidth="true" hidden="false" outlineLevel="0" max="71" min="71" style="0" width="11.42"/>
    <col collapsed="false" customWidth="true" hidden="false" outlineLevel="0" max="73" min="73" style="0" width="12.14"/>
    <col collapsed="false" customWidth="true" hidden="false" outlineLevel="0" max="75" min="75" style="0" width="11.7"/>
    <col collapsed="false" customWidth="true" hidden="false" outlineLevel="0" max="77" min="77" style="0" width="11.28"/>
    <col collapsed="false" customWidth="false" hidden="true" outlineLevel="0" max="84" min="84" style="0" width="9.06"/>
    <col collapsed="false" customWidth="true" hidden="false" outlineLevel="0" max="85" min="85" style="0" width="12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9"/>
      <c r="C2" s="90" t="n">
        <v>1</v>
      </c>
      <c r="D2" s="90"/>
      <c r="E2" s="90" t="n">
        <v>2</v>
      </c>
      <c r="F2" s="90"/>
      <c r="G2" s="90" t="n">
        <v>3</v>
      </c>
      <c r="H2" s="90"/>
      <c r="I2" s="90" t="n">
        <v>4</v>
      </c>
      <c r="J2" s="90"/>
      <c r="K2" s="90"/>
      <c r="L2" s="90"/>
      <c r="M2" s="90" t="n">
        <v>6</v>
      </c>
      <c r="N2" s="90"/>
      <c r="O2" s="90" t="n">
        <v>7</v>
      </c>
      <c r="P2" s="90"/>
      <c r="Q2" s="90" t="n">
        <v>8</v>
      </c>
      <c r="R2" s="90"/>
      <c r="S2" s="90" t="n">
        <v>9</v>
      </c>
      <c r="T2" s="90"/>
      <c r="U2" s="90" t="n">
        <v>10</v>
      </c>
      <c r="V2" s="90"/>
      <c r="W2" s="90" t="n">
        <v>11</v>
      </c>
      <c r="X2" s="90"/>
      <c r="Y2" s="90" t="n">
        <v>12</v>
      </c>
      <c r="Z2" s="90"/>
      <c r="AA2" s="90" t="n">
        <v>13</v>
      </c>
      <c r="AB2" s="90"/>
      <c r="AC2" s="90" t="n">
        <v>14</v>
      </c>
      <c r="AD2" s="90"/>
      <c r="AE2" s="90" t="n">
        <v>15</v>
      </c>
      <c r="AF2" s="90"/>
      <c r="AG2" s="90" t="n">
        <v>16</v>
      </c>
      <c r="AH2" s="90"/>
      <c r="AI2" s="90" t="n">
        <v>17</v>
      </c>
      <c r="AJ2" s="90"/>
      <c r="AK2" s="90" t="n">
        <v>18</v>
      </c>
      <c r="AL2" s="90"/>
      <c r="AM2" s="90" t="n">
        <v>19</v>
      </c>
      <c r="AN2" s="90"/>
      <c r="AO2" s="90" t="n">
        <v>20</v>
      </c>
      <c r="AP2" s="90"/>
      <c r="AQ2" s="90" t="n">
        <v>21</v>
      </c>
      <c r="AR2" s="90"/>
      <c r="AS2" s="90" t="n">
        <v>22</v>
      </c>
      <c r="AT2" s="90"/>
      <c r="AU2" s="90" t="n">
        <v>23</v>
      </c>
      <c r="AV2" s="90"/>
      <c r="AW2" s="90" t="n">
        <v>24</v>
      </c>
      <c r="AX2" s="90"/>
      <c r="AY2" s="90" t="n">
        <v>25</v>
      </c>
      <c r="AZ2" s="90"/>
      <c r="BA2" s="90" t="n">
        <v>26</v>
      </c>
      <c r="BB2" s="90"/>
      <c r="BC2" s="90" t="n">
        <v>27</v>
      </c>
      <c r="BD2" s="90"/>
      <c r="BE2" s="90" t="n">
        <v>28</v>
      </c>
      <c r="BF2" s="90"/>
      <c r="BG2" s="90" t="n">
        <v>29</v>
      </c>
      <c r="BH2" s="90"/>
      <c r="BI2" s="90" t="n">
        <v>30</v>
      </c>
      <c r="BJ2" s="90"/>
      <c r="BK2" s="90" t="n">
        <v>31</v>
      </c>
      <c r="BL2" s="90"/>
      <c r="BM2" s="90" t="n">
        <v>32</v>
      </c>
      <c r="BN2" s="90"/>
      <c r="BO2" s="90" t="n">
        <v>33</v>
      </c>
      <c r="BP2" s="90"/>
      <c r="BQ2" s="90" t="n">
        <v>34</v>
      </c>
      <c r="BR2" s="90"/>
      <c r="BS2" s="90" t="n">
        <v>35</v>
      </c>
      <c r="BT2" s="90"/>
      <c r="BU2" s="90" t="n">
        <v>36</v>
      </c>
      <c r="BV2" s="90"/>
      <c r="BW2" s="90" t="n">
        <v>37</v>
      </c>
      <c r="BX2" s="90"/>
      <c r="BY2" s="90" t="n">
        <v>38</v>
      </c>
      <c r="BZ2" s="90"/>
      <c r="CA2" s="90" t="n">
        <v>39</v>
      </c>
      <c r="CB2" s="90"/>
      <c r="CC2" s="90" t="n">
        <v>40</v>
      </c>
      <c r="CD2" s="90"/>
      <c r="CE2" s="91" t="s">
        <v>52</v>
      </c>
      <c r="CF2" s="92" t="s">
        <v>53</v>
      </c>
      <c r="CG2" s="89"/>
    </row>
    <row r="3" customFormat="false" ht="13.5" hidden="false" customHeight="false" outlineLevel="0" collapsed="false">
      <c r="B3" s="106" t="s">
        <v>57</v>
      </c>
      <c r="C3" s="107" t="s">
        <v>58</v>
      </c>
      <c r="D3" s="108" t="s">
        <v>55</v>
      </c>
      <c r="E3" s="107" t="s">
        <v>58</v>
      </c>
      <c r="F3" s="108" t="s">
        <v>55</v>
      </c>
      <c r="G3" s="107" t="s">
        <v>58</v>
      </c>
      <c r="H3" s="108" t="s">
        <v>55</v>
      </c>
      <c r="I3" s="107" t="s">
        <v>58</v>
      </c>
      <c r="J3" s="108" t="s">
        <v>55</v>
      </c>
      <c r="K3" s="107"/>
      <c r="L3" s="108"/>
      <c r="M3" s="107" t="s">
        <v>58</v>
      </c>
      <c r="N3" s="108" t="s">
        <v>55</v>
      </c>
      <c r="O3" s="107" t="s">
        <v>58</v>
      </c>
      <c r="P3" s="108" t="s">
        <v>55</v>
      </c>
      <c r="Q3" s="107" t="s">
        <v>58</v>
      </c>
      <c r="R3" s="108" t="s">
        <v>55</v>
      </c>
      <c r="S3" s="107" t="s">
        <v>58</v>
      </c>
      <c r="T3" s="108" t="s">
        <v>55</v>
      </c>
      <c r="U3" s="107" t="s">
        <v>58</v>
      </c>
      <c r="V3" s="108" t="s">
        <v>55</v>
      </c>
      <c r="W3" s="107" t="s">
        <v>58</v>
      </c>
      <c r="X3" s="108" t="s">
        <v>55</v>
      </c>
      <c r="Y3" s="107" t="s">
        <v>58</v>
      </c>
      <c r="Z3" s="108" t="s">
        <v>55</v>
      </c>
      <c r="AA3" s="109" t="s">
        <v>58</v>
      </c>
      <c r="AB3" s="110" t="s">
        <v>55</v>
      </c>
      <c r="AC3" s="107" t="s">
        <v>58</v>
      </c>
      <c r="AD3" s="108" t="s">
        <v>55</v>
      </c>
      <c r="AE3" s="107" t="s">
        <v>58</v>
      </c>
      <c r="AF3" s="108" t="s">
        <v>55</v>
      </c>
      <c r="AG3" s="107" t="s">
        <v>58</v>
      </c>
      <c r="AH3" s="108" t="s">
        <v>55</v>
      </c>
      <c r="AI3" s="107" t="s">
        <v>58</v>
      </c>
      <c r="AJ3" s="108" t="s">
        <v>55</v>
      </c>
      <c r="AK3" s="107" t="s">
        <v>58</v>
      </c>
      <c r="AL3" s="108" t="s">
        <v>55</v>
      </c>
      <c r="AM3" s="107" t="s">
        <v>58</v>
      </c>
      <c r="AN3" s="108" t="s">
        <v>55</v>
      </c>
      <c r="AO3" s="107" t="s">
        <v>58</v>
      </c>
      <c r="AP3" s="108" t="s">
        <v>55</v>
      </c>
      <c r="AQ3" s="107" t="s">
        <v>58</v>
      </c>
      <c r="AR3" s="108" t="s">
        <v>55</v>
      </c>
      <c r="AS3" s="107" t="s">
        <v>58</v>
      </c>
      <c r="AT3" s="108" t="s">
        <v>55</v>
      </c>
      <c r="AU3" s="107" t="s">
        <v>58</v>
      </c>
      <c r="AV3" s="108" t="s">
        <v>55</v>
      </c>
      <c r="AW3" s="107" t="s">
        <v>58</v>
      </c>
      <c r="AX3" s="108" t="s">
        <v>55</v>
      </c>
      <c r="AY3" s="107" t="s">
        <v>58</v>
      </c>
      <c r="AZ3" s="108" t="s">
        <v>55</v>
      </c>
      <c r="BA3" s="107" t="s">
        <v>58</v>
      </c>
      <c r="BB3" s="108" t="s">
        <v>55</v>
      </c>
      <c r="BC3" s="107" t="s">
        <v>58</v>
      </c>
      <c r="BD3" s="108" t="s">
        <v>55</v>
      </c>
      <c r="BE3" s="107" t="s">
        <v>58</v>
      </c>
      <c r="BF3" s="108" t="s">
        <v>55</v>
      </c>
      <c r="BG3" s="107" t="s">
        <v>58</v>
      </c>
      <c r="BH3" s="108" t="s">
        <v>55</v>
      </c>
      <c r="BI3" s="107" t="s">
        <v>58</v>
      </c>
      <c r="BJ3" s="108" t="s">
        <v>55</v>
      </c>
      <c r="BK3" s="107" t="s">
        <v>58</v>
      </c>
      <c r="BL3" s="108" t="s">
        <v>55</v>
      </c>
      <c r="BM3" s="107" t="s">
        <v>58</v>
      </c>
      <c r="BN3" s="108" t="s">
        <v>55</v>
      </c>
      <c r="BO3" s="107" t="s">
        <v>58</v>
      </c>
      <c r="BP3" s="108" t="s">
        <v>55</v>
      </c>
      <c r="BQ3" s="107" t="s">
        <v>58</v>
      </c>
      <c r="BR3" s="108" t="s">
        <v>55</v>
      </c>
      <c r="BS3" s="107" t="s">
        <v>58</v>
      </c>
      <c r="BT3" s="108" t="s">
        <v>55</v>
      </c>
      <c r="BU3" s="107" t="s">
        <v>58</v>
      </c>
      <c r="BV3" s="108" t="s">
        <v>55</v>
      </c>
      <c r="BW3" s="107" t="s">
        <v>58</v>
      </c>
      <c r="BX3" s="108" t="s">
        <v>55</v>
      </c>
      <c r="BY3" s="107" t="s">
        <v>58</v>
      </c>
      <c r="BZ3" s="108" t="s">
        <v>55</v>
      </c>
      <c r="CA3" s="107" t="s">
        <v>58</v>
      </c>
      <c r="CB3" s="108" t="s">
        <v>55</v>
      </c>
      <c r="CC3" s="107" t="s">
        <v>58</v>
      </c>
      <c r="CD3" s="108" t="s">
        <v>55</v>
      </c>
      <c r="CE3" s="111" t="s">
        <v>58</v>
      </c>
      <c r="CF3" s="112" t="s">
        <v>55</v>
      </c>
      <c r="CG3" s="106" t="s">
        <v>57</v>
      </c>
    </row>
    <row r="4" customFormat="false" ht="15.75" hidden="false" customHeight="false" outlineLevel="0" collapsed="false">
      <c r="B4" s="124"/>
      <c r="C4" s="125"/>
      <c r="D4" s="126"/>
      <c r="E4" s="125"/>
      <c r="F4" s="127"/>
      <c r="G4" s="128"/>
      <c r="H4" s="129"/>
      <c r="I4" s="125"/>
      <c r="J4" s="127"/>
      <c r="K4" s="125"/>
      <c r="L4" s="127"/>
      <c r="M4" s="125"/>
      <c r="N4" s="127"/>
      <c r="O4" s="299"/>
      <c r="P4" s="300"/>
      <c r="Q4" s="125"/>
      <c r="R4" s="127"/>
      <c r="S4" s="125"/>
      <c r="T4" s="127"/>
      <c r="U4" s="125"/>
      <c r="V4" s="127"/>
      <c r="W4" s="125"/>
      <c r="X4" s="127"/>
      <c r="Y4" s="125"/>
      <c r="Z4" s="127"/>
      <c r="AA4" s="125"/>
      <c r="AB4" s="127"/>
      <c r="AC4" s="125"/>
      <c r="AD4" s="127"/>
      <c r="AE4" s="125"/>
      <c r="AF4" s="127"/>
      <c r="AG4" s="125"/>
      <c r="AH4" s="127"/>
      <c r="AI4" s="125"/>
      <c r="AJ4" s="127"/>
      <c r="AK4" s="125"/>
      <c r="AL4" s="127"/>
      <c r="AM4" s="125"/>
      <c r="AN4" s="127"/>
      <c r="AO4" s="131"/>
      <c r="AP4" s="126"/>
      <c r="AQ4" s="131"/>
      <c r="AR4" s="126"/>
      <c r="AS4" s="131"/>
      <c r="AT4" s="126"/>
      <c r="AU4" s="131"/>
      <c r="AV4" s="126"/>
      <c r="AW4" s="131"/>
      <c r="AX4" s="126"/>
      <c r="AY4" s="131"/>
      <c r="AZ4" s="126"/>
      <c r="BA4" s="131"/>
      <c r="BB4" s="126"/>
      <c r="BC4" s="131"/>
      <c r="BD4" s="126"/>
      <c r="BE4" s="131"/>
      <c r="BF4" s="126"/>
      <c r="BG4" s="131"/>
      <c r="BH4" s="126"/>
      <c r="BI4" s="131"/>
      <c r="BJ4" s="126"/>
      <c r="BK4" s="131"/>
      <c r="BL4" s="126"/>
      <c r="BM4" s="131"/>
      <c r="BN4" s="126"/>
      <c r="BO4" s="131"/>
      <c r="BP4" s="126"/>
      <c r="BQ4" s="131"/>
      <c r="BR4" s="126"/>
      <c r="BS4" s="131"/>
      <c r="BT4" s="126"/>
      <c r="BU4" s="131"/>
      <c r="BV4" s="126"/>
      <c r="BW4" s="131"/>
      <c r="BX4" s="126"/>
      <c r="BY4" s="131"/>
      <c r="BZ4" s="126"/>
      <c r="CA4" s="131"/>
      <c r="CB4" s="126"/>
      <c r="CC4" s="131"/>
      <c r="CD4" s="126"/>
      <c r="CE4" s="132" t="n">
        <f aca="false">C4+E4+G4+I4+K4+M4+O4+Q4+S4+U4+W4+Y4+AA4+AC4+AE4+AG4+AI4+AK4+AM4+AO4+AQ4+AS4+AU4+AW4+AY4+BA4+BC4+BE4+BG4+BI4+BK4+BM4+BO4+BQ4+BS4+BU4+BW4+BY4+CA4+CC4</f>
        <v>0</v>
      </c>
      <c r="CF4" s="133" t="n">
        <f aca="false">IF(AND(CE4=0,CI4=0),0,(CL4+CM4)/CI4)</f>
        <v>0</v>
      </c>
      <c r="CG4" s="124" t="n">
        <f aca="false">B4</f>
        <v>0</v>
      </c>
    </row>
    <row r="5" customFormat="false" ht="15.75" hidden="false" customHeight="false" outlineLevel="0" collapsed="false">
      <c r="B5" s="301" t="s">
        <v>57</v>
      </c>
      <c r="C5" s="125"/>
      <c r="D5" s="126"/>
      <c r="E5" s="125"/>
      <c r="F5" s="127"/>
      <c r="G5" s="128"/>
      <c r="H5" s="146"/>
      <c r="I5" s="125"/>
      <c r="J5" s="127"/>
      <c r="K5" s="125"/>
      <c r="L5" s="127"/>
      <c r="M5" s="128"/>
      <c r="N5" s="129"/>
      <c r="O5" s="128"/>
      <c r="P5" s="129"/>
      <c r="Q5" s="128"/>
      <c r="R5" s="129"/>
      <c r="S5" s="128"/>
      <c r="T5" s="127"/>
      <c r="U5" s="128"/>
      <c r="V5" s="129"/>
      <c r="W5" s="147"/>
      <c r="X5" s="129"/>
      <c r="Y5" s="147"/>
      <c r="Z5" s="129"/>
      <c r="AA5" s="148"/>
      <c r="AB5" s="149"/>
      <c r="AC5" s="150"/>
      <c r="AD5" s="126"/>
      <c r="AE5" s="131"/>
      <c r="AF5" s="126"/>
      <c r="AG5" s="131"/>
      <c r="AH5" s="126"/>
      <c r="AI5" s="150"/>
      <c r="AJ5" s="126"/>
      <c r="AK5" s="131"/>
      <c r="AL5" s="126"/>
      <c r="AM5" s="150"/>
      <c r="AN5" s="126"/>
      <c r="AO5" s="302" t="n">
        <v>37162</v>
      </c>
      <c r="AP5" s="126"/>
      <c r="AQ5" s="302" t="n">
        <v>37165</v>
      </c>
      <c r="AR5" s="126"/>
      <c r="AS5" s="302" t="n">
        <f aca="false">AQ5+1</f>
        <v>37166</v>
      </c>
      <c r="AT5" s="126"/>
      <c r="AU5" s="302" t="n">
        <f aca="false">AS5+1</f>
        <v>37167</v>
      </c>
      <c r="AV5" s="126"/>
      <c r="AW5" s="302" t="n">
        <f aca="false">AU5+1</f>
        <v>37168</v>
      </c>
      <c r="AX5" s="126"/>
      <c r="AY5" s="302" t="n">
        <f aca="false">AW5+1</f>
        <v>37169</v>
      </c>
      <c r="AZ5" s="126"/>
      <c r="BA5" s="302" t="n">
        <f aca="false">AY5+1</f>
        <v>37170</v>
      </c>
      <c r="BB5" s="126"/>
      <c r="BC5" s="302" t="n">
        <f aca="false">BA5+1</f>
        <v>37171</v>
      </c>
      <c r="BD5" s="126"/>
      <c r="BE5" s="302" t="n">
        <f aca="false">BC5+1</f>
        <v>37172</v>
      </c>
      <c r="BF5" s="126"/>
      <c r="BG5" s="302" t="n">
        <f aca="false">BE5+1</f>
        <v>37173</v>
      </c>
      <c r="BH5" s="126"/>
      <c r="BI5" s="302" t="n">
        <f aca="false">BG5+1</f>
        <v>37174</v>
      </c>
      <c r="BJ5" s="126"/>
      <c r="BK5" s="302" t="n">
        <f aca="false">BI5+1</f>
        <v>37175</v>
      </c>
      <c r="BL5" s="126"/>
      <c r="BM5" s="302" t="n">
        <f aca="false">BK5+1</f>
        <v>37176</v>
      </c>
      <c r="BN5" s="126"/>
      <c r="BO5" s="302" t="n">
        <f aca="false">BM5+3</f>
        <v>37179</v>
      </c>
      <c r="BP5" s="126"/>
      <c r="BQ5" s="302" t="n">
        <f aca="false">BO5+1</f>
        <v>37180</v>
      </c>
      <c r="BR5" s="126"/>
      <c r="BS5" s="302" t="n">
        <f aca="false">BQ5+1</f>
        <v>37181</v>
      </c>
      <c r="BT5" s="126"/>
      <c r="BU5" s="302" t="n">
        <f aca="false">BS5+1</f>
        <v>37182</v>
      </c>
      <c r="BV5" s="126"/>
      <c r="BW5" s="302" t="n">
        <f aca="false">BU5+1</f>
        <v>37183</v>
      </c>
      <c r="BX5" s="126"/>
      <c r="BY5" s="302"/>
      <c r="BZ5" s="126"/>
      <c r="CA5" s="131"/>
      <c r="CB5" s="126"/>
      <c r="CC5" s="131"/>
      <c r="CD5" s="126"/>
      <c r="CE5" s="132" t="n">
        <f aca="false">C5+E5+G5+I5+K5+M5+O5+Q5+S5+U5+W5+Y5+AA5+AC5+AE5+AG5+AI5+AK5+AM5+AO5+AQ5+AS5+AU5+AW5+AY5+BA5+BC5+BE5+BG5+BI5+BK5+BM5+BO5+BQ5+BS5+BU5+BW5+BY5+CA5+CC5</f>
        <v>669113</v>
      </c>
      <c r="CF5" s="133" t="e">
        <f aca="false">IF(AND(CE5=0,CI5=0),0,(CL5+CM5)/CI5)</f>
        <v>#DIV/0!</v>
      </c>
      <c r="CG5" s="124" t="str">
        <f aca="false">B5</f>
        <v>Date</v>
      </c>
    </row>
    <row r="6" customFormat="false" ht="15.75" hidden="false" customHeight="false" outlineLevel="0" collapsed="false">
      <c r="B6" s="124" t="n">
        <f aca="false">'ZONE A POSITIONS'!B7</f>
        <v>37165</v>
      </c>
      <c r="C6" s="125" t="n">
        <v>100</v>
      </c>
      <c r="D6" s="126" t="n">
        <v>30</v>
      </c>
      <c r="E6" s="125" t="n">
        <v>50</v>
      </c>
      <c r="F6" s="126" t="n">
        <v>29.75</v>
      </c>
      <c r="G6" s="125" t="n">
        <v>50</v>
      </c>
      <c r="H6" s="127" t="n">
        <v>29.5</v>
      </c>
      <c r="I6" s="128" t="n">
        <v>-50</v>
      </c>
      <c r="J6" s="129" t="n">
        <v>29.5</v>
      </c>
      <c r="K6" s="125" t="n">
        <v>50</v>
      </c>
      <c r="L6" s="127" t="n">
        <v>29.25</v>
      </c>
      <c r="M6" s="125" t="n">
        <v>-50</v>
      </c>
      <c r="N6" s="127" t="n">
        <v>29.25</v>
      </c>
      <c r="O6" s="128" t="n">
        <v>50</v>
      </c>
      <c r="P6" s="129" t="n">
        <v>30</v>
      </c>
      <c r="Q6" s="125" t="n">
        <v>-50</v>
      </c>
      <c r="R6" s="126" t="n">
        <v>29.5</v>
      </c>
      <c r="S6" s="125" t="n">
        <v>-50</v>
      </c>
      <c r="T6" s="127" t="n">
        <v>29.75</v>
      </c>
      <c r="U6" s="125" t="n">
        <v>50</v>
      </c>
      <c r="V6" s="126" t="n">
        <v>30</v>
      </c>
      <c r="W6" s="125" t="n">
        <v>50</v>
      </c>
      <c r="X6" s="127" t="n">
        <v>30</v>
      </c>
      <c r="Y6" s="128" t="n">
        <v>50</v>
      </c>
      <c r="Z6" s="129" t="n">
        <v>29.9</v>
      </c>
      <c r="AA6" s="125" t="n">
        <v>-50</v>
      </c>
      <c r="AB6" s="127" t="n">
        <v>29.9</v>
      </c>
      <c r="AC6" s="125" t="n">
        <v>-50</v>
      </c>
      <c r="AD6" s="127" t="n">
        <v>30.05</v>
      </c>
      <c r="AE6" s="128" t="n">
        <v>50</v>
      </c>
      <c r="AF6" s="129" t="n">
        <v>30.1</v>
      </c>
      <c r="AG6" s="125" t="n">
        <v>-50</v>
      </c>
      <c r="AH6" s="129" t="n">
        <v>30.1</v>
      </c>
      <c r="AI6" s="125" t="n">
        <v>-50</v>
      </c>
      <c r="AJ6" s="129" t="n">
        <v>30.2</v>
      </c>
      <c r="AK6" s="125" t="n">
        <v>-50</v>
      </c>
      <c r="AL6" s="129" t="n">
        <v>30.35</v>
      </c>
      <c r="AM6" s="128" t="n">
        <v>200</v>
      </c>
      <c r="AN6" s="129" t="n">
        <v>30.3</v>
      </c>
      <c r="AO6" s="131"/>
      <c r="AP6" s="126"/>
      <c r="AQ6" s="131"/>
      <c r="AR6" s="126"/>
      <c r="AS6" s="131"/>
      <c r="AT6" s="126"/>
      <c r="AU6" s="131"/>
      <c r="AV6" s="126"/>
      <c r="AW6" s="131"/>
      <c r="AX6" s="126"/>
      <c r="AY6" s="131"/>
      <c r="AZ6" s="126"/>
      <c r="BA6" s="131"/>
      <c r="BB6" s="126"/>
      <c r="BC6" s="131"/>
      <c r="BD6" s="126"/>
      <c r="BE6" s="131"/>
      <c r="BF6" s="126"/>
      <c r="BG6" s="131"/>
      <c r="BH6" s="126"/>
      <c r="BI6" s="131"/>
      <c r="BJ6" s="126"/>
      <c r="BK6" s="131"/>
      <c r="BL6" s="126"/>
      <c r="BM6" s="131"/>
      <c r="BN6" s="126"/>
      <c r="BO6" s="131"/>
      <c r="BP6" s="126"/>
      <c r="BQ6" s="131"/>
      <c r="BR6" s="126"/>
      <c r="BS6" s="131"/>
      <c r="BT6" s="126"/>
      <c r="BU6" s="131"/>
      <c r="BV6" s="126"/>
      <c r="BW6" s="131"/>
      <c r="BX6" s="126"/>
      <c r="BY6" s="131"/>
      <c r="BZ6" s="126"/>
      <c r="CA6" s="131"/>
      <c r="CB6" s="126"/>
      <c r="CC6" s="131"/>
      <c r="CD6" s="126"/>
      <c r="CE6" s="132" t="n">
        <f aca="false">C6+E6+G6+I6+K6+M6+O6+Q6+S6+U6+W6+Y6+AA6+AC6+AE6+AG6+AI6+AK6+AM6+AO6+AQ6+AS6+AU6+AW6+AY6+BA6+BC6+BE6+BG6+BI6+BK6+BM6+BO6+BQ6+BS6+BU6+BW6+BY6+CA6+CC6</f>
        <v>250</v>
      </c>
      <c r="CF6" s="133" t="n">
        <f aca="false">(D6+F6+H6+J6+L6)/5</f>
        <v>29.6</v>
      </c>
      <c r="CG6" s="124" t="n">
        <f aca="false">B6</f>
        <v>37165</v>
      </c>
    </row>
    <row r="7" customFormat="false" ht="15.75" hidden="false" customHeight="false" outlineLevel="0" collapsed="false">
      <c r="B7" s="124" t="n">
        <f aca="false">'ZONE A POSITIONS'!B8</f>
        <v>37166</v>
      </c>
      <c r="C7" s="125" t="n">
        <v>100</v>
      </c>
      <c r="D7" s="127" t="n">
        <v>30</v>
      </c>
      <c r="E7" s="128" t="n">
        <v>50</v>
      </c>
      <c r="F7" s="127" t="n">
        <v>29.75</v>
      </c>
      <c r="G7" s="125" t="n">
        <v>50</v>
      </c>
      <c r="H7" s="126" t="n">
        <v>29.5</v>
      </c>
      <c r="I7" s="128" t="n">
        <v>-50</v>
      </c>
      <c r="J7" s="129" t="n">
        <v>29.5</v>
      </c>
      <c r="K7" s="128" t="n">
        <v>50</v>
      </c>
      <c r="L7" s="129" t="n">
        <v>29.25</v>
      </c>
      <c r="M7" s="128" t="n">
        <v>-50</v>
      </c>
      <c r="N7" s="129" t="n">
        <v>29.25</v>
      </c>
      <c r="O7" s="128" t="n">
        <v>50</v>
      </c>
      <c r="P7" s="129" t="n">
        <v>30</v>
      </c>
      <c r="Q7" s="128" t="n">
        <v>-50</v>
      </c>
      <c r="R7" s="127" t="n">
        <v>29.5</v>
      </c>
      <c r="S7" s="125" t="n">
        <v>-50</v>
      </c>
      <c r="T7" s="126" t="n">
        <v>29.75</v>
      </c>
      <c r="U7" s="128" t="n">
        <v>50</v>
      </c>
      <c r="V7" s="127" t="n">
        <v>30</v>
      </c>
      <c r="W7" s="125" t="n">
        <v>50</v>
      </c>
      <c r="X7" s="126" t="n">
        <v>30</v>
      </c>
      <c r="Y7" s="128" t="n">
        <v>50</v>
      </c>
      <c r="Z7" s="129" t="n">
        <v>29.9</v>
      </c>
      <c r="AA7" s="128" t="n">
        <v>-50</v>
      </c>
      <c r="AB7" s="129" t="n">
        <v>29.9</v>
      </c>
      <c r="AC7" s="128" t="n">
        <v>-50</v>
      </c>
      <c r="AD7" s="129" t="n">
        <v>30.05</v>
      </c>
      <c r="AE7" s="128" t="n">
        <v>50</v>
      </c>
      <c r="AF7" s="129" t="n">
        <v>30.1</v>
      </c>
      <c r="AG7" s="128" t="n">
        <v>-50</v>
      </c>
      <c r="AH7" s="129" t="n">
        <v>30.1</v>
      </c>
      <c r="AI7" s="128" t="n">
        <v>-50</v>
      </c>
      <c r="AJ7" s="129" t="n">
        <v>30.2</v>
      </c>
      <c r="AK7" s="128" t="n">
        <v>-50</v>
      </c>
      <c r="AL7" s="129" t="n">
        <v>30.35</v>
      </c>
      <c r="AM7" s="128" t="n">
        <v>200</v>
      </c>
      <c r="AN7" s="129" t="n">
        <v>30.3</v>
      </c>
      <c r="AO7" s="131" t="n">
        <v>0</v>
      </c>
      <c r="AP7" s="126" t="n">
        <v>29.35</v>
      </c>
      <c r="AQ7" s="131"/>
      <c r="AR7" s="126"/>
      <c r="AS7" s="131"/>
      <c r="AT7" s="126"/>
      <c r="AU7" s="131"/>
      <c r="AV7" s="126"/>
      <c r="AW7" s="131"/>
      <c r="AX7" s="126"/>
      <c r="AY7" s="131"/>
      <c r="AZ7" s="126"/>
      <c r="BA7" s="131"/>
      <c r="BB7" s="126"/>
      <c r="BC7" s="131"/>
      <c r="BD7" s="126"/>
      <c r="BE7" s="131"/>
      <c r="BF7" s="126"/>
      <c r="BG7" s="131"/>
      <c r="BH7" s="126"/>
      <c r="BI7" s="131"/>
      <c r="BJ7" s="126"/>
      <c r="BK7" s="131"/>
      <c r="BL7" s="126"/>
      <c r="BM7" s="131"/>
      <c r="BN7" s="126"/>
      <c r="BO7" s="131"/>
      <c r="BP7" s="126"/>
      <c r="BQ7" s="131"/>
      <c r="BR7" s="126"/>
      <c r="BS7" s="131"/>
      <c r="BT7" s="126"/>
      <c r="BU7" s="131"/>
      <c r="BV7" s="126"/>
      <c r="BW7" s="131"/>
      <c r="BX7" s="126"/>
      <c r="BY7" s="131"/>
      <c r="BZ7" s="126"/>
      <c r="CA7" s="131"/>
      <c r="CB7" s="126"/>
      <c r="CC7" s="131"/>
      <c r="CD7" s="126"/>
      <c r="CE7" s="132" t="n">
        <f aca="false">C7+E7+G7+I7+K7+M7+O7+Q7+S7+U7+W7+Y7+AA7+AC7+AE7+AG7+AI7+AK7+AM7+AO7+AQ7+AS7+AU7+AW7+AY7+BA7+BC7+BE7+BG7+BI7+BK7+BM7+BO7+BQ7+BS7+BU7+BW7+BY7+CA7+CC7</f>
        <v>250</v>
      </c>
      <c r="CF7" s="133" t="n">
        <f aca="false">(D7+F7+H7+J7+L7)/5</f>
        <v>29.6</v>
      </c>
      <c r="CG7" s="124" t="n">
        <f aca="false">B7</f>
        <v>37166</v>
      </c>
    </row>
    <row r="8" customFormat="false" ht="15.75" hidden="false" customHeight="false" outlineLevel="0" collapsed="false">
      <c r="B8" s="124" t="n">
        <f aca="false">'ZONE A POSITIONS'!B9</f>
        <v>37167</v>
      </c>
      <c r="C8" s="125" t="n">
        <v>100</v>
      </c>
      <c r="D8" s="126" t="n">
        <v>30</v>
      </c>
      <c r="E8" s="125" t="n">
        <v>50</v>
      </c>
      <c r="F8" s="126" t="n">
        <v>29.75</v>
      </c>
      <c r="G8" s="125" t="n">
        <v>50</v>
      </c>
      <c r="H8" s="127" t="n">
        <v>29.5</v>
      </c>
      <c r="I8" s="128" t="n">
        <v>-50</v>
      </c>
      <c r="J8" s="129" t="n">
        <v>29.5</v>
      </c>
      <c r="K8" s="125" t="n">
        <v>50</v>
      </c>
      <c r="L8" s="127" t="n">
        <v>29.25</v>
      </c>
      <c r="M8" s="125" t="n">
        <v>-50</v>
      </c>
      <c r="N8" s="127" t="n">
        <v>29.25</v>
      </c>
      <c r="O8" s="128" t="n">
        <v>50</v>
      </c>
      <c r="P8" s="129" t="n">
        <v>30</v>
      </c>
      <c r="Q8" s="125" t="n">
        <v>-50</v>
      </c>
      <c r="R8" s="126" t="n">
        <v>29.5</v>
      </c>
      <c r="S8" s="125" t="n">
        <v>-50</v>
      </c>
      <c r="T8" s="127" t="n">
        <v>29.75</v>
      </c>
      <c r="U8" s="125" t="n">
        <v>50</v>
      </c>
      <c r="V8" s="126" t="n">
        <v>30</v>
      </c>
      <c r="W8" s="125" t="n">
        <v>50</v>
      </c>
      <c r="X8" s="127" t="n">
        <v>30</v>
      </c>
      <c r="Y8" s="128" t="n">
        <v>50</v>
      </c>
      <c r="Z8" s="129" t="n">
        <v>29.9</v>
      </c>
      <c r="AA8" s="125" t="n">
        <v>-50</v>
      </c>
      <c r="AB8" s="127" t="n">
        <v>29.9</v>
      </c>
      <c r="AC8" s="125" t="n">
        <v>-50</v>
      </c>
      <c r="AD8" s="127" t="n">
        <v>30.05</v>
      </c>
      <c r="AE8" s="128" t="n">
        <v>50</v>
      </c>
      <c r="AF8" s="129" t="n">
        <v>30.1</v>
      </c>
      <c r="AG8" s="125" t="n">
        <v>-50</v>
      </c>
      <c r="AH8" s="129" t="n">
        <v>30.1</v>
      </c>
      <c r="AI8" s="125" t="n">
        <v>-50</v>
      </c>
      <c r="AJ8" s="129" t="n">
        <v>30.2</v>
      </c>
      <c r="AK8" s="125" t="n">
        <v>-50</v>
      </c>
      <c r="AL8" s="129" t="n">
        <v>30.35</v>
      </c>
      <c r="AM8" s="128" t="n">
        <v>200</v>
      </c>
      <c r="AN8" s="129" t="n">
        <v>30.3</v>
      </c>
      <c r="AO8" s="131" t="n">
        <v>0</v>
      </c>
      <c r="AP8" s="126" t="n">
        <v>29.35</v>
      </c>
      <c r="AQ8" s="125" t="n">
        <v>50</v>
      </c>
      <c r="AR8" s="127" t="n">
        <v>28.384</v>
      </c>
      <c r="AS8" s="125" t="n">
        <v>-50</v>
      </c>
      <c r="AT8" s="126" t="n">
        <v>28.277</v>
      </c>
      <c r="AU8" s="131"/>
      <c r="AV8" s="126"/>
      <c r="AW8" s="131"/>
      <c r="AX8" s="126"/>
      <c r="AY8" s="131"/>
      <c r="AZ8" s="126"/>
      <c r="BA8" s="131"/>
      <c r="BB8" s="126"/>
      <c r="BC8" s="131"/>
      <c r="BD8" s="126"/>
      <c r="BE8" s="131"/>
      <c r="BF8" s="126"/>
      <c r="BG8" s="131"/>
      <c r="BH8" s="126"/>
      <c r="BI8" s="131"/>
      <c r="BJ8" s="126"/>
      <c r="BK8" s="131"/>
      <c r="BL8" s="126"/>
      <c r="BM8" s="131"/>
      <c r="BN8" s="126"/>
      <c r="BO8" s="131"/>
      <c r="BP8" s="126"/>
      <c r="BQ8" s="131"/>
      <c r="BR8" s="126"/>
      <c r="BS8" s="131"/>
      <c r="BT8" s="126"/>
      <c r="BU8" s="131"/>
      <c r="BV8" s="126"/>
      <c r="BW8" s="131"/>
      <c r="BX8" s="126"/>
      <c r="BY8" s="131"/>
      <c r="BZ8" s="126"/>
      <c r="CA8" s="131"/>
      <c r="CB8" s="126"/>
      <c r="CC8" s="131"/>
      <c r="CD8" s="126"/>
      <c r="CE8" s="132" t="n">
        <f aca="false">C8+E8+G8+I8+K8+M8+O8+Q8+S8+U8+W8+Y8+AA8+AC8+AE8+AG8+AI8+AK8+AM8+AO8+AQ8+AS8+AU8+AW8+AY8+BA8+BC8+BE8+BG8+BI8+BK8+BM8+BO8+BQ8+BS8+BU8+BW8+BY8+CA8+CC8</f>
        <v>250</v>
      </c>
      <c r="CF8" s="133" t="n">
        <f aca="false">(D8+F8+H8+J8+L8)/5</f>
        <v>29.6</v>
      </c>
      <c r="CG8" s="124" t="n">
        <f aca="false">B8</f>
        <v>37167</v>
      </c>
    </row>
    <row r="9" customFormat="false" ht="15.75" hidden="false" customHeight="false" outlineLevel="0" collapsed="false">
      <c r="B9" s="124" t="n">
        <f aca="false">'ZONE A POSITIONS'!B10</f>
        <v>37168</v>
      </c>
      <c r="C9" s="125" t="n">
        <v>100</v>
      </c>
      <c r="D9" s="127" t="n">
        <v>30</v>
      </c>
      <c r="E9" s="128" t="n">
        <v>50</v>
      </c>
      <c r="F9" s="127" t="n">
        <v>29.75</v>
      </c>
      <c r="G9" s="125" t="n">
        <v>50</v>
      </c>
      <c r="H9" s="126" t="n">
        <v>29.5</v>
      </c>
      <c r="I9" s="128" t="n">
        <v>-50</v>
      </c>
      <c r="J9" s="129" t="n">
        <v>29.5</v>
      </c>
      <c r="K9" s="128" t="n">
        <v>50</v>
      </c>
      <c r="L9" s="129" t="n">
        <v>29.25</v>
      </c>
      <c r="M9" s="128" t="n">
        <v>-50</v>
      </c>
      <c r="N9" s="129" t="n">
        <v>29.25</v>
      </c>
      <c r="O9" s="128" t="n">
        <v>50</v>
      </c>
      <c r="P9" s="129" t="n">
        <v>30</v>
      </c>
      <c r="Q9" s="128" t="n">
        <v>-50</v>
      </c>
      <c r="R9" s="127" t="n">
        <v>29.5</v>
      </c>
      <c r="S9" s="125" t="n">
        <v>-50</v>
      </c>
      <c r="T9" s="126" t="n">
        <v>29.75</v>
      </c>
      <c r="U9" s="128" t="n">
        <v>50</v>
      </c>
      <c r="V9" s="127" t="n">
        <v>30</v>
      </c>
      <c r="W9" s="125" t="n">
        <v>50</v>
      </c>
      <c r="X9" s="127" t="n">
        <v>30</v>
      </c>
      <c r="Y9" s="128" t="n">
        <v>50</v>
      </c>
      <c r="Z9" s="129" t="n">
        <v>29.9</v>
      </c>
      <c r="AA9" s="125" t="n">
        <v>-50</v>
      </c>
      <c r="AB9" s="127" t="n">
        <v>30.9</v>
      </c>
      <c r="AC9" s="128" t="n">
        <v>-50</v>
      </c>
      <c r="AD9" s="129" t="n">
        <v>30.05</v>
      </c>
      <c r="AE9" s="128" t="n">
        <v>50</v>
      </c>
      <c r="AF9" s="129" t="n">
        <v>30.1</v>
      </c>
      <c r="AG9" s="128" t="n">
        <v>-50</v>
      </c>
      <c r="AH9" s="129" t="n">
        <v>30.1</v>
      </c>
      <c r="AI9" s="128" t="n">
        <v>-50</v>
      </c>
      <c r="AJ9" s="129" t="n">
        <v>30.2</v>
      </c>
      <c r="AK9" s="128" t="n">
        <v>-50</v>
      </c>
      <c r="AL9" s="129" t="n">
        <v>30.35</v>
      </c>
      <c r="AM9" s="128" t="n">
        <v>200</v>
      </c>
      <c r="AN9" s="129" t="n">
        <v>30.3</v>
      </c>
      <c r="AO9" s="131" t="n">
        <v>0</v>
      </c>
      <c r="AP9" s="126" t="n">
        <v>29.35</v>
      </c>
      <c r="AQ9" s="125" t="n">
        <v>50</v>
      </c>
      <c r="AR9" s="127" t="n">
        <v>28.384</v>
      </c>
      <c r="AS9" s="128" t="n">
        <v>-250</v>
      </c>
      <c r="AT9" s="127" t="n">
        <v>26.708</v>
      </c>
      <c r="AU9" s="131"/>
      <c r="AV9" s="126"/>
      <c r="AW9" s="131"/>
      <c r="AX9" s="126"/>
      <c r="AY9" s="131"/>
      <c r="AZ9" s="126"/>
      <c r="BA9" s="131"/>
      <c r="BB9" s="126"/>
      <c r="BC9" s="131"/>
      <c r="BD9" s="126"/>
      <c r="BE9" s="131"/>
      <c r="BF9" s="126"/>
      <c r="BG9" s="131"/>
      <c r="BH9" s="126"/>
      <c r="BI9" s="131"/>
      <c r="BJ9" s="126"/>
      <c r="BK9" s="131"/>
      <c r="BL9" s="126"/>
      <c r="BM9" s="131"/>
      <c r="BN9" s="126"/>
      <c r="BO9" s="131"/>
      <c r="BP9" s="126"/>
      <c r="BQ9" s="131"/>
      <c r="BR9" s="126"/>
      <c r="BS9" s="131"/>
      <c r="BT9" s="126"/>
      <c r="BU9" s="131"/>
      <c r="BV9" s="126"/>
      <c r="BW9" s="131"/>
      <c r="BX9" s="126"/>
      <c r="BY9" s="131"/>
      <c r="BZ9" s="126"/>
      <c r="CA9" s="131"/>
      <c r="CB9" s="126"/>
      <c r="CC9" s="131"/>
      <c r="CD9" s="126"/>
      <c r="CE9" s="132" t="n">
        <f aca="false">C9+E9+G9+I9+K9+M9+O9+Q9+S9+U9+W9+Y9+AA9+AC9+AE9+AG9+AI9+AK9+AM9+AO9+AQ9+AS9+AU9+AW9+AY9+BA9+BC9+BE9+BG9+BI9+BK9+BM9+BO9+BQ9+BS9+BU9+BW9+BY9+CA9+CC9</f>
        <v>50</v>
      </c>
      <c r="CF9" s="133" t="n">
        <f aca="false">(D9+F9+H9+J9+L9)/5</f>
        <v>29.6</v>
      </c>
      <c r="CG9" s="124" t="n">
        <f aca="false">B9</f>
        <v>37168</v>
      </c>
    </row>
    <row r="10" customFormat="false" ht="15.75" hidden="false" customHeight="false" outlineLevel="0" collapsed="false">
      <c r="B10" s="124" t="n">
        <f aca="false">'ZONE A POSITIONS'!B11</f>
        <v>37169</v>
      </c>
      <c r="C10" s="125" t="n">
        <v>100</v>
      </c>
      <c r="D10" s="126" t="n">
        <v>30</v>
      </c>
      <c r="E10" s="125" t="n">
        <v>50</v>
      </c>
      <c r="F10" s="126" t="n">
        <v>29.75</v>
      </c>
      <c r="G10" s="125" t="n">
        <v>50</v>
      </c>
      <c r="H10" s="127" t="n">
        <v>29.5</v>
      </c>
      <c r="I10" s="128" t="n">
        <v>-50</v>
      </c>
      <c r="J10" s="129" t="n">
        <v>29.5</v>
      </c>
      <c r="K10" s="125" t="n">
        <v>50</v>
      </c>
      <c r="L10" s="127" t="n">
        <v>29.25</v>
      </c>
      <c r="M10" s="125" t="n">
        <v>-50</v>
      </c>
      <c r="N10" s="127" t="n">
        <v>29.25</v>
      </c>
      <c r="O10" s="128" t="n">
        <v>50</v>
      </c>
      <c r="P10" s="129" t="n">
        <v>30</v>
      </c>
      <c r="Q10" s="125" t="n">
        <v>-50</v>
      </c>
      <c r="R10" s="126" t="n">
        <v>29.5</v>
      </c>
      <c r="S10" s="125" t="n">
        <v>-50</v>
      </c>
      <c r="T10" s="127" t="n">
        <v>29.75</v>
      </c>
      <c r="U10" s="125" t="n">
        <v>50</v>
      </c>
      <c r="V10" s="126" t="n">
        <v>30</v>
      </c>
      <c r="W10" s="125" t="n">
        <v>50</v>
      </c>
      <c r="X10" s="126" t="n">
        <v>30</v>
      </c>
      <c r="Y10" s="128" t="n">
        <v>50</v>
      </c>
      <c r="Z10" s="129" t="n">
        <v>29.9</v>
      </c>
      <c r="AA10" s="128" t="n">
        <v>-50</v>
      </c>
      <c r="AB10" s="129" t="n">
        <v>29.9</v>
      </c>
      <c r="AC10" s="125" t="n">
        <v>-50</v>
      </c>
      <c r="AD10" s="127" t="n">
        <v>30.05</v>
      </c>
      <c r="AE10" s="128" t="n">
        <v>50</v>
      </c>
      <c r="AF10" s="129" t="n">
        <v>30.1</v>
      </c>
      <c r="AG10" s="125" t="n">
        <v>-50</v>
      </c>
      <c r="AH10" s="129" t="n">
        <v>30.1</v>
      </c>
      <c r="AI10" s="125" t="n">
        <v>-50</v>
      </c>
      <c r="AJ10" s="129" t="n">
        <v>30.2</v>
      </c>
      <c r="AK10" s="125" t="n">
        <v>-50</v>
      </c>
      <c r="AL10" s="129" t="n">
        <v>30.35</v>
      </c>
      <c r="AM10" s="128" t="n">
        <v>200</v>
      </c>
      <c r="AN10" s="129" t="n">
        <v>30.3</v>
      </c>
      <c r="AO10" s="131" t="n">
        <v>0</v>
      </c>
      <c r="AP10" s="126" t="n">
        <v>29.35</v>
      </c>
      <c r="AQ10" s="125" t="n">
        <v>50</v>
      </c>
      <c r="AR10" s="126" t="n">
        <v>28.384</v>
      </c>
      <c r="AS10" s="125" t="n">
        <v>-250</v>
      </c>
      <c r="AT10" s="126" t="n">
        <v>26.708</v>
      </c>
      <c r="AU10" s="125" t="n">
        <v>250</v>
      </c>
      <c r="AV10" s="126" t="n">
        <v>26.8</v>
      </c>
      <c r="AW10" s="131"/>
      <c r="AX10" s="126"/>
      <c r="AY10" s="131"/>
      <c r="AZ10" s="126"/>
      <c r="BA10" s="131"/>
      <c r="BB10" s="126"/>
      <c r="BC10" s="131"/>
      <c r="BD10" s="126"/>
      <c r="BE10" s="131"/>
      <c r="BF10" s="126"/>
      <c r="BG10" s="131"/>
      <c r="BH10" s="126"/>
      <c r="BI10" s="131"/>
      <c r="BJ10" s="126"/>
      <c r="BK10" s="131"/>
      <c r="BL10" s="126"/>
      <c r="BM10" s="131"/>
      <c r="BN10" s="126"/>
      <c r="BO10" s="131"/>
      <c r="BP10" s="126"/>
      <c r="BQ10" s="131"/>
      <c r="BR10" s="126"/>
      <c r="BS10" s="131"/>
      <c r="BT10" s="126"/>
      <c r="BU10" s="131"/>
      <c r="BV10" s="126"/>
      <c r="BW10" s="131"/>
      <c r="BX10" s="126"/>
      <c r="BY10" s="131"/>
      <c r="BZ10" s="126"/>
      <c r="CA10" s="131"/>
      <c r="CB10" s="126"/>
      <c r="CC10" s="131"/>
      <c r="CD10" s="126"/>
      <c r="CE10" s="132" t="n">
        <f aca="false">C10+E10+G10+I10+K10+M10+O10+Q10+S10+U10+W10+Y10+AA10+AC10+AE10+AG10+AI10+AK10+AM10+AO10+AQ10+AS10+AU10+AW10+AY10+BA10+BC10+BE10+BG10+BI10+BK10+BM10+BO10+BQ10+BS10+BU10+BW10+BY10+CA10+CC10</f>
        <v>300</v>
      </c>
      <c r="CF10" s="133" t="n">
        <f aca="false">(D10+F10+H10+J10+L10)/5</f>
        <v>29.6</v>
      </c>
      <c r="CG10" s="124" t="n">
        <f aca="false">B10</f>
        <v>37169</v>
      </c>
    </row>
    <row r="11" customFormat="false" ht="15.75" hidden="false" customHeight="false" outlineLevel="0" collapsed="false">
      <c r="B11" s="124" t="n">
        <f aca="false">'ZONE A POSITIONS'!B12</f>
        <v>37172</v>
      </c>
      <c r="C11" s="125" t="n">
        <v>100</v>
      </c>
      <c r="D11" s="127" t="n">
        <v>30</v>
      </c>
      <c r="E11" s="125"/>
      <c r="F11" s="126"/>
      <c r="G11" s="128"/>
      <c r="H11" s="303"/>
      <c r="I11" s="128"/>
      <c r="J11" s="129"/>
      <c r="K11" s="128"/>
      <c r="L11" s="129"/>
      <c r="M11" s="128"/>
      <c r="N11" s="129"/>
      <c r="O11" s="128"/>
      <c r="P11" s="129"/>
      <c r="Q11" s="128"/>
      <c r="R11" s="129"/>
      <c r="S11" s="128"/>
      <c r="T11" s="129"/>
      <c r="U11" s="128" t="n">
        <v>50</v>
      </c>
      <c r="V11" s="127" t="n">
        <v>30</v>
      </c>
      <c r="W11" s="125"/>
      <c r="X11" s="126"/>
      <c r="Y11" s="128"/>
      <c r="Z11" s="303"/>
      <c r="AA11" s="125" t="n">
        <v>-50</v>
      </c>
      <c r="AB11" s="127" t="n">
        <v>29.9</v>
      </c>
      <c r="AC11" s="128" t="n">
        <v>-50</v>
      </c>
      <c r="AD11" s="129" t="n">
        <v>30.05</v>
      </c>
      <c r="AE11" s="128" t="n">
        <v>50</v>
      </c>
      <c r="AF11" s="129" t="n">
        <v>30.1</v>
      </c>
      <c r="AG11" s="128" t="n">
        <v>-50</v>
      </c>
      <c r="AH11" s="129" t="n">
        <v>30.1</v>
      </c>
      <c r="AI11" s="128" t="n">
        <v>-50</v>
      </c>
      <c r="AJ11" s="129" t="n">
        <v>30.2</v>
      </c>
      <c r="AK11" s="128" t="n">
        <v>-50</v>
      </c>
      <c r="AL11" s="129" t="n">
        <v>30.35</v>
      </c>
      <c r="AM11" s="128"/>
      <c r="AN11" s="129"/>
      <c r="AO11" s="131" t="n">
        <v>-100</v>
      </c>
      <c r="AP11" s="126" t="n">
        <v>29.87</v>
      </c>
      <c r="AQ11" s="128" t="n">
        <v>50</v>
      </c>
      <c r="AR11" s="129" t="n">
        <v>29.2</v>
      </c>
      <c r="AS11" s="128" t="n">
        <v>-50</v>
      </c>
      <c r="AT11" s="129" t="n">
        <v>28.365</v>
      </c>
      <c r="AU11" s="128" t="n">
        <v>-100</v>
      </c>
      <c r="AV11" s="129" t="n">
        <v>28.35</v>
      </c>
      <c r="AW11" s="128" t="n">
        <v>350</v>
      </c>
      <c r="AX11" s="129" t="n">
        <v>27.82</v>
      </c>
      <c r="AY11" s="128" t="n">
        <v>150</v>
      </c>
      <c r="AZ11" s="129" t="n">
        <v>27.416</v>
      </c>
      <c r="BA11" s="131"/>
      <c r="BB11" s="126"/>
      <c r="BC11" s="131"/>
      <c r="BD11" s="126"/>
      <c r="BE11" s="131"/>
      <c r="BF11" s="126"/>
      <c r="BG11" s="131"/>
      <c r="BH11" s="126"/>
      <c r="BI11" s="131"/>
      <c r="BJ11" s="126"/>
      <c r="BK11" s="131"/>
      <c r="BL11" s="126"/>
      <c r="BM11" s="131"/>
      <c r="BN11" s="126"/>
      <c r="BO11" s="131"/>
      <c r="BP11" s="126"/>
      <c r="BQ11" s="131"/>
      <c r="BR11" s="126"/>
      <c r="BS11" s="131"/>
      <c r="BT11" s="126"/>
      <c r="BU11" s="131"/>
      <c r="BV11" s="126"/>
      <c r="BW11" s="131"/>
      <c r="BX11" s="126"/>
      <c r="BY11" s="131"/>
      <c r="BZ11" s="126"/>
      <c r="CA11" s="131"/>
      <c r="CB11" s="126"/>
      <c r="CC11" s="131"/>
      <c r="CD11" s="126"/>
      <c r="CE11" s="132" t="n">
        <f aca="false">C11+E11+G11+I11+K11+M11+O11+Q11+S11+U11+W11+Y11+AA11+AC11+AE11+AG11+AI11+AK11+AM11+AO11+AQ11+AS11+AU11+AW11+AY11+BA11+BC11+BE11+BG11+BI11+BK11+BM11+BO11+BQ11+BS11+BU11+BW11+BY11+CA11+CC11</f>
        <v>250</v>
      </c>
      <c r="CF11" s="133" t="n">
        <f aca="false">(D11+F11+H11+L11+P11+R11+T11+V11+X11+Z11)/10</f>
        <v>6</v>
      </c>
      <c r="CG11" s="124" t="n">
        <f aca="false">B11</f>
        <v>37172</v>
      </c>
    </row>
    <row r="12" customFormat="false" ht="15.75" hidden="false" customHeight="false" outlineLevel="0" collapsed="false">
      <c r="B12" s="124" t="n">
        <f aca="false">'ZONE A POSITIONS'!B13</f>
        <v>37173</v>
      </c>
      <c r="C12" s="125" t="n">
        <v>100</v>
      </c>
      <c r="D12" s="126" t="n">
        <v>30</v>
      </c>
      <c r="E12" s="128"/>
      <c r="F12" s="129"/>
      <c r="G12" s="128"/>
      <c r="H12" s="129"/>
      <c r="I12" s="150"/>
      <c r="J12" s="126"/>
      <c r="K12" s="131"/>
      <c r="L12" s="126"/>
      <c r="M12" s="131"/>
      <c r="N12" s="126"/>
      <c r="O12" s="150"/>
      <c r="P12" s="126"/>
      <c r="Q12" s="131"/>
      <c r="R12" s="126"/>
      <c r="S12" s="150"/>
      <c r="T12" s="126"/>
      <c r="U12" s="125" t="n">
        <v>50</v>
      </c>
      <c r="V12" s="126" t="n">
        <v>30</v>
      </c>
      <c r="W12" s="125"/>
      <c r="X12" s="126"/>
      <c r="Y12" s="128"/>
      <c r="Z12" s="303"/>
      <c r="AA12" s="125" t="n">
        <v>-50</v>
      </c>
      <c r="AB12" s="127" t="n">
        <v>29.9</v>
      </c>
      <c r="AC12" s="125" t="n">
        <v>-50</v>
      </c>
      <c r="AD12" s="127" t="n">
        <v>30.05</v>
      </c>
      <c r="AE12" s="128" t="n">
        <v>50</v>
      </c>
      <c r="AF12" s="129" t="n">
        <v>30.1</v>
      </c>
      <c r="AG12" s="125" t="n">
        <v>-50</v>
      </c>
      <c r="AH12" s="129" t="n">
        <v>30.1</v>
      </c>
      <c r="AI12" s="125" t="n">
        <v>-50</v>
      </c>
      <c r="AJ12" s="129" t="n">
        <v>30.2</v>
      </c>
      <c r="AK12" s="125" t="n">
        <v>-50</v>
      </c>
      <c r="AL12" s="129" t="n">
        <v>30.35</v>
      </c>
      <c r="AM12" s="128"/>
      <c r="AN12" s="129"/>
      <c r="AO12" s="131" t="n">
        <v>-100</v>
      </c>
      <c r="AP12" s="126" t="n">
        <v>29.87</v>
      </c>
      <c r="AQ12" s="128" t="n">
        <v>50</v>
      </c>
      <c r="AR12" s="129" t="n">
        <v>29.2</v>
      </c>
      <c r="AS12" s="128" t="n">
        <v>-50</v>
      </c>
      <c r="AT12" s="129" t="n">
        <v>28.365</v>
      </c>
      <c r="AU12" s="128" t="n">
        <v>-100</v>
      </c>
      <c r="AV12" s="129" t="n">
        <v>28.35</v>
      </c>
      <c r="AW12" s="128" t="n">
        <v>50</v>
      </c>
      <c r="AX12" s="129" t="n">
        <v>28.3</v>
      </c>
      <c r="AY12" s="128" t="n">
        <v>-100</v>
      </c>
      <c r="AZ12" s="129" t="n">
        <v>27.25</v>
      </c>
      <c r="BA12" s="128"/>
      <c r="BB12" s="129"/>
      <c r="BC12" s="128"/>
      <c r="BD12" s="129"/>
      <c r="BE12" s="128"/>
      <c r="BF12" s="129"/>
      <c r="BG12" s="128"/>
      <c r="BH12" s="129"/>
      <c r="BI12" s="128"/>
      <c r="BJ12" s="129"/>
      <c r="BK12" s="128"/>
      <c r="BL12" s="129"/>
      <c r="BM12" s="128"/>
      <c r="BN12" s="129"/>
      <c r="BO12" s="128"/>
      <c r="BP12" s="129"/>
      <c r="BQ12" s="128"/>
      <c r="BR12" s="129"/>
      <c r="BS12" s="128"/>
      <c r="BT12" s="129"/>
      <c r="BU12" s="128"/>
      <c r="BV12" s="129"/>
      <c r="BW12" s="128"/>
      <c r="BX12" s="129"/>
      <c r="BY12" s="128"/>
      <c r="BZ12" s="129"/>
      <c r="CA12" s="131"/>
      <c r="CB12" s="126"/>
      <c r="CC12" s="131"/>
      <c r="CD12" s="126"/>
      <c r="CE12" s="132" t="n">
        <f aca="false">C12+E12+G12+I12+K12+M12+O12+Q12+S12+U12+W12+Y12+AA12+AC12+AE12+AG12+AI12+AK12+AM12+AO12+AQ12+AS12+AU12+AW12+AY12+BA12+BC12+BE12+BG12+BI12+BK12+BM12+BO12+BQ12+BS12+BU12+BW12+BY12+CA12+CC12</f>
        <v>-300</v>
      </c>
      <c r="CF12" s="133" t="n">
        <f aca="false">(J12+N12+AB12+AD12+AF12+AH12)/6</f>
        <v>20.025</v>
      </c>
      <c r="CG12" s="124" t="n">
        <f aca="false">B12</f>
        <v>37173</v>
      </c>
    </row>
    <row r="13" customFormat="false" ht="15.75" hidden="false" customHeight="false" outlineLevel="0" collapsed="false">
      <c r="B13" s="124" t="n">
        <f aca="false">'ZONE A POSITIONS'!B14</f>
        <v>37174</v>
      </c>
      <c r="C13" s="125" t="n">
        <v>100</v>
      </c>
      <c r="D13" s="127" t="n">
        <v>30</v>
      </c>
      <c r="E13" s="128"/>
      <c r="F13" s="129"/>
      <c r="G13" s="128"/>
      <c r="H13" s="129"/>
      <c r="I13" s="150"/>
      <c r="J13" s="126"/>
      <c r="K13" s="131"/>
      <c r="L13" s="126"/>
      <c r="M13" s="131"/>
      <c r="N13" s="126"/>
      <c r="O13" s="150"/>
      <c r="P13" s="126"/>
      <c r="Q13" s="131"/>
      <c r="R13" s="126"/>
      <c r="S13" s="150"/>
      <c r="T13" s="126"/>
      <c r="U13" s="128" t="n">
        <v>50</v>
      </c>
      <c r="V13" s="127" t="n">
        <v>30</v>
      </c>
      <c r="W13" s="128"/>
      <c r="X13" s="129"/>
      <c r="Y13" s="128"/>
      <c r="Z13" s="129"/>
      <c r="AA13" s="128" t="n">
        <v>-50</v>
      </c>
      <c r="AB13" s="129" t="n">
        <v>29.9</v>
      </c>
      <c r="AC13" s="128" t="n">
        <v>-50</v>
      </c>
      <c r="AD13" s="129" t="n">
        <v>30.05</v>
      </c>
      <c r="AE13" s="128" t="n">
        <v>50</v>
      </c>
      <c r="AF13" s="129" t="n">
        <v>30.1</v>
      </c>
      <c r="AG13" s="128" t="n">
        <v>-50</v>
      </c>
      <c r="AH13" s="129" t="n">
        <v>30.1</v>
      </c>
      <c r="AI13" s="128" t="n">
        <v>-50</v>
      </c>
      <c r="AJ13" s="129" t="n">
        <v>30.2</v>
      </c>
      <c r="AK13" s="128" t="n">
        <v>-50</v>
      </c>
      <c r="AL13" s="129" t="n">
        <v>30.35</v>
      </c>
      <c r="AM13" s="128"/>
      <c r="AN13" s="129"/>
      <c r="AO13" s="131" t="n">
        <v>-100</v>
      </c>
      <c r="AP13" s="126" t="n">
        <v>29.87</v>
      </c>
      <c r="AQ13" s="128" t="n">
        <v>50</v>
      </c>
      <c r="AR13" s="129" t="n">
        <v>29.2</v>
      </c>
      <c r="AS13" s="128" t="n">
        <v>-50</v>
      </c>
      <c r="AT13" s="129" t="n">
        <v>28.365</v>
      </c>
      <c r="AU13" s="128" t="n">
        <v>-100</v>
      </c>
      <c r="AV13" s="129" t="n">
        <v>28.35</v>
      </c>
      <c r="AW13" s="128" t="n">
        <v>50</v>
      </c>
      <c r="AX13" s="129" t="n">
        <v>28.3</v>
      </c>
      <c r="AY13" s="128" t="n">
        <v>-100</v>
      </c>
      <c r="AZ13" s="129" t="n">
        <v>27.25</v>
      </c>
      <c r="BA13" s="128"/>
      <c r="BB13" s="129"/>
      <c r="BC13" s="128"/>
      <c r="BD13" s="129"/>
      <c r="BE13" s="128" t="n">
        <v>600</v>
      </c>
      <c r="BF13" s="129" t="n">
        <v>28.65</v>
      </c>
      <c r="BG13" s="150"/>
      <c r="BH13" s="126"/>
      <c r="BI13" s="131"/>
      <c r="BJ13" s="126"/>
      <c r="BK13" s="131"/>
      <c r="BL13" s="126"/>
      <c r="BM13" s="131"/>
      <c r="BN13" s="126"/>
      <c r="BO13" s="128"/>
      <c r="BP13" s="129"/>
      <c r="BQ13" s="128"/>
      <c r="BR13" s="129"/>
      <c r="BS13" s="150"/>
      <c r="BT13" s="126"/>
      <c r="BU13" s="131"/>
      <c r="BV13" s="126"/>
      <c r="BW13" s="131"/>
      <c r="BX13" s="126"/>
      <c r="BY13" s="131"/>
      <c r="BZ13" s="126"/>
      <c r="CA13" s="131"/>
      <c r="CB13" s="126"/>
      <c r="CC13" s="131"/>
      <c r="CD13" s="126"/>
      <c r="CE13" s="132" t="n">
        <f aca="false">C13+E13+G13+I13+K13+M13+O13+Q13+S13+U13+W13+Y13+AA13+AC13+AE13+AG13+AI13+AK13+AM13+AO13+AQ13+AS13+AU13+AW13+AY13+BA13+BC13+BE13+BG13+BI13+BK13+BM13+BO13+BQ13+BS13+BU13+BW13+BY13+CA13+CC13</f>
        <v>300</v>
      </c>
      <c r="CF13" s="133" t="n">
        <f aca="false">(J13+N13+AB13+AD13+AF13+AH13+AJ13+AL13+AN13+AP13+AR13+AT13+AV13+AX13+AZ13+BB13+BD13+BF13+BH13+BJ13+BN13+BP13+BX13+BZ13)/24</f>
        <v>15.861875</v>
      </c>
      <c r="CG13" s="124" t="n">
        <f aca="false">B13</f>
        <v>37174</v>
      </c>
    </row>
    <row r="14" customFormat="false" ht="15.75" hidden="false" customHeight="false" outlineLevel="0" collapsed="false">
      <c r="B14" s="124" t="n">
        <f aca="false">'ZONE A POSITIONS'!B15</f>
        <v>37175</v>
      </c>
      <c r="C14" s="125" t="n">
        <v>100</v>
      </c>
      <c r="D14" s="126" t="n">
        <v>30</v>
      </c>
      <c r="E14" s="128"/>
      <c r="F14" s="129"/>
      <c r="G14" s="128"/>
      <c r="H14" s="129"/>
      <c r="I14" s="150"/>
      <c r="J14" s="126"/>
      <c r="K14" s="131"/>
      <c r="L14" s="126"/>
      <c r="M14" s="131"/>
      <c r="N14" s="126"/>
      <c r="O14" s="150"/>
      <c r="P14" s="126"/>
      <c r="Q14" s="131"/>
      <c r="R14" s="126"/>
      <c r="S14" s="150"/>
      <c r="T14" s="126"/>
      <c r="U14" s="125" t="n">
        <v>50</v>
      </c>
      <c r="V14" s="126" t="n">
        <v>30</v>
      </c>
      <c r="W14" s="128"/>
      <c r="X14" s="129"/>
      <c r="Y14" s="128"/>
      <c r="Z14" s="129"/>
      <c r="AA14" s="125" t="n">
        <v>-50</v>
      </c>
      <c r="AB14" s="127" t="n">
        <v>29.9</v>
      </c>
      <c r="AC14" s="125" t="n">
        <v>-50</v>
      </c>
      <c r="AD14" s="127" t="n">
        <v>30.05</v>
      </c>
      <c r="AE14" s="128" t="n">
        <v>50</v>
      </c>
      <c r="AF14" s="129" t="n">
        <v>30.1</v>
      </c>
      <c r="AG14" s="125" t="n">
        <v>-50</v>
      </c>
      <c r="AH14" s="129" t="n">
        <v>30.1</v>
      </c>
      <c r="AI14" s="125" t="n">
        <v>-50</v>
      </c>
      <c r="AJ14" s="129" t="n">
        <v>30.2</v>
      </c>
      <c r="AK14" s="125" t="n">
        <v>-50</v>
      </c>
      <c r="AL14" s="129" t="n">
        <v>30.35</v>
      </c>
      <c r="AM14" s="128"/>
      <c r="AN14" s="129"/>
      <c r="AO14" s="131" t="n">
        <v>-100</v>
      </c>
      <c r="AP14" s="126" t="n">
        <v>29.87</v>
      </c>
      <c r="AQ14" s="128" t="n">
        <v>50</v>
      </c>
      <c r="AR14" s="129" t="n">
        <v>29.2</v>
      </c>
      <c r="AS14" s="128" t="n">
        <v>-50</v>
      </c>
      <c r="AT14" s="129" t="n">
        <v>28.365</v>
      </c>
      <c r="AU14" s="128" t="n">
        <v>-100</v>
      </c>
      <c r="AV14" s="129" t="n">
        <v>28.35</v>
      </c>
      <c r="AW14" s="128" t="n">
        <v>50</v>
      </c>
      <c r="AX14" s="129" t="n">
        <v>28.3</v>
      </c>
      <c r="AY14" s="128" t="n">
        <v>-100</v>
      </c>
      <c r="AZ14" s="129" t="n">
        <v>27.25</v>
      </c>
      <c r="BA14" s="128"/>
      <c r="BB14" s="129"/>
      <c r="BC14" s="128"/>
      <c r="BD14" s="129"/>
      <c r="BE14" s="128" t="n">
        <v>300</v>
      </c>
      <c r="BF14" s="129" t="n">
        <v>28.65</v>
      </c>
      <c r="BG14" s="128" t="n">
        <v>0</v>
      </c>
      <c r="BH14" s="129" t="n">
        <v>27</v>
      </c>
      <c r="BI14" s="128"/>
      <c r="BJ14" s="129"/>
      <c r="BK14" s="128"/>
      <c r="BL14" s="129"/>
      <c r="BM14" s="128"/>
      <c r="BN14" s="129"/>
      <c r="BO14" s="128"/>
      <c r="BP14" s="129"/>
      <c r="BQ14" s="128"/>
      <c r="BR14" s="129"/>
      <c r="BS14" s="128"/>
      <c r="BT14" s="129"/>
      <c r="BU14" s="128"/>
      <c r="BV14" s="129"/>
      <c r="BW14" s="128"/>
      <c r="BX14" s="129"/>
      <c r="BY14" s="128"/>
      <c r="BZ14" s="129"/>
      <c r="CA14" s="128"/>
      <c r="CB14" s="129"/>
      <c r="CC14" s="128"/>
      <c r="CD14" s="129"/>
      <c r="CE14" s="132" t="n">
        <f aca="false">C14+E14+G14+I14+K14+M14+O14+Q14+S14+U14+W14+Y14+AA14+AC14+AE14+AG14+AI14+AK14+AM14+AO14+AQ14+AS14+AU14+AW14+AY14+BA14+BC14+BE14+BG14+BI14+BK14+BM14+BO14+BQ14+BS14+BU14+BW14+BY14+CA14+CC14</f>
        <v>0</v>
      </c>
      <c r="CF14" s="133" t="n">
        <f aca="false">(D14+F14+H14+J14+L14+N14+P14+R14+T14+X14+Z14+AB14+AD14+AF14+AH14+AJ14+AL14+AN14+AP14+AR14+AT14+AV14+AX14+AZ14+BB14+BD14+BF14+BH14+BJ14+BL14)/30</f>
        <v>14.5895</v>
      </c>
      <c r="CG14" s="124" t="n">
        <f aca="false">B14</f>
        <v>37175</v>
      </c>
    </row>
    <row r="15" customFormat="false" ht="15.75" hidden="false" customHeight="false" outlineLevel="0" collapsed="false">
      <c r="B15" s="124" t="n">
        <f aca="false">'ZONE A POSITIONS'!B16</f>
        <v>37176</v>
      </c>
      <c r="C15" s="125" t="n">
        <v>100</v>
      </c>
      <c r="D15" s="127" t="n">
        <v>30</v>
      </c>
      <c r="E15" s="128"/>
      <c r="F15" s="129"/>
      <c r="G15" s="128"/>
      <c r="H15" s="129"/>
      <c r="I15" s="150"/>
      <c r="J15" s="126"/>
      <c r="K15" s="131"/>
      <c r="L15" s="126"/>
      <c r="M15" s="128"/>
      <c r="N15" s="129"/>
      <c r="O15" s="128"/>
      <c r="P15" s="129"/>
      <c r="Q15" s="128"/>
      <c r="R15" s="129"/>
      <c r="S15" s="128"/>
      <c r="T15" s="129"/>
      <c r="U15" s="128" t="n">
        <v>50</v>
      </c>
      <c r="V15" s="127" t="n">
        <v>30</v>
      </c>
      <c r="W15" s="128"/>
      <c r="X15" s="129"/>
      <c r="Y15" s="128"/>
      <c r="Z15" s="129"/>
      <c r="AA15" s="125" t="n">
        <v>-50</v>
      </c>
      <c r="AB15" s="127" t="n">
        <v>29.9</v>
      </c>
      <c r="AC15" s="128" t="n">
        <v>-50</v>
      </c>
      <c r="AD15" s="129" t="n">
        <v>30.05</v>
      </c>
      <c r="AE15" s="128" t="n">
        <v>50</v>
      </c>
      <c r="AF15" s="129" t="n">
        <v>30.1</v>
      </c>
      <c r="AG15" s="128" t="n">
        <v>-50</v>
      </c>
      <c r="AH15" s="129" t="n">
        <v>30.1</v>
      </c>
      <c r="AI15" s="128" t="n">
        <v>-50</v>
      </c>
      <c r="AJ15" s="129" t="n">
        <v>30.2</v>
      </c>
      <c r="AK15" s="128" t="n">
        <v>-50</v>
      </c>
      <c r="AL15" s="129" t="n">
        <v>30.35</v>
      </c>
      <c r="AM15" s="128"/>
      <c r="AN15" s="129"/>
      <c r="AO15" s="131" t="n">
        <v>-100</v>
      </c>
      <c r="AP15" s="126" t="n">
        <v>29.87</v>
      </c>
      <c r="AQ15" s="128" t="n">
        <v>50</v>
      </c>
      <c r="AR15" s="129" t="n">
        <v>29.2</v>
      </c>
      <c r="AS15" s="128" t="n">
        <v>-50</v>
      </c>
      <c r="AT15" s="129" t="n">
        <v>28.365</v>
      </c>
      <c r="AU15" s="128" t="n">
        <v>-100</v>
      </c>
      <c r="AV15" s="129" t="n">
        <v>28.35</v>
      </c>
      <c r="AW15" s="128" t="n">
        <v>50</v>
      </c>
      <c r="AX15" s="129" t="n">
        <v>28.3</v>
      </c>
      <c r="AY15" s="128" t="n">
        <v>-100</v>
      </c>
      <c r="AZ15" s="129" t="n">
        <v>27.25</v>
      </c>
      <c r="BA15" s="128"/>
      <c r="BB15" s="129"/>
      <c r="BC15" s="128"/>
      <c r="BD15" s="129"/>
      <c r="BE15" s="128" t="n">
        <v>300</v>
      </c>
      <c r="BF15" s="129" t="n">
        <v>28.65</v>
      </c>
      <c r="BG15" s="128" t="n">
        <v>350</v>
      </c>
      <c r="BH15" s="129" t="n">
        <v>27.57</v>
      </c>
      <c r="BI15" s="128" t="n">
        <v>200</v>
      </c>
      <c r="BJ15" s="129" t="n">
        <v>27.97</v>
      </c>
      <c r="BK15" s="128"/>
      <c r="BL15" s="129"/>
      <c r="BM15" s="128"/>
      <c r="BN15" s="129"/>
      <c r="BO15" s="128"/>
      <c r="BP15" s="129"/>
      <c r="BQ15" s="128"/>
      <c r="BR15" s="129"/>
      <c r="BS15" s="128"/>
      <c r="BT15" s="129"/>
      <c r="BU15" s="128"/>
      <c r="BV15" s="129"/>
      <c r="BW15" s="128"/>
      <c r="BX15" s="129"/>
      <c r="BY15" s="128"/>
      <c r="BZ15" s="129"/>
      <c r="CA15" s="128"/>
      <c r="CB15" s="129"/>
      <c r="CC15" s="128"/>
      <c r="CD15" s="129"/>
      <c r="CE15" s="132" t="n">
        <f aca="false">C15+E15+G15+I15+K15+M15+O15+Q15+S15+U15+W15+Y15+AA15+AC15+AE15+AG15+AI15+AK15+AM15+AO15+AQ15+AS15+AU15+AW15+AY15+BA15+BC15+BE15+BG15+BI15+BK15+BM15+BO15+BQ15+BS15+BU15+BW15+BY15+CA15+CC15</f>
        <v>550</v>
      </c>
      <c r="CF15" s="133" t="n">
        <f aca="false">(N15+P15+T15+V15+X15+Z15+AB15)/7</f>
        <v>8.55714285714286</v>
      </c>
      <c r="CG15" s="124" t="n">
        <f aca="false">B15</f>
        <v>37176</v>
      </c>
    </row>
    <row r="16" customFormat="false" ht="15.75" hidden="false" customHeight="false" outlineLevel="0" collapsed="false">
      <c r="B16" s="124" t="n">
        <f aca="false">'ZONE A POSITIONS'!B17</f>
        <v>37179</v>
      </c>
      <c r="C16" s="125" t="n">
        <v>100</v>
      </c>
      <c r="D16" s="126" t="n">
        <v>30</v>
      </c>
      <c r="E16" s="128"/>
      <c r="F16" s="129"/>
      <c r="G16" s="125"/>
      <c r="H16" s="126"/>
      <c r="I16" s="128"/>
      <c r="J16" s="129"/>
      <c r="K16" s="125"/>
      <c r="L16" s="126"/>
      <c r="M16" s="128"/>
      <c r="N16" s="129"/>
      <c r="O16" s="125"/>
      <c r="P16" s="126"/>
      <c r="Q16" s="128"/>
      <c r="R16" s="129"/>
      <c r="S16" s="128"/>
      <c r="T16" s="129"/>
      <c r="U16" s="125" t="n">
        <v>50</v>
      </c>
      <c r="V16" s="126" t="n">
        <v>30</v>
      </c>
      <c r="W16" s="125"/>
      <c r="X16" s="126"/>
      <c r="Y16" s="128"/>
      <c r="Z16" s="129"/>
      <c r="AA16" s="128" t="n">
        <v>-50</v>
      </c>
      <c r="AB16" s="129" t="n">
        <v>29.9</v>
      </c>
      <c r="AC16" s="125" t="n">
        <v>-50</v>
      </c>
      <c r="AD16" s="127" t="n">
        <v>30.05</v>
      </c>
      <c r="AE16" s="128" t="n">
        <v>50</v>
      </c>
      <c r="AF16" s="129" t="n">
        <v>30.1</v>
      </c>
      <c r="AG16" s="125" t="n">
        <v>-50</v>
      </c>
      <c r="AH16" s="129" t="n">
        <v>30.1</v>
      </c>
      <c r="AI16" s="125" t="n">
        <v>-50</v>
      </c>
      <c r="AJ16" s="129" t="n">
        <v>30.2</v>
      </c>
      <c r="AK16" s="125" t="n">
        <v>-50</v>
      </c>
      <c r="AL16" s="129" t="n">
        <v>30.35</v>
      </c>
      <c r="AM16" s="128"/>
      <c r="AN16" s="129"/>
      <c r="AO16" s="131" t="n">
        <v>-100</v>
      </c>
      <c r="AP16" s="126" t="n">
        <v>29.87</v>
      </c>
      <c r="AQ16" s="128" t="n">
        <v>50</v>
      </c>
      <c r="AR16" s="129" t="n">
        <v>29.2</v>
      </c>
      <c r="AS16" s="128" t="n">
        <v>-50</v>
      </c>
      <c r="AT16" s="129" t="n">
        <v>28.365</v>
      </c>
      <c r="AU16" s="125" t="n">
        <v>-50</v>
      </c>
      <c r="AV16" s="127" t="n">
        <v>28.4</v>
      </c>
      <c r="AW16" s="125" t="n">
        <v>100</v>
      </c>
      <c r="AX16" s="127" t="n">
        <v>28.25</v>
      </c>
      <c r="AY16" s="125" t="n">
        <v>150</v>
      </c>
      <c r="AZ16" s="127" t="n">
        <v>27.15</v>
      </c>
      <c r="BA16" s="131"/>
      <c r="BB16" s="126"/>
      <c r="BC16" s="131"/>
      <c r="BD16" s="126"/>
      <c r="BE16" s="125" t="n">
        <v>100</v>
      </c>
      <c r="BF16" s="127" t="n">
        <v>28.7</v>
      </c>
      <c r="BG16" s="125" t="n">
        <v>50</v>
      </c>
      <c r="BH16" s="127" t="n">
        <v>27.9</v>
      </c>
      <c r="BI16" s="125" t="n">
        <v>100</v>
      </c>
      <c r="BJ16" s="127" t="n">
        <v>28.55</v>
      </c>
      <c r="BK16" s="125" t="n">
        <v>-200</v>
      </c>
      <c r="BL16" s="127" t="n">
        <v>28.15</v>
      </c>
      <c r="BM16" s="125" t="n">
        <v>100</v>
      </c>
      <c r="BN16" s="127" t="n">
        <v>28.25</v>
      </c>
      <c r="BO16" s="131"/>
      <c r="BP16" s="126"/>
      <c r="BQ16" s="125"/>
      <c r="BR16" s="127"/>
      <c r="BS16" s="125"/>
      <c r="BT16" s="127"/>
      <c r="BU16" s="125"/>
      <c r="BV16" s="127"/>
      <c r="BW16" s="125"/>
      <c r="BX16" s="127"/>
      <c r="BY16" s="125"/>
      <c r="BZ16" s="127"/>
      <c r="CA16" s="125"/>
      <c r="CB16" s="126"/>
      <c r="CC16" s="128"/>
      <c r="CD16" s="129"/>
      <c r="CE16" s="132" t="n">
        <f aca="false">C16+E16+G16+I16+K16+M16+O16+Q16+S16+U16+W16+Y16+AA16+AC16+AE16+AG16+AI16+AK16+AM16+AO16+AQ16+AS16+AU16+AW16+AY16+BA16+BC16+BE16+BG16+BI16+BK16+BM16+BO16+BQ16+BS16+BU16+BW16+BY16+CA16+CC16</f>
        <v>200</v>
      </c>
      <c r="CF16" s="133" t="n">
        <f aca="false">(D16+F16+J16+L16+P16+R16+T16+V16)/8</f>
        <v>7.5</v>
      </c>
      <c r="CG16" s="124" t="n">
        <f aca="false">B16</f>
        <v>37179</v>
      </c>
    </row>
    <row r="17" customFormat="false" ht="15.75" hidden="false" customHeight="false" outlineLevel="0" collapsed="false">
      <c r="B17" s="124" t="n">
        <f aca="false">'ZONE A POSITIONS'!B18</f>
        <v>37180</v>
      </c>
      <c r="C17" s="125" t="n">
        <v>100</v>
      </c>
      <c r="D17" s="127" t="n">
        <v>30</v>
      </c>
      <c r="E17" s="128"/>
      <c r="F17" s="129"/>
      <c r="G17" s="125"/>
      <c r="H17" s="126"/>
      <c r="I17" s="128"/>
      <c r="J17" s="129"/>
      <c r="K17" s="125"/>
      <c r="L17" s="126"/>
      <c r="M17" s="128"/>
      <c r="N17" s="129"/>
      <c r="O17" s="125"/>
      <c r="P17" s="126"/>
      <c r="Q17" s="128"/>
      <c r="R17" s="129"/>
      <c r="S17" s="128"/>
      <c r="T17" s="129"/>
      <c r="U17" s="128" t="n">
        <v>50</v>
      </c>
      <c r="V17" s="127" t="n">
        <v>30</v>
      </c>
      <c r="W17" s="125"/>
      <c r="X17" s="126"/>
      <c r="Y17" s="128"/>
      <c r="Z17" s="129"/>
      <c r="AA17" s="125" t="n">
        <v>-50</v>
      </c>
      <c r="AB17" s="127" t="n">
        <v>29.9</v>
      </c>
      <c r="AC17" s="128" t="n">
        <v>-50</v>
      </c>
      <c r="AD17" s="129" t="n">
        <v>30.05</v>
      </c>
      <c r="AE17" s="128" t="n">
        <v>50</v>
      </c>
      <c r="AF17" s="129" t="n">
        <v>30.1</v>
      </c>
      <c r="AG17" s="128" t="n">
        <v>-50</v>
      </c>
      <c r="AH17" s="129" t="n">
        <v>30.1</v>
      </c>
      <c r="AI17" s="128" t="n">
        <v>-50</v>
      </c>
      <c r="AJ17" s="129" t="n">
        <v>30.2</v>
      </c>
      <c r="AK17" s="128" t="n">
        <v>-50</v>
      </c>
      <c r="AL17" s="129" t="n">
        <v>30.35</v>
      </c>
      <c r="AM17" s="128"/>
      <c r="AN17" s="129"/>
      <c r="AO17" s="131" t="n">
        <v>-100</v>
      </c>
      <c r="AP17" s="126" t="n">
        <v>29.87</v>
      </c>
      <c r="AQ17" s="128" t="n">
        <v>50</v>
      </c>
      <c r="AR17" s="129" t="n">
        <v>29.2</v>
      </c>
      <c r="AS17" s="128" t="n">
        <v>-50</v>
      </c>
      <c r="AT17" s="129" t="n">
        <v>28.365</v>
      </c>
      <c r="AU17" s="125" t="n">
        <v>-50</v>
      </c>
      <c r="AV17" s="127" t="n">
        <v>28.4</v>
      </c>
      <c r="AW17" s="125" t="n">
        <v>100</v>
      </c>
      <c r="AX17" s="127" t="n">
        <v>28.25</v>
      </c>
      <c r="AY17" s="125" t="n">
        <v>150</v>
      </c>
      <c r="AZ17" s="127" t="n">
        <v>27.15</v>
      </c>
      <c r="BA17" s="131"/>
      <c r="BB17" s="126"/>
      <c r="BC17" s="131"/>
      <c r="BD17" s="126"/>
      <c r="BE17" s="125" t="n">
        <v>100</v>
      </c>
      <c r="BF17" s="127" t="n">
        <v>28.7</v>
      </c>
      <c r="BG17" s="125" t="n">
        <v>50</v>
      </c>
      <c r="BH17" s="127" t="n">
        <v>27.9</v>
      </c>
      <c r="BI17" s="125" t="n">
        <v>100</v>
      </c>
      <c r="BJ17" s="127" t="n">
        <v>28.55</v>
      </c>
      <c r="BK17" s="125" t="n">
        <v>-50</v>
      </c>
      <c r="BL17" s="127" t="n">
        <v>28.26</v>
      </c>
      <c r="BM17" s="125" t="n">
        <v>100</v>
      </c>
      <c r="BN17" s="127" t="n">
        <v>20.08</v>
      </c>
      <c r="BO17" s="131"/>
      <c r="BP17" s="126"/>
      <c r="BQ17" s="125"/>
      <c r="BR17" s="127"/>
      <c r="BS17" s="125"/>
      <c r="BT17" s="127"/>
      <c r="BU17" s="125"/>
      <c r="BV17" s="127"/>
      <c r="BW17" s="125"/>
      <c r="BX17" s="127"/>
      <c r="BY17" s="125"/>
      <c r="BZ17" s="127"/>
      <c r="CA17" s="125"/>
      <c r="CB17" s="126"/>
      <c r="CC17" s="128"/>
      <c r="CD17" s="129"/>
      <c r="CE17" s="132" t="n">
        <f aca="false">C17+E17+G17+I17+K17+M17+O17+Q17+S17+U17+W17+Y17+AA17+AC17+AE17+AG17+AI17+AK17+AM17+AO17+AQ17+AS17+AU17+AW17+AY17+BA17+BC17+BE17+BG17+BI17+BK17+BM17+BO17+BQ17+BS17+BU17+BW17+BY17+CA17+CC17</f>
        <v>350</v>
      </c>
      <c r="CF17" s="133" t="n">
        <f aca="false">(D17+F17+J17+L17+P17+R17+T17+V17)/8</f>
        <v>7.5</v>
      </c>
      <c r="CG17" s="124" t="n">
        <f aca="false">B17</f>
        <v>37180</v>
      </c>
    </row>
    <row r="18" customFormat="false" ht="15.75" hidden="false" customHeight="false" outlineLevel="0" collapsed="false">
      <c r="B18" s="124" t="n">
        <f aca="false">'ZONE A POSITIONS'!B19</f>
        <v>37181</v>
      </c>
      <c r="C18" s="125" t="n">
        <v>100</v>
      </c>
      <c r="D18" s="126" t="n">
        <v>30</v>
      </c>
      <c r="E18" s="128"/>
      <c r="F18" s="129"/>
      <c r="G18" s="125"/>
      <c r="H18" s="126"/>
      <c r="I18" s="128"/>
      <c r="J18" s="129"/>
      <c r="K18" s="125"/>
      <c r="L18" s="126"/>
      <c r="M18" s="128"/>
      <c r="N18" s="129"/>
      <c r="O18" s="125"/>
      <c r="P18" s="126"/>
      <c r="Q18" s="128"/>
      <c r="R18" s="129"/>
      <c r="S18" s="128"/>
      <c r="T18" s="129"/>
      <c r="U18" s="125" t="n">
        <v>50</v>
      </c>
      <c r="V18" s="126" t="n">
        <v>30</v>
      </c>
      <c r="W18" s="125"/>
      <c r="X18" s="126"/>
      <c r="Y18" s="128"/>
      <c r="Z18" s="129"/>
      <c r="AA18" s="125" t="n">
        <v>-50</v>
      </c>
      <c r="AB18" s="127" t="n">
        <v>29.9</v>
      </c>
      <c r="AC18" s="125" t="n">
        <v>-50</v>
      </c>
      <c r="AD18" s="127" t="n">
        <v>30.05</v>
      </c>
      <c r="AE18" s="128" t="n">
        <v>50</v>
      </c>
      <c r="AF18" s="129" t="n">
        <v>30.1</v>
      </c>
      <c r="AG18" s="125" t="n">
        <v>-50</v>
      </c>
      <c r="AH18" s="129" t="n">
        <v>30.1</v>
      </c>
      <c r="AI18" s="125" t="n">
        <v>-50</v>
      </c>
      <c r="AJ18" s="129" t="n">
        <v>30.2</v>
      </c>
      <c r="AK18" s="125" t="n">
        <v>-50</v>
      </c>
      <c r="AL18" s="129" t="n">
        <v>30.35</v>
      </c>
      <c r="AM18" s="128"/>
      <c r="AN18" s="129"/>
      <c r="AO18" s="131" t="n">
        <v>-100</v>
      </c>
      <c r="AP18" s="126" t="n">
        <v>29.87</v>
      </c>
      <c r="AQ18" s="128" t="n">
        <v>50</v>
      </c>
      <c r="AR18" s="129" t="n">
        <v>29.2</v>
      </c>
      <c r="AS18" s="128" t="n">
        <v>-50</v>
      </c>
      <c r="AT18" s="129" t="n">
        <v>28.365</v>
      </c>
      <c r="AU18" s="125" t="n">
        <v>-50</v>
      </c>
      <c r="AV18" s="127" t="n">
        <v>28.4</v>
      </c>
      <c r="AW18" s="125" t="n">
        <v>100</v>
      </c>
      <c r="AX18" s="127" t="n">
        <v>28.25</v>
      </c>
      <c r="AY18" s="125" t="n">
        <v>150</v>
      </c>
      <c r="AZ18" s="127" t="n">
        <v>27.15</v>
      </c>
      <c r="BA18" s="148"/>
      <c r="BB18" s="149"/>
      <c r="BC18" s="150"/>
      <c r="BD18" s="126"/>
      <c r="BE18" s="125" t="n">
        <v>100</v>
      </c>
      <c r="BF18" s="127" t="n">
        <v>28.7</v>
      </c>
      <c r="BG18" s="125" t="n">
        <v>50</v>
      </c>
      <c r="BH18" s="127" t="n">
        <v>27.9</v>
      </c>
      <c r="BI18" s="125" t="n">
        <v>100</v>
      </c>
      <c r="BJ18" s="127" t="n">
        <v>28.55</v>
      </c>
      <c r="BK18" s="125" t="n">
        <v>-50</v>
      </c>
      <c r="BL18" s="127" t="n">
        <v>28.26</v>
      </c>
      <c r="BM18" s="125" t="n">
        <v>100</v>
      </c>
      <c r="BN18" s="127" t="n">
        <v>20.08</v>
      </c>
      <c r="BO18" s="125" t="n">
        <v>-200</v>
      </c>
      <c r="BP18" s="127" t="n">
        <v>27.7</v>
      </c>
      <c r="BQ18" s="125"/>
      <c r="BR18" s="127"/>
      <c r="BS18" s="125"/>
      <c r="BT18" s="127"/>
      <c r="BU18" s="125"/>
      <c r="BV18" s="127"/>
      <c r="BW18" s="125"/>
      <c r="BX18" s="127"/>
      <c r="BY18" s="125"/>
      <c r="BZ18" s="127"/>
      <c r="CA18" s="125"/>
      <c r="CB18" s="126"/>
      <c r="CC18" s="128"/>
      <c r="CD18" s="129"/>
      <c r="CE18" s="132" t="n">
        <f aca="false">C18+E18+G18+I18+K18+M18+O18+Q18+S18+U18+W18+Y18+AA18+AC18+AE18+AG18+AI18+AK18+AM18+AO18+AQ18+AS18+AU18+AW18+AY18+BA18+BC18+BE18+BG18+BI18+BK18+BM18+BO18+BQ18+BS18+BU18+BW18+BY18+CA18+CC18</f>
        <v>150</v>
      </c>
      <c r="CF18" s="133" t="n">
        <f aca="false">(D18+F18+J18+L18+P18+R18+T18+V18)/8</f>
        <v>7.5</v>
      </c>
      <c r="CG18" s="124" t="n">
        <f aca="false">B18</f>
        <v>37181</v>
      </c>
    </row>
    <row r="19" customFormat="false" ht="15.75" hidden="false" customHeight="false" outlineLevel="0" collapsed="false">
      <c r="B19" s="124" t="n">
        <f aca="false">'ZONE A POSITIONS'!B20</f>
        <v>37182</v>
      </c>
      <c r="C19" s="125" t="n">
        <v>100</v>
      </c>
      <c r="D19" s="127" t="n">
        <v>30</v>
      </c>
      <c r="E19" s="128"/>
      <c r="F19" s="129"/>
      <c r="G19" s="125"/>
      <c r="H19" s="126"/>
      <c r="I19" s="128"/>
      <c r="J19" s="129"/>
      <c r="K19" s="125"/>
      <c r="L19" s="126"/>
      <c r="M19" s="128"/>
      <c r="N19" s="129"/>
      <c r="O19" s="125"/>
      <c r="P19" s="126"/>
      <c r="Q19" s="128"/>
      <c r="R19" s="129"/>
      <c r="S19" s="128"/>
      <c r="T19" s="129"/>
      <c r="U19" s="128" t="n">
        <v>50</v>
      </c>
      <c r="V19" s="127" t="n">
        <v>30</v>
      </c>
      <c r="W19" s="125"/>
      <c r="X19" s="126"/>
      <c r="Y19" s="128"/>
      <c r="Z19" s="129"/>
      <c r="AA19" s="128" t="n">
        <v>-50</v>
      </c>
      <c r="AB19" s="129" t="n">
        <v>29.9</v>
      </c>
      <c r="AC19" s="128" t="n">
        <v>-50</v>
      </c>
      <c r="AD19" s="129" t="n">
        <v>30.05</v>
      </c>
      <c r="AE19" s="128" t="n">
        <v>50</v>
      </c>
      <c r="AF19" s="129" t="n">
        <v>30.1</v>
      </c>
      <c r="AG19" s="128" t="n">
        <v>-50</v>
      </c>
      <c r="AH19" s="129" t="n">
        <v>30.1</v>
      </c>
      <c r="AI19" s="128" t="n">
        <v>-50</v>
      </c>
      <c r="AJ19" s="129" t="n">
        <v>30.2</v>
      </c>
      <c r="AK19" s="128" t="n">
        <v>-50</v>
      </c>
      <c r="AL19" s="129" t="n">
        <v>30.35</v>
      </c>
      <c r="AM19" s="128"/>
      <c r="AN19" s="129"/>
      <c r="AO19" s="131" t="n">
        <v>-100</v>
      </c>
      <c r="AP19" s="126" t="n">
        <v>29.87</v>
      </c>
      <c r="AQ19" s="128" t="n">
        <v>50</v>
      </c>
      <c r="AR19" s="129" t="n">
        <v>29.2</v>
      </c>
      <c r="AS19" s="128" t="n">
        <v>-50</v>
      </c>
      <c r="AT19" s="129" t="n">
        <v>28.365</v>
      </c>
      <c r="AU19" s="125" t="n">
        <v>-50</v>
      </c>
      <c r="AV19" s="127" t="n">
        <v>28.4</v>
      </c>
      <c r="AW19" s="125" t="n">
        <v>100</v>
      </c>
      <c r="AX19" s="127" t="n">
        <v>28.25</v>
      </c>
      <c r="AY19" s="125" t="n">
        <v>150</v>
      </c>
      <c r="AZ19" s="127" t="n">
        <v>27.15</v>
      </c>
      <c r="BA19" s="148"/>
      <c r="BB19" s="149"/>
      <c r="BC19" s="150"/>
      <c r="BD19" s="126"/>
      <c r="BE19" s="125" t="n">
        <v>100</v>
      </c>
      <c r="BF19" s="127" t="n">
        <v>28.7</v>
      </c>
      <c r="BG19" s="125" t="n">
        <v>50</v>
      </c>
      <c r="BH19" s="127" t="n">
        <v>27.9</v>
      </c>
      <c r="BI19" s="125" t="n">
        <v>100</v>
      </c>
      <c r="BJ19" s="127" t="n">
        <v>28.55</v>
      </c>
      <c r="BK19" s="125" t="n">
        <v>-50</v>
      </c>
      <c r="BL19" s="127" t="n">
        <v>28.26</v>
      </c>
      <c r="BM19" s="125" t="n">
        <v>100</v>
      </c>
      <c r="BN19" s="127" t="n">
        <v>20.08</v>
      </c>
      <c r="BO19" s="125" t="n">
        <v>-100</v>
      </c>
      <c r="BP19" s="127" t="n">
        <v>27.617</v>
      </c>
      <c r="BQ19" s="125" t="n">
        <v>250</v>
      </c>
      <c r="BR19" s="127" t="n">
        <v>28.3</v>
      </c>
      <c r="BS19" s="125"/>
      <c r="BT19" s="127"/>
      <c r="BU19" s="125"/>
      <c r="BV19" s="127"/>
      <c r="BW19" s="125"/>
      <c r="BX19" s="127"/>
      <c r="BY19" s="125"/>
      <c r="BZ19" s="127"/>
      <c r="CA19" s="125"/>
      <c r="CB19" s="126"/>
      <c r="CC19" s="128"/>
      <c r="CD19" s="129"/>
      <c r="CE19" s="132" t="n">
        <f aca="false">C19+E19+G19+I19+K19+M19+O19+Q19+S19+U19+W19+Y19+AA19+AC19+AE19+AG19+AI19+AK19+AM19+AO19+AQ19+AS19+AU19+AW19+AY19+BA19+BC19+BE19+BG19+BI19+BK19+BM19+BO19+BQ19+BS19+BU19+BW19+BY19+CA19+CC19</f>
        <v>500</v>
      </c>
      <c r="CF19" s="133" t="n">
        <f aca="false">(D19+F19+J19+L19+P19+R19+T19+V19)/8</f>
        <v>7.5</v>
      </c>
      <c r="CG19" s="124" t="n">
        <f aca="false">B19</f>
        <v>37182</v>
      </c>
    </row>
    <row r="20" customFormat="false" ht="15.75" hidden="false" customHeight="false" outlineLevel="0" collapsed="false">
      <c r="B20" s="124" t="n">
        <f aca="false">'ZONE A POSITIONS'!B21</f>
        <v>37183</v>
      </c>
      <c r="C20" s="125" t="n">
        <v>100</v>
      </c>
      <c r="D20" s="126" t="n">
        <v>30</v>
      </c>
      <c r="E20" s="128"/>
      <c r="F20" s="129"/>
      <c r="G20" s="125"/>
      <c r="H20" s="126"/>
      <c r="I20" s="128"/>
      <c r="J20" s="129"/>
      <c r="K20" s="125"/>
      <c r="L20" s="126"/>
      <c r="M20" s="128"/>
      <c r="N20" s="129"/>
      <c r="O20" s="125"/>
      <c r="P20" s="126"/>
      <c r="Q20" s="128"/>
      <c r="R20" s="129"/>
      <c r="S20" s="128"/>
      <c r="T20" s="129"/>
      <c r="U20" s="125" t="n">
        <v>50</v>
      </c>
      <c r="V20" s="126" t="n">
        <v>30</v>
      </c>
      <c r="W20" s="125"/>
      <c r="X20" s="126"/>
      <c r="Y20" s="128"/>
      <c r="Z20" s="129"/>
      <c r="AA20" s="125" t="n">
        <v>-50</v>
      </c>
      <c r="AB20" s="127" t="n">
        <v>29.9</v>
      </c>
      <c r="AC20" s="125" t="n">
        <v>-50</v>
      </c>
      <c r="AD20" s="127" t="n">
        <v>30.05</v>
      </c>
      <c r="AE20" s="128" t="n">
        <v>50</v>
      </c>
      <c r="AF20" s="129" t="n">
        <v>30.1</v>
      </c>
      <c r="AG20" s="125" t="n">
        <v>-50</v>
      </c>
      <c r="AH20" s="129" t="n">
        <v>30.1</v>
      </c>
      <c r="AI20" s="125" t="n">
        <v>-50</v>
      </c>
      <c r="AJ20" s="129" t="n">
        <v>30.2</v>
      </c>
      <c r="AK20" s="125" t="n">
        <v>-50</v>
      </c>
      <c r="AL20" s="129" t="n">
        <v>30.35</v>
      </c>
      <c r="AM20" s="128"/>
      <c r="AN20" s="129"/>
      <c r="AO20" s="131" t="n">
        <v>-100</v>
      </c>
      <c r="AP20" s="126" t="n">
        <v>29.87</v>
      </c>
      <c r="AQ20" s="128" t="n">
        <v>50</v>
      </c>
      <c r="AR20" s="129" t="n">
        <v>29.2</v>
      </c>
      <c r="AS20" s="128" t="n">
        <v>-50</v>
      </c>
      <c r="AT20" s="129" t="n">
        <v>28.365</v>
      </c>
      <c r="AU20" s="125" t="n">
        <v>-50</v>
      </c>
      <c r="AV20" s="127" t="n">
        <v>28.4</v>
      </c>
      <c r="AW20" s="125" t="n">
        <v>100</v>
      </c>
      <c r="AX20" s="127" t="n">
        <v>28.25</v>
      </c>
      <c r="AY20" s="125" t="n">
        <v>150</v>
      </c>
      <c r="AZ20" s="127" t="n">
        <v>27.15</v>
      </c>
      <c r="BA20" s="148"/>
      <c r="BB20" s="149"/>
      <c r="BC20" s="150"/>
      <c r="BD20" s="126"/>
      <c r="BE20" s="125" t="n">
        <v>100</v>
      </c>
      <c r="BF20" s="127" t="n">
        <v>28.7</v>
      </c>
      <c r="BG20" s="125" t="n">
        <v>50</v>
      </c>
      <c r="BH20" s="127" t="n">
        <v>27.9</v>
      </c>
      <c r="BI20" s="125" t="n">
        <v>100</v>
      </c>
      <c r="BJ20" s="127" t="n">
        <v>28.55</v>
      </c>
      <c r="BK20" s="125" t="n">
        <v>-50</v>
      </c>
      <c r="BL20" s="127" t="n">
        <v>28.26</v>
      </c>
      <c r="BM20" s="125" t="n">
        <v>100</v>
      </c>
      <c r="BN20" s="127" t="n">
        <v>20.08</v>
      </c>
      <c r="BO20" s="125" t="n">
        <v>-100</v>
      </c>
      <c r="BP20" s="127" t="n">
        <v>27.617</v>
      </c>
      <c r="BQ20" s="125" t="n">
        <v>100</v>
      </c>
      <c r="BR20" s="127" t="n">
        <v>28.3</v>
      </c>
      <c r="BS20" s="125" t="n">
        <v>550</v>
      </c>
      <c r="BT20" s="127" t="n">
        <v>28.13</v>
      </c>
      <c r="BU20" s="125"/>
      <c r="BV20" s="127"/>
      <c r="BW20" s="125"/>
      <c r="BX20" s="127"/>
      <c r="BY20" s="125"/>
      <c r="BZ20" s="127"/>
      <c r="CA20" s="125"/>
      <c r="CB20" s="126"/>
      <c r="CC20" s="128"/>
      <c r="CD20" s="129"/>
      <c r="CE20" s="132" t="n">
        <f aca="false">C20+E20+G20+I20+K20+M20+O20+Q20+S20+U20+W20+Y20+AA20+AC20+AE20+AG20+AI20+AK20+AM20+AO20+AQ20+AS20+AU20+AW20+AY20+BA20+BC20+BE20+BG20+BI20+BK20+BM20+BO20+BQ20+BS20+BU20+BW20+BY20+CA20+CC20</f>
        <v>900</v>
      </c>
      <c r="CF20" s="133" t="n">
        <f aca="false">(D20+F20+J20+L20+P20+R20+T20+V20)/8</f>
        <v>7.5</v>
      </c>
      <c r="CG20" s="124" t="n">
        <f aca="false">B20</f>
        <v>37183</v>
      </c>
    </row>
    <row r="21" customFormat="false" ht="15.75" hidden="false" customHeight="false" outlineLevel="0" collapsed="false">
      <c r="B21" s="124" t="n">
        <f aca="false">'ZONE A POSITIONS'!B22</f>
        <v>37186</v>
      </c>
      <c r="C21" s="125" t="n">
        <v>100</v>
      </c>
      <c r="D21" s="127" t="n">
        <v>30</v>
      </c>
      <c r="E21" s="128"/>
      <c r="F21" s="129"/>
      <c r="G21" s="128"/>
      <c r="H21" s="127"/>
      <c r="I21" s="128"/>
      <c r="J21" s="127"/>
      <c r="K21" s="128"/>
      <c r="L21" s="127"/>
      <c r="M21" s="131"/>
      <c r="N21" s="126"/>
      <c r="O21" s="150"/>
      <c r="P21" s="126"/>
      <c r="Q21" s="131"/>
      <c r="R21" s="126"/>
      <c r="S21" s="150"/>
      <c r="T21" s="126"/>
      <c r="U21" s="128" t="n">
        <v>50</v>
      </c>
      <c r="V21" s="127" t="n">
        <v>30</v>
      </c>
      <c r="W21" s="128"/>
      <c r="X21" s="127"/>
      <c r="Y21" s="128"/>
      <c r="Z21" s="129"/>
      <c r="AA21" s="125" t="n">
        <v>-50</v>
      </c>
      <c r="AB21" s="127" t="n">
        <v>29.9</v>
      </c>
      <c r="AC21" s="128" t="n">
        <v>-50</v>
      </c>
      <c r="AD21" s="129" t="n">
        <v>30.05</v>
      </c>
      <c r="AE21" s="128" t="n">
        <v>50</v>
      </c>
      <c r="AF21" s="129" t="n">
        <v>30.1</v>
      </c>
      <c r="AG21" s="128" t="n">
        <v>-50</v>
      </c>
      <c r="AH21" s="129" t="n">
        <v>30.1</v>
      </c>
      <c r="AI21" s="128" t="n">
        <v>-50</v>
      </c>
      <c r="AJ21" s="129" t="n">
        <v>30.2</v>
      </c>
      <c r="AK21" s="128" t="n">
        <v>-50</v>
      </c>
      <c r="AL21" s="129" t="n">
        <v>30.35</v>
      </c>
      <c r="AM21" s="128"/>
      <c r="AN21" s="129"/>
      <c r="AO21" s="131" t="n">
        <v>-100</v>
      </c>
      <c r="AP21" s="126" t="n">
        <v>29.87</v>
      </c>
      <c r="AQ21" s="128" t="n">
        <v>50</v>
      </c>
      <c r="AR21" s="129" t="n">
        <v>29.2</v>
      </c>
      <c r="AS21" s="128" t="n">
        <v>-50</v>
      </c>
      <c r="AT21" s="129" t="n">
        <v>28.365</v>
      </c>
      <c r="AU21" s="125" t="n">
        <v>-50</v>
      </c>
      <c r="AV21" s="127" t="n">
        <v>28.4</v>
      </c>
      <c r="AW21" s="125" t="n">
        <v>100</v>
      </c>
      <c r="AX21" s="127" t="n">
        <v>28.25</v>
      </c>
      <c r="AY21" s="125" t="n">
        <v>150</v>
      </c>
      <c r="AZ21" s="127" t="n">
        <v>27.15</v>
      </c>
      <c r="BA21" s="148"/>
      <c r="BB21" s="149"/>
      <c r="BC21" s="150"/>
      <c r="BD21" s="126"/>
      <c r="BE21" s="125" t="n">
        <v>100</v>
      </c>
      <c r="BF21" s="127" t="n">
        <v>28.7</v>
      </c>
      <c r="BG21" s="125" t="n">
        <v>50</v>
      </c>
      <c r="BH21" s="127" t="n">
        <v>27.9</v>
      </c>
      <c r="BI21" s="125" t="n">
        <v>100</v>
      </c>
      <c r="BJ21" s="127" t="n">
        <v>28.55</v>
      </c>
      <c r="BK21" s="125" t="n">
        <v>50</v>
      </c>
      <c r="BL21" s="127" t="n">
        <v>28.26</v>
      </c>
      <c r="BM21" s="125" t="n">
        <v>0</v>
      </c>
      <c r="BN21" s="127" t="n">
        <v>28.15</v>
      </c>
      <c r="BO21" s="125" t="n">
        <v>-50</v>
      </c>
      <c r="BP21" s="127" t="n">
        <v>27.35</v>
      </c>
      <c r="BQ21" s="125" t="n">
        <v>-50</v>
      </c>
      <c r="BR21" s="127" t="n">
        <v>28.237</v>
      </c>
      <c r="BS21" s="125" t="n">
        <v>0</v>
      </c>
      <c r="BT21" s="127" t="n">
        <v>28.3</v>
      </c>
      <c r="BU21" s="125" t="n">
        <v>200</v>
      </c>
      <c r="BV21" s="127" t="n">
        <v>28.56</v>
      </c>
      <c r="BW21" s="125"/>
      <c r="BX21" s="127"/>
      <c r="BY21" s="125"/>
      <c r="BZ21" s="127"/>
      <c r="CA21" s="128"/>
      <c r="CB21" s="129"/>
      <c r="CC21" s="128"/>
      <c r="CD21" s="129"/>
      <c r="CE21" s="132" t="n">
        <f aca="false">C21+E21+G21+I21+K21+M21+O21+Q21+S21+U21+W21+Y21+AA21+AC21+AE21+AG21+AI21+AK21+AM21+AO21+AQ21+AS21+AU21+AW21+AY21+BA21+BC21+BE21+BG21+BI21+BK21+BM21+BO21+BQ21+BS21+BU21+BW21+BY21+CA21+CC21</f>
        <v>450</v>
      </c>
      <c r="CF21" s="133" t="n">
        <f aca="false">(D21+F21+L21+V21+X21+Z21+AB21+AD21+AF21+AH21+AJ21+AL21+AN21+AP21+AR21+AT21+AV21+AX21+AZ21+BB21+BD21+BF21+BH21+BJ21+BL21+BN21+BP21+BR21+BT21+BV21)/30</f>
        <v>22.1980666666667</v>
      </c>
      <c r="CG21" s="124" t="n">
        <f aca="false">B21</f>
        <v>37186</v>
      </c>
    </row>
    <row r="22" customFormat="false" ht="15.75" hidden="false" customHeight="false" outlineLevel="0" collapsed="false">
      <c r="B22" s="124" t="n">
        <f aca="false">'ZONE A POSITIONS'!B23</f>
        <v>37187</v>
      </c>
      <c r="C22" s="125" t="n">
        <v>100</v>
      </c>
      <c r="D22" s="126" t="n">
        <v>30</v>
      </c>
      <c r="E22" s="128"/>
      <c r="F22" s="129"/>
      <c r="G22" s="125"/>
      <c r="H22" s="126"/>
      <c r="I22" s="128"/>
      <c r="J22" s="127"/>
      <c r="K22" s="125"/>
      <c r="L22" s="126"/>
      <c r="M22" s="131"/>
      <c r="N22" s="126"/>
      <c r="O22" s="150"/>
      <c r="P22" s="126"/>
      <c r="Q22" s="131"/>
      <c r="R22" s="126"/>
      <c r="S22" s="150"/>
      <c r="T22" s="126"/>
      <c r="U22" s="125" t="n">
        <v>50</v>
      </c>
      <c r="V22" s="126" t="n">
        <v>30</v>
      </c>
      <c r="W22" s="125"/>
      <c r="X22" s="126"/>
      <c r="Y22" s="128"/>
      <c r="Z22" s="129"/>
      <c r="AA22" s="128" t="n">
        <v>-50</v>
      </c>
      <c r="AB22" s="129" t="n">
        <v>29.9</v>
      </c>
      <c r="AC22" s="125" t="n">
        <v>-50</v>
      </c>
      <c r="AD22" s="127" t="n">
        <v>30.05</v>
      </c>
      <c r="AE22" s="128" t="n">
        <v>50</v>
      </c>
      <c r="AF22" s="129" t="n">
        <v>30.1</v>
      </c>
      <c r="AG22" s="125" t="n">
        <v>-50</v>
      </c>
      <c r="AH22" s="129" t="n">
        <v>30.1</v>
      </c>
      <c r="AI22" s="125" t="n">
        <v>-50</v>
      </c>
      <c r="AJ22" s="129" t="n">
        <v>30.2</v>
      </c>
      <c r="AK22" s="125" t="n">
        <v>-50</v>
      </c>
      <c r="AL22" s="129" t="n">
        <v>30.35</v>
      </c>
      <c r="AM22" s="128"/>
      <c r="AN22" s="129"/>
      <c r="AO22" s="131" t="n">
        <v>-100</v>
      </c>
      <c r="AP22" s="126" t="n">
        <v>29.87</v>
      </c>
      <c r="AQ22" s="128" t="n">
        <v>50</v>
      </c>
      <c r="AR22" s="129" t="n">
        <v>29.2</v>
      </c>
      <c r="AS22" s="128" t="n">
        <v>-50</v>
      </c>
      <c r="AT22" s="129" t="n">
        <v>28.365</v>
      </c>
      <c r="AU22" s="125" t="n">
        <v>-50</v>
      </c>
      <c r="AV22" s="127" t="n">
        <v>28.4</v>
      </c>
      <c r="AW22" s="125" t="n">
        <v>100</v>
      </c>
      <c r="AX22" s="127" t="n">
        <v>28.25</v>
      </c>
      <c r="AY22" s="125" t="n">
        <v>150</v>
      </c>
      <c r="AZ22" s="127" t="n">
        <v>27.15</v>
      </c>
      <c r="BA22" s="148"/>
      <c r="BB22" s="149"/>
      <c r="BC22" s="148"/>
      <c r="BD22" s="149"/>
      <c r="BE22" s="125" t="n">
        <v>100</v>
      </c>
      <c r="BF22" s="127" t="n">
        <v>28.7</v>
      </c>
      <c r="BG22" s="125" t="n">
        <v>50</v>
      </c>
      <c r="BH22" s="127" t="n">
        <v>27.9</v>
      </c>
      <c r="BI22" s="125" t="n">
        <v>100</v>
      </c>
      <c r="BJ22" s="127" t="n">
        <v>28.55</v>
      </c>
      <c r="BK22" s="125" t="n">
        <v>50</v>
      </c>
      <c r="BL22" s="127" t="n">
        <v>28.2</v>
      </c>
      <c r="BM22" s="125" t="n">
        <v>0</v>
      </c>
      <c r="BN22" s="127" t="n">
        <v>28.15</v>
      </c>
      <c r="BO22" s="125" t="n">
        <v>-50</v>
      </c>
      <c r="BP22" s="127" t="n">
        <v>27.35</v>
      </c>
      <c r="BQ22" s="125" t="n">
        <v>-50</v>
      </c>
      <c r="BR22" s="127" t="n">
        <v>28.237</v>
      </c>
      <c r="BS22" s="125" t="n">
        <v>0</v>
      </c>
      <c r="BT22" s="127" t="n">
        <v>28.3</v>
      </c>
      <c r="BU22" s="125" t="n">
        <v>200</v>
      </c>
      <c r="BV22" s="127" t="n">
        <v>28.56</v>
      </c>
      <c r="BW22" s="125"/>
      <c r="BX22" s="127"/>
      <c r="BY22" s="125"/>
      <c r="BZ22" s="127"/>
      <c r="CA22" s="125"/>
      <c r="CB22" s="126"/>
      <c r="CC22" s="128"/>
      <c r="CD22" s="129"/>
      <c r="CE22" s="132" t="n">
        <f aca="false">C22+E22+G22+I22+K22+M22+O22+Q22+S22+U22+W22+Y22+AA22+AC22+AE22+AG22+AI22+AK22+AM22+AO22+AQ22+AS22+AU22+AW22+AY22+BA22+BC22+BE22+BG22+BI22+BK22+BM22+BO22+BQ22+BS22+BU22+BW22+BY22+CA22+CC22</f>
        <v>450</v>
      </c>
      <c r="CF22" s="133" t="n">
        <f aca="false">(D22+F22+L22+V22+X22+Z22+AB22+AD22+AF22+AH22+AJ22+AL22+AN22+AP22+AR22+AT22+AV22+AX22+AZ22+BB22+BD22+BF22+BH22+BJ22+BL22+BN22+BP22+BR22+BT22+BV22)/30</f>
        <v>22.1960666666667</v>
      </c>
      <c r="CG22" s="124" t="n">
        <f aca="false">B22</f>
        <v>37187</v>
      </c>
    </row>
    <row r="23" customFormat="false" ht="15.75" hidden="false" customHeight="false" outlineLevel="0" collapsed="false">
      <c r="B23" s="124" t="n">
        <f aca="false">'ZONE A POSITIONS'!B24</f>
        <v>37188</v>
      </c>
      <c r="C23" s="125" t="n">
        <v>100</v>
      </c>
      <c r="D23" s="127" t="n">
        <v>30</v>
      </c>
      <c r="E23" s="128"/>
      <c r="F23" s="129"/>
      <c r="G23" s="125"/>
      <c r="H23" s="126"/>
      <c r="I23" s="128"/>
      <c r="J23" s="127"/>
      <c r="K23" s="128"/>
      <c r="L23" s="127"/>
      <c r="M23" s="131"/>
      <c r="N23" s="126"/>
      <c r="O23" s="150"/>
      <c r="P23" s="126"/>
      <c r="Q23" s="131"/>
      <c r="R23" s="126"/>
      <c r="S23" s="150"/>
      <c r="T23" s="126"/>
      <c r="U23" s="128" t="n">
        <v>50</v>
      </c>
      <c r="V23" s="127" t="n">
        <v>30</v>
      </c>
      <c r="W23" s="128"/>
      <c r="X23" s="127"/>
      <c r="Y23" s="128"/>
      <c r="Z23" s="129"/>
      <c r="AA23" s="125" t="n">
        <v>-50</v>
      </c>
      <c r="AB23" s="127" t="n">
        <v>29.9</v>
      </c>
      <c r="AC23" s="128" t="n">
        <v>-50</v>
      </c>
      <c r="AD23" s="129" t="n">
        <v>30.05</v>
      </c>
      <c r="AE23" s="128" t="n">
        <v>50</v>
      </c>
      <c r="AF23" s="129" t="n">
        <v>30.1</v>
      </c>
      <c r="AG23" s="128" t="n">
        <v>-50</v>
      </c>
      <c r="AH23" s="129" t="n">
        <v>30.1</v>
      </c>
      <c r="AI23" s="128" t="n">
        <v>-50</v>
      </c>
      <c r="AJ23" s="129" t="n">
        <v>30.2</v>
      </c>
      <c r="AK23" s="128" t="n">
        <v>-50</v>
      </c>
      <c r="AL23" s="129" t="n">
        <v>30.35</v>
      </c>
      <c r="AM23" s="128"/>
      <c r="AN23" s="129"/>
      <c r="AO23" s="131" t="n">
        <v>-100</v>
      </c>
      <c r="AP23" s="126" t="n">
        <v>29.87</v>
      </c>
      <c r="AQ23" s="128" t="n">
        <v>50</v>
      </c>
      <c r="AR23" s="129" t="n">
        <v>29.2</v>
      </c>
      <c r="AS23" s="128" t="n">
        <v>-50</v>
      </c>
      <c r="AT23" s="129" t="n">
        <v>28.365</v>
      </c>
      <c r="AU23" s="125" t="n">
        <v>-50</v>
      </c>
      <c r="AV23" s="127" t="n">
        <v>28.4</v>
      </c>
      <c r="AW23" s="125" t="n">
        <v>100</v>
      </c>
      <c r="AX23" s="127" t="n">
        <v>28.25</v>
      </c>
      <c r="AY23" s="125" t="n">
        <v>150</v>
      </c>
      <c r="AZ23" s="127" t="n">
        <v>27.15</v>
      </c>
      <c r="BA23" s="148"/>
      <c r="BB23" s="149"/>
      <c r="BC23" s="150"/>
      <c r="BD23" s="126"/>
      <c r="BE23" s="125" t="n">
        <v>100</v>
      </c>
      <c r="BF23" s="127" t="n">
        <v>28.7</v>
      </c>
      <c r="BG23" s="125" t="n">
        <v>50</v>
      </c>
      <c r="BH23" s="127" t="n">
        <v>27.9</v>
      </c>
      <c r="BI23" s="125" t="n">
        <v>100</v>
      </c>
      <c r="BJ23" s="127" t="n">
        <v>28.55</v>
      </c>
      <c r="BK23" s="125" t="n">
        <v>50</v>
      </c>
      <c r="BL23" s="127" t="n">
        <v>28.2</v>
      </c>
      <c r="BM23" s="125" t="n">
        <v>0</v>
      </c>
      <c r="BN23" s="127" t="n">
        <v>28.15</v>
      </c>
      <c r="BO23" s="125" t="n">
        <v>-50</v>
      </c>
      <c r="BP23" s="127" t="n">
        <v>27.35</v>
      </c>
      <c r="BQ23" s="125" t="n">
        <v>-50</v>
      </c>
      <c r="BR23" s="127" t="n">
        <v>28.237</v>
      </c>
      <c r="BS23" s="125" t="n">
        <v>0</v>
      </c>
      <c r="BT23" s="127" t="n">
        <v>28.3</v>
      </c>
      <c r="BU23" s="125" t="n">
        <v>200</v>
      </c>
      <c r="BV23" s="127" t="n">
        <v>28.56</v>
      </c>
      <c r="BW23" s="125"/>
      <c r="BX23" s="127"/>
      <c r="BY23" s="125"/>
      <c r="BZ23" s="127"/>
      <c r="CA23" s="128"/>
      <c r="CB23" s="129"/>
      <c r="CC23" s="128"/>
      <c r="CD23" s="129"/>
      <c r="CE23" s="132" t="n">
        <f aca="false">C23+E23+G23+I23+K23+M23+O23+Q23+S23+U23+W23+Y23+AA23+AC23+AE23+AG23+AI23+AK23+AM23+AO23+AQ23+AS23+AU23+AW23+AY23+BA23+BC23+BE23+BG23+BI23+BK23+BM23+BO23+BQ23+BS23+BU23+BW23+BY23+CA23+CC23</f>
        <v>450</v>
      </c>
      <c r="CF23" s="133" t="n">
        <f aca="false">(D23+F23+L23+V23+X23+Z23+AB23+AD23+AF23+AH23+AJ23+AL23+AN23+AP23+AR23+AT23+AV23+AX23+AZ23+BB23+BD23+BF23+BH23+BJ23+BL23+BN23+BP23+BR23+BT23+BV23)/30</f>
        <v>22.1960666666667</v>
      </c>
      <c r="CG23" s="124" t="n">
        <f aca="false">B23</f>
        <v>37188</v>
      </c>
    </row>
    <row r="24" customFormat="false" ht="15.75" hidden="false" customHeight="false" outlineLevel="0" collapsed="false">
      <c r="B24" s="124" t="n">
        <f aca="false">'ZONE A POSITIONS'!B25</f>
        <v>37189</v>
      </c>
      <c r="C24" s="125" t="n">
        <v>100</v>
      </c>
      <c r="D24" s="126" t="n">
        <v>30</v>
      </c>
      <c r="E24" s="128"/>
      <c r="F24" s="129"/>
      <c r="G24" s="125"/>
      <c r="H24" s="126"/>
      <c r="I24" s="128"/>
      <c r="J24" s="129"/>
      <c r="K24" s="128"/>
      <c r="L24" s="127"/>
      <c r="M24" s="125"/>
      <c r="N24" s="126"/>
      <c r="O24" s="128"/>
      <c r="P24" s="129"/>
      <c r="Q24" s="128"/>
      <c r="R24" s="127"/>
      <c r="S24" s="128"/>
      <c r="T24" s="129"/>
      <c r="U24" s="125" t="n">
        <v>50</v>
      </c>
      <c r="V24" s="126" t="n">
        <v>30</v>
      </c>
      <c r="W24" s="125"/>
      <c r="X24" s="126"/>
      <c r="Y24" s="128"/>
      <c r="Z24" s="129"/>
      <c r="AA24" s="125" t="n">
        <v>-50</v>
      </c>
      <c r="AB24" s="127" t="n">
        <v>29.9</v>
      </c>
      <c r="AC24" s="125" t="n">
        <v>-50</v>
      </c>
      <c r="AD24" s="127" t="n">
        <v>30.05</v>
      </c>
      <c r="AE24" s="128" t="n">
        <v>50</v>
      </c>
      <c r="AF24" s="129" t="n">
        <v>30.1</v>
      </c>
      <c r="AG24" s="125" t="n">
        <v>-50</v>
      </c>
      <c r="AH24" s="129" t="n">
        <v>30.1</v>
      </c>
      <c r="AI24" s="125" t="n">
        <v>-50</v>
      </c>
      <c r="AJ24" s="129" t="n">
        <v>30.2</v>
      </c>
      <c r="AK24" s="125" t="n">
        <v>-50</v>
      </c>
      <c r="AL24" s="129" t="n">
        <v>30.35</v>
      </c>
      <c r="AM24" s="128"/>
      <c r="AN24" s="129"/>
      <c r="AO24" s="131" t="n">
        <v>-100</v>
      </c>
      <c r="AP24" s="126" t="n">
        <v>29.87</v>
      </c>
      <c r="AQ24" s="128" t="n">
        <v>50</v>
      </c>
      <c r="AR24" s="129" t="n">
        <v>29.2</v>
      </c>
      <c r="AS24" s="128" t="n">
        <v>-50</v>
      </c>
      <c r="AT24" s="129" t="n">
        <v>28.365</v>
      </c>
      <c r="AU24" s="125" t="n">
        <v>-50</v>
      </c>
      <c r="AV24" s="127" t="n">
        <v>28.4</v>
      </c>
      <c r="AW24" s="125" t="n">
        <v>100</v>
      </c>
      <c r="AX24" s="127" t="n">
        <v>28.25</v>
      </c>
      <c r="AY24" s="125" t="n">
        <v>150</v>
      </c>
      <c r="AZ24" s="127" t="n">
        <v>27.15</v>
      </c>
      <c r="BA24" s="128"/>
      <c r="BB24" s="127"/>
      <c r="BC24" s="128"/>
      <c r="BD24" s="129"/>
      <c r="BE24" s="125" t="n">
        <v>100</v>
      </c>
      <c r="BF24" s="127" t="n">
        <v>28.7</v>
      </c>
      <c r="BG24" s="125" t="n">
        <v>50</v>
      </c>
      <c r="BH24" s="127" t="n">
        <v>27.9</v>
      </c>
      <c r="BI24" s="125" t="n">
        <v>100</v>
      </c>
      <c r="BJ24" s="127" t="n">
        <v>28.55</v>
      </c>
      <c r="BK24" s="125" t="n">
        <v>50</v>
      </c>
      <c r="BL24" s="127" t="n">
        <v>28.2</v>
      </c>
      <c r="BM24" s="125" t="n">
        <v>0</v>
      </c>
      <c r="BN24" s="127" t="n">
        <v>28.15</v>
      </c>
      <c r="BO24" s="125" t="n">
        <v>-50</v>
      </c>
      <c r="BP24" s="127" t="n">
        <v>27.35</v>
      </c>
      <c r="BQ24" s="125" t="n">
        <v>-50</v>
      </c>
      <c r="BR24" s="127" t="n">
        <v>28.237</v>
      </c>
      <c r="BS24" s="125" t="n">
        <v>0</v>
      </c>
      <c r="BT24" s="127" t="n">
        <v>28.3</v>
      </c>
      <c r="BU24" s="125" t="n">
        <v>200</v>
      </c>
      <c r="BV24" s="127" t="n">
        <v>28.56</v>
      </c>
      <c r="BW24" s="125"/>
      <c r="BX24" s="127"/>
      <c r="BY24" s="125"/>
      <c r="BZ24" s="127"/>
      <c r="CA24" s="128"/>
      <c r="CB24" s="129"/>
      <c r="CC24" s="128"/>
      <c r="CD24" s="129"/>
      <c r="CE24" s="132" t="n">
        <f aca="false">C24+E24+G24+I24+K24+M24+O24+Q24+S24+U24+W24+Y24+AA24+AC24+AE24+AG24+AI24+AK24+AM24+AO24+AQ24+AS24+AU24+AW24+AY24+BA24+BC24+BE24+BG24+BI24+BK24+BM24+BO24+BQ24+BS24+BU24+BW24+BY24+CA24+CC24</f>
        <v>450</v>
      </c>
      <c r="CF24" s="133" t="n">
        <f aca="false">(D24+F24+L24+V24+X24+Z24+AB24+AD24+AF24+AH24+AJ24+AL24+AN24+AP24+AR24+AT24+AV24+AX24+AZ24+BB24+BD24+BF24+BH24+BJ24+BL24+BN24+BP24+BR24+BT24+BV24)/30</f>
        <v>22.1960666666667</v>
      </c>
      <c r="CG24" s="124" t="n">
        <f aca="false">B24</f>
        <v>37189</v>
      </c>
    </row>
    <row r="25" customFormat="false" ht="15.75" hidden="false" customHeight="false" outlineLevel="0" collapsed="false">
      <c r="B25" s="124" t="n">
        <f aca="false">'ZONE A POSITIONS'!B26</f>
        <v>37190</v>
      </c>
      <c r="C25" s="125" t="n">
        <v>100</v>
      </c>
      <c r="D25" s="127" t="n">
        <v>30</v>
      </c>
      <c r="E25" s="128"/>
      <c r="F25" s="129"/>
      <c r="G25" s="128"/>
      <c r="H25" s="127"/>
      <c r="I25" s="128"/>
      <c r="J25" s="129"/>
      <c r="K25" s="128"/>
      <c r="L25" s="129"/>
      <c r="M25" s="128"/>
      <c r="N25" s="127"/>
      <c r="O25" s="128"/>
      <c r="P25" s="129"/>
      <c r="Q25" s="128"/>
      <c r="R25" s="129"/>
      <c r="S25" s="128"/>
      <c r="T25" s="129"/>
      <c r="U25" s="128" t="n">
        <v>50</v>
      </c>
      <c r="V25" s="127" t="n">
        <v>30</v>
      </c>
      <c r="W25" s="128"/>
      <c r="X25" s="127"/>
      <c r="Y25" s="128"/>
      <c r="Z25" s="129"/>
      <c r="AA25" s="128" t="n">
        <v>-50</v>
      </c>
      <c r="AB25" s="129" t="n">
        <v>29.9</v>
      </c>
      <c r="AC25" s="128" t="n">
        <v>-50</v>
      </c>
      <c r="AD25" s="129" t="n">
        <v>30.05</v>
      </c>
      <c r="AE25" s="128" t="n">
        <v>50</v>
      </c>
      <c r="AF25" s="129" t="n">
        <v>30.1</v>
      </c>
      <c r="AG25" s="128" t="n">
        <v>-50</v>
      </c>
      <c r="AH25" s="129" t="n">
        <v>30.1</v>
      </c>
      <c r="AI25" s="128" t="n">
        <v>-50</v>
      </c>
      <c r="AJ25" s="129" t="n">
        <v>30.2</v>
      </c>
      <c r="AK25" s="128" t="n">
        <v>-50</v>
      </c>
      <c r="AL25" s="129" t="n">
        <v>30.35</v>
      </c>
      <c r="AM25" s="128"/>
      <c r="AN25" s="129"/>
      <c r="AO25" s="131" t="n">
        <v>-100</v>
      </c>
      <c r="AP25" s="126" t="n">
        <v>29.87</v>
      </c>
      <c r="AQ25" s="128" t="n">
        <v>50</v>
      </c>
      <c r="AR25" s="129" t="n">
        <v>29.2</v>
      </c>
      <c r="AS25" s="128" t="n">
        <v>-50</v>
      </c>
      <c r="AT25" s="129" t="n">
        <v>28.365</v>
      </c>
      <c r="AU25" s="125" t="n">
        <v>-50</v>
      </c>
      <c r="AV25" s="127" t="n">
        <v>28.4</v>
      </c>
      <c r="AW25" s="125" t="n">
        <v>100</v>
      </c>
      <c r="AX25" s="127" t="n">
        <v>28.25</v>
      </c>
      <c r="AY25" s="125" t="n">
        <v>150</v>
      </c>
      <c r="AZ25" s="127" t="n">
        <v>27.15</v>
      </c>
      <c r="BA25" s="128"/>
      <c r="BB25" s="129"/>
      <c r="BC25" s="128"/>
      <c r="BD25" s="129"/>
      <c r="BE25" s="125" t="n">
        <v>100</v>
      </c>
      <c r="BF25" s="127" t="n">
        <v>28.7</v>
      </c>
      <c r="BG25" s="125" t="n">
        <v>50</v>
      </c>
      <c r="BH25" s="127" t="n">
        <v>27.9</v>
      </c>
      <c r="BI25" s="125" t="n">
        <v>100</v>
      </c>
      <c r="BJ25" s="127" t="n">
        <v>28.55</v>
      </c>
      <c r="BK25" s="125" t="n">
        <v>50</v>
      </c>
      <c r="BL25" s="127" t="n">
        <v>28.2</v>
      </c>
      <c r="BM25" s="125" t="n">
        <v>0</v>
      </c>
      <c r="BN25" s="127" t="n">
        <v>28.15</v>
      </c>
      <c r="BO25" s="125" t="n">
        <v>-50</v>
      </c>
      <c r="BP25" s="127" t="n">
        <v>27.35</v>
      </c>
      <c r="BQ25" s="125" t="n">
        <v>-50</v>
      </c>
      <c r="BR25" s="127" t="n">
        <v>28.237</v>
      </c>
      <c r="BS25" s="125" t="n">
        <v>0</v>
      </c>
      <c r="BT25" s="127" t="n">
        <v>28.3</v>
      </c>
      <c r="BU25" s="125" t="n">
        <v>200</v>
      </c>
      <c r="BV25" s="127" t="n">
        <v>28.56</v>
      </c>
      <c r="BW25" s="125"/>
      <c r="BX25" s="127"/>
      <c r="BY25" s="125"/>
      <c r="BZ25" s="127"/>
      <c r="CA25" s="128"/>
      <c r="CB25" s="129"/>
      <c r="CC25" s="128"/>
      <c r="CD25" s="129"/>
      <c r="CE25" s="132" t="n">
        <f aca="false">C25+E25+G25+I25+K25+M25+O25+Q25+S25+U25+W25+Y25+AA25+AC25+AE25+AG25+AI25+AK25+AM25+AO25+AQ25+AS25+AU25+AW25+AY25+BA25+BC25+BE25+BG25+BI25+BK25+BM25+BO25+BQ25+BS25+BU25+BW25+BY25+CA25+CC25</f>
        <v>450</v>
      </c>
      <c r="CF25" s="133" t="n">
        <f aca="false">(D25+F25+L25+V25+X25+Z25+AB25+AD25+AF25+AH25+AJ25+AL25+AN25+AP25+AR25+AT25+AV25+AX25+AZ25+BB25+BD25+BF25+BH25+BJ25+BL25+BN25+BP25+BR25+BT25+BV25)/30</f>
        <v>22.1960666666667</v>
      </c>
      <c r="CG25" s="124" t="n">
        <f aca="false">B25</f>
        <v>37190</v>
      </c>
    </row>
    <row r="26" customFormat="false" ht="15.75" hidden="false" customHeight="false" outlineLevel="0" collapsed="false">
      <c r="B26" s="124" t="n">
        <f aca="false">'ZONE A POSITIONS'!B27</f>
        <v>37193</v>
      </c>
      <c r="C26" s="125" t="n">
        <v>100</v>
      </c>
      <c r="D26" s="126" t="n">
        <v>30</v>
      </c>
      <c r="E26" s="128"/>
      <c r="F26" s="129"/>
      <c r="G26" s="128"/>
      <c r="H26" s="127"/>
      <c r="I26" s="128"/>
      <c r="J26" s="129"/>
      <c r="K26" s="128"/>
      <c r="L26" s="129"/>
      <c r="M26" s="128"/>
      <c r="N26" s="127"/>
      <c r="O26" s="128"/>
      <c r="P26" s="129"/>
      <c r="Q26" s="128"/>
      <c r="R26" s="129"/>
      <c r="S26" s="128"/>
      <c r="T26" s="129"/>
      <c r="U26" s="125" t="n">
        <v>50</v>
      </c>
      <c r="V26" s="126" t="n">
        <v>30</v>
      </c>
      <c r="W26" s="125"/>
      <c r="X26" s="126"/>
      <c r="Y26" s="128"/>
      <c r="Z26" s="129"/>
      <c r="AA26" s="125" t="n">
        <v>-50</v>
      </c>
      <c r="AB26" s="127" t="n">
        <v>29.9</v>
      </c>
      <c r="AC26" s="125" t="n">
        <v>-50</v>
      </c>
      <c r="AD26" s="127" t="n">
        <v>30.05</v>
      </c>
      <c r="AE26" s="128" t="n">
        <v>50</v>
      </c>
      <c r="AF26" s="129" t="n">
        <v>30.1</v>
      </c>
      <c r="AG26" s="125" t="n">
        <v>-50</v>
      </c>
      <c r="AH26" s="129" t="n">
        <v>30.1</v>
      </c>
      <c r="AI26" s="125" t="n">
        <v>-50</v>
      </c>
      <c r="AJ26" s="129" t="n">
        <v>30.2</v>
      </c>
      <c r="AK26" s="125" t="n">
        <v>-50</v>
      </c>
      <c r="AL26" s="129" t="n">
        <v>30.35</v>
      </c>
      <c r="AM26" s="128"/>
      <c r="AN26" s="129"/>
      <c r="AO26" s="131" t="n">
        <v>-100</v>
      </c>
      <c r="AP26" s="126" t="n">
        <v>29.87</v>
      </c>
      <c r="AQ26" s="128" t="n">
        <v>50</v>
      </c>
      <c r="AR26" s="129" t="n">
        <v>29.2</v>
      </c>
      <c r="AS26" s="128" t="n">
        <v>-50</v>
      </c>
      <c r="AT26" s="129" t="n">
        <v>28.365</v>
      </c>
      <c r="AU26" s="125" t="n">
        <v>-50</v>
      </c>
      <c r="AV26" s="127" t="n">
        <v>28.4</v>
      </c>
      <c r="AW26" s="125" t="n">
        <v>100</v>
      </c>
      <c r="AX26" s="127" t="n">
        <v>28.25</v>
      </c>
      <c r="AY26" s="125" t="n">
        <v>150</v>
      </c>
      <c r="AZ26" s="127" t="n">
        <v>27.15</v>
      </c>
      <c r="BA26" s="128"/>
      <c r="BB26" s="129"/>
      <c r="BC26" s="128"/>
      <c r="BD26" s="129"/>
      <c r="BE26" s="125" t="n">
        <v>100</v>
      </c>
      <c r="BF26" s="127" t="n">
        <v>28.7</v>
      </c>
      <c r="BG26" s="125" t="n">
        <v>50</v>
      </c>
      <c r="BH26" s="127" t="n">
        <v>27.9</v>
      </c>
      <c r="BI26" s="125" t="n">
        <v>100</v>
      </c>
      <c r="BJ26" s="127" t="n">
        <v>28.55</v>
      </c>
      <c r="BK26" s="125" t="n">
        <v>50</v>
      </c>
      <c r="BL26" s="127" t="n">
        <v>28.2</v>
      </c>
      <c r="BM26" s="125" t="n">
        <v>0</v>
      </c>
      <c r="BN26" s="127" t="n">
        <v>28.15</v>
      </c>
      <c r="BO26" s="125" t="n">
        <v>-50</v>
      </c>
      <c r="BP26" s="127" t="n">
        <v>27.35</v>
      </c>
      <c r="BQ26" s="125" t="n">
        <v>-50</v>
      </c>
      <c r="BR26" s="127" t="n">
        <v>28.237</v>
      </c>
      <c r="BS26" s="125" t="n">
        <v>0</v>
      </c>
      <c r="BT26" s="127" t="n">
        <v>28.3</v>
      </c>
      <c r="BU26" s="125" t="n">
        <v>200</v>
      </c>
      <c r="BV26" s="127" t="n">
        <v>28.56</v>
      </c>
      <c r="BW26" s="125"/>
      <c r="BX26" s="127"/>
      <c r="BY26" s="125"/>
      <c r="BZ26" s="127"/>
      <c r="CA26" s="128"/>
      <c r="CB26" s="129"/>
      <c r="CC26" s="128"/>
      <c r="CD26" s="129"/>
      <c r="CE26" s="132" t="n">
        <f aca="false">C26+E26+G26+I26+K26+M26+O26+Q26+S26+U26+W26+Y26+AA26+AC26+AE26+AG26+AI26+AK26+AM26+AO26+AQ26+AS26+AU26+AW26+AY26+BA26+BC26+BE26+BG26+BI26+BK26+BM26+BO26+BQ26+BS26+BU26+BW26+BY26+CA26+CC26</f>
        <v>450</v>
      </c>
      <c r="CF26" s="133" t="n">
        <f aca="false">(D26+F26+L26+V26+X26+Z26+AB26+AD26+AF26+AH26+AJ26+AL26+AN26+AP26+AR26+AT26+AV26+AX26+AZ26+BB26+BD26+BF26+BH26+BJ26+BL26+BN26+BP26+BR26+BT26+BV26)/30</f>
        <v>22.1960666666667</v>
      </c>
      <c r="CG26" s="124" t="n">
        <f aca="false">B26</f>
        <v>37193</v>
      </c>
    </row>
    <row r="27" customFormat="false" ht="15.75" hidden="false" customHeight="false" outlineLevel="0" collapsed="false">
      <c r="B27" s="124" t="n">
        <f aca="false">'ZONE A POSITIONS'!B28</f>
        <v>37194</v>
      </c>
      <c r="C27" s="125" t="n">
        <v>100</v>
      </c>
      <c r="D27" s="127" t="n">
        <v>30</v>
      </c>
      <c r="E27" s="128"/>
      <c r="F27" s="129"/>
      <c r="G27" s="128"/>
      <c r="H27" s="127"/>
      <c r="I27" s="128"/>
      <c r="J27" s="129"/>
      <c r="K27" s="128"/>
      <c r="L27" s="129"/>
      <c r="M27" s="128"/>
      <c r="N27" s="127"/>
      <c r="O27" s="128"/>
      <c r="P27" s="129"/>
      <c r="Q27" s="128"/>
      <c r="R27" s="129"/>
      <c r="S27" s="128"/>
      <c r="T27" s="129"/>
      <c r="U27" s="128" t="n">
        <v>50</v>
      </c>
      <c r="V27" s="127" t="n">
        <v>30</v>
      </c>
      <c r="W27" s="304"/>
      <c r="X27" s="245"/>
      <c r="Y27" s="242"/>
      <c r="Z27" s="243"/>
      <c r="AA27" s="125" t="n">
        <v>-50</v>
      </c>
      <c r="AB27" s="127" t="n">
        <v>29.9</v>
      </c>
      <c r="AC27" s="128" t="n">
        <v>-50</v>
      </c>
      <c r="AD27" s="129" t="n">
        <v>30.05</v>
      </c>
      <c r="AE27" s="128" t="n">
        <v>50</v>
      </c>
      <c r="AF27" s="129" t="n">
        <v>30.1</v>
      </c>
      <c r="AG27" s="128" t="n">
        <v>-50</v>
      </c>
      <c r="AH27" s="129" t="n">
        <v>30.1</v>
      </c>
      <c r="AI27" s="128" t="n">
        <v>-50</v>
      </c>
      <c r="AJ27" s="129" t="n">
        <v>30.2</v>
      </c>
      <c r="AK27" s="128" t="n">
        <v>-50</v>
      </c>
      <c r="AL27" s="129" t="n">
        <v>30.35</v>
      </c>
      <c r="AM27" s="128"/>
      <c r="AN27" s="129"/>
      <c r="AO27" s="131" t="n">
        <v>-100</v>
      </c>
      <c r="AP27" s="126" t="n">
        <v>29.87</v>
      </c>
      <c r="AQ27" s="128" t="n">
        <v>50</v>
      </c>
      <c r="AR27" s="129" t="n">
        <v>29.2</v>
      </c>
      <c r="AS27" s="128" t="n">
        <v>-50</v>
      </c>
      <c r="AT27" s="129" t="n">
        <v>28.365</v>
      </c>
      <c r="AU27" s="125" t="n">
        <v>-50</v>
      </c>
      <c r="AV27" s="127" t="n">
        <v>28.4</v>
      </c>
      <c r="AW27" s="125" t="n">
        <v>100</v>
      </c>
      <c r="AX27" s="127" t="n">
        <v>28.25</v>
      </c>
      <c r="AY27" s="125" t="n">
        <v>150</v>
      </c>
      <c r="AZ27" s="127" t="n">
        <v>27.15</v>
      </c>
      <c r="BA27" s="128"/>
      <c r="BB27" s="129"/>
      <c r="BC27" s="128"/>
      <c r="BD27" s="129"/>
      <c r="BE27" s="125" t="n">
        <v>100</v>
      </c>
      <c r="BF27" s="127" t="n">
        <v>28.7</v>
      </c>
      <c r="BG27" s="125" t="n">
        <v>50</v>
      </c>
      <c r="BH27" s="127" t="n">
        <v>27.9</v>
      </c>
      <c r="BI27" s="125" t="n">
        <v>100</v>
      </c>
      <c r="BJ27" s="127" t="n">
        <v>28.55</v>
      </c>
      <c r="BK27" s="125" t="n">
        <v>50</v>
      </c>
      <c r="BL27" s="127" t="n">
        <v>28.2</v>
      </c>
      <c r="BM27" s="125" t="n">
        <v>0</v>
      </c>
      <c r="BN27" s="127" t="n">
        <v>28.15</v>
      </c>
      <c r="BO27" s="125" t="n">
        <v>-50</v>
      </c>
      <c r="BP27" s="127" t="n">
        <v>27.35</v>
      </c>
      <c r="BQ27" s="125" t="n">
        <v>-50</v>
      </c>
      <c r="BR27" s="127" t="n">
        <v>28.237</v>
      </c>
      <c r="BS27" s="125" t="n">
        <v>0</v>
      </c>
      <c r="BT27" s="127" t="n">
        <v>28.3</v>
      </c>
      <c r="BU27" s="125" t="n">
        <v>200</v>
      </c>
      <c r="BV27" s="127" t="n">
        <v>28.56</v>
      </c>
      <c r="BW27" s="125"/>
      <c r="BX27" s="127"/>
      <c r="BY27" s="125"/>
      <c r="BZ27" s="127"/>
      <c r="CA27" s="128"/>
      <c r="CB27" s="129"/>
      <c r="CC27" s="128"/>
      <c r="CD27" s="129"/>
      <c r="CE27" s="132" t="n">
        <f aca="false">C27+E27+G27+I27+K27+M27+O27+Q27+S27+U27+W27+Y27+AA27+AC27+AE27+AG27+AI27+AK27+AM27+AO27+AQ27+AS27+AU27+AW27+AY27+BA27+BC27+BE27+BG27+BI27+BK27+BM27+BO27+BQ27+BS27+BU27+BW27+BY27+CA27+CC27</f>
        <v>450</v>
      </c>
      <c r="CF27" s="133" t="n">
        <f aca="false">(D27+F27+L27+V27+X27+Z27+AB27+AD27+AF27+AH27+AJ27+AL27+AN27+AP27+AR27+AT27+AV27+AX27+AZ27+BB27+BD27+BF27+BH27+BJ27+BL27+BN27+BP27+BR27+BT27+BV27)/30</f>
        <v>22.1960666666667</v>
      </c>
      <c r="CG27" s="124" t="n">
        <f aca="false">B27</f>
        <v>37194</v>
      </c>
    </row>
    <row r="28" customFormat="false" ht="16.5" hidden="false" customHeight="false" outlineLevel="0" collapsed="false">
      <c r="B28" s="124" t="n">
        <f aca="false">'ZONE A POSITIONS'!B29</f>
        <v>37195</v>
      </c>
      <c r="C28" s="125" t="n">
        <v>100</v>
      </c>
      <c r="D28" s="126" t="n">
        <v>30</v>
      </c>
      <c r="E28" s="128"/>
      <c r="F28" s="129"/>
      <c r="G28" s="128"/>
      <c r="H28" s="127"/>
      <c r="I28" s="128"/>
      <c r="J28" s="129"/>
      <c r="K28" s="128"/>
      <c r="L28" s="129"/>
      <c r="M28" s="128"/>
      <c r="N28" s="127"/>
      <c r="O28" s="128"/>
      <c r="P28" s="129"/>
      <c r="Q28" s="128"/>
      <c r="R28" s="129"/>
      <c r="S28" s="128"/>
      <c r="T28" s="129"/>
      <c r="U28" s="305" t="n">
        <v>50</v>
      </c>
      <c r="V28" s="306" t="n">
        <v>30</v>
      </c>
      <c r="W28" s="307"/>
      <c r="X28" s="262"/>
      <c r="Y28" s="257"/>
      <c r="Z28" s="258"/>
      <c r="AA28" s="128" t="n">
        <v>-50</v>
      </c>
      <c r="AB28" s="129" t="n">
        <v>29.9</v>
      </c>
      <c r="AC28" s="125" t="n">
        <v>-50</v>
      </c>
      <c r="AD28" s="127" t="n">
        <v>30.05</v>
      </c>
      <c r="AE28" s="128" t="n">
        <v>50</v>
      </c>
      <c r="AF28" s="129" t="n">
        <v>30.1</v>
      </c>
      <c r="AG28" s="125" t="n">
        <v>-50</v>
      </c>
      <c r="AH28" s="129" t="n">
        <v>30.1</v>
      </c>
      <c r="AI28" s="125" t="n">
        <v>-50</v>
      </c>
      <c r="AJ28" s="129" t="n">
        <v>30.2</v>
      </c>
      <c r="AK28" s="125" t="n">
        <v>-50</v>
      </c>
      <c r="AL28" s="129" t="n">
        <v>30.35</v>
      </c>
      <c r="AM28" s="128"/>
      <c r="AN28" s="129"/>
      <c r="AO28" s="131" t="n">
        <v>-100</v>
      </c>
      <c r="AP28" s="126" t="n">
        <v>29.87</v>
      </c>
      <c r="AQ28" s="128" t="n">
        <v>50</v>
      </c>
      <c r="AR28" s="129" t="n">
        <v>29.2</v>
      </c>
      <c r="AS28" s="128" t="n">
        <v>-50</v>
      </c>
      <c r="AT28" s="129" t="n">
        <v>28.365</v>
      </c>
      <c r="AU28" s="125" t="n">
        <v>-50</v>
      </c>
      <c r="AV28" s="127" t="n">
        <v>28.4</v>
      </c>
      <c r="AW28" s="125" t="n">
        <v>100</v>
      </c>
      <c r="AX28" s="127" t="n">
        <v>28.25</v>
      </c>
      <c r="AY28" s="125" t="n">
        <v>150</v>
      </c>
      <c r="AZ28" s="127" t="n">
        <v>27.15</v>
      </c>
      <c r="BA28" s="128"/>
      <c r="BB28" s="129"/>
      <c r="BC28" s="128"/>
      <c r="BD28" s="129"/>
      <c r="BE28" s="125" t="n">
        <v>100</v>
      </c>
      <c r="BF28" s="127" t="n">
        <v>28.7</v>
      </c>
      <c r="BG28" s="125" t="n">
        <v>50</v>
      </c>
      <c r="BH28" s="127" t="n">
        <v>27.9</v>
      </c>
      <c r="BI28" s="125" t="n">
        <v>100</v>
      </c>
      <c r="BJ28" s="127" t="n">
        <v>28.55</v>
      </c>
      <c r="BK28" s="125" t="n">
        <v>50</v>
      </c>
      <c r="BL28" s="127" t="n">
        <v>28.2</v>
      </c>
      <c r="BM28" s="125" t="n">
        <v>0</v>
      </c>
      <c r="BN28" s="127" t="n">
        <v>28.15</v>
      </c>
      <c r="BO28" s="125" t="n">
        <v>-50</v>
      </c>
      <c r="BP28" s="127" t="n">
        <v>27.35</v>
      </c>
      <c r="BQ28" s="125" t="n">
        <v>-50</v>
      </c>
      <c r="BR28" s="127" t="n">
        <v>28.237</v>
      </c>
      <c r="BS28" s="125" t="n">
        <v>0</v>
      </c>
      <c r="BT28" s="127" t="n">
        <v>28.3</v>
      </c>
      <c r="BU28" s="125" t="n">
        <v>200</v>
      </c>
      <c r="BV28" s="127" t="n">
        <v>28.56</v>
      </c>
      <c r="BW28" s="125"/>
      <c r="BX28" s="127"/>
      <c r="BY28" s="125"/>
      <c r="BZ28" s="127"/>
      <c r="CA28" s="128"/>
      <c r="CB28" s="129"/>
      <c r="CC28" s="128"/>
      <c r="CD28" s="129"/>
      <c r="CE28" s="132" t="n">
        <f aca="false">C28+E28+G28+I28+K28+M28+O28+Q28+S28+U28+W28+Y28+AA28+AC28+AE28+AG28+AI28+AK28+AM28+AO28+AQ28+AS28+AU28+AW28+AY28+BA28+BC28+BE28+BG28+BI28+BK28+BM28+BO28+BQ28+BS28+BU28+BW28+BY28+CA28+CC28</f>
        <v>450</v>
      </c>
      <c r="CF28" s="133" t="n">
        <f aca="false">(D28+F28+L28+V28+X28+Z28+AB28+AD28+AF28+AH28+AJ28+AL28+AN28+AP28+AR28+AT28+AV28+AX28+AZ28+BB28+BD28+BF28+BH28+BJ28+BL28+BN28+BP28+BR28+BT28+BV28)/30</f>
        <v>22.1960666666667</v>
      </c>
      <c r="CG28" s="124" t="n">
        <f aca="false">B28</f>
        <v>37195</v>
      </c>
    </row>
  </sheetData>
  <mergeCells count="39"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9"/>
  <sheetViews>
    <sheetView showFormulas="false" showGridLines="true" showRowColHeaders="true" showZeros="true" rightToLeft="false" tabSelected="false" showOutlineSymbols="true" defaultGridColor="true" view="normal" topLeftCell="L9" colorId="64" zoomScale="100" zoomScaleNormal="100" zoomScalePageLayoutView="100" workbookViewId="0">
      <selection pane="topLeft" activeCell="R9" activeCellId="0" sqref="R9:R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9" min="9" style="0" width="10.13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3.42"/>
    <col collapsed="false" customWidth="true" hidden="false" outlineLevel="0" max="18" min="18" style="0" width="11.42"/>
    <col collapsed="false" customWidth="true" hidden="true" outlineLevel="0" max="19" min="19" style="0" width="1.85"/>
    <col collapsed="false" customWidth="true" hidden="false" outlineLevel="0" max="20" min="20" style="0" width="1.85"/>
    <col collapsed="false" customWidth="true" hidden="false" outlineLevel="0" max="21" min="21" style="0" width="10.13"/>
    <col collapsed="false" customWidth="true" hidden="false" outlineLevel="0" max="22" min="22" style="0" width="2.56"/>
    <col collapsed="false" customWidth="true" hidden="false" outlineLevel="0" max="23" min="23" style="0" width="13.28"/>
    <col collapsed="false" customWidth="true" hidden="false" outlineLevel="0" max="24" min="24" style="0" width="11.28"/>
    <col collapsed="false" customWidth="true" hidden="false" outlineLevel="0" max="26" min="26" style="0" width="11.13"/>
    <col collapsed="false" customWidth="true" hidden="false" outlineLevel="0" max="28" min="28" style="0" width="11.13"/>
    <col collapsed="false" customWidth="true" hidden="false" outlineLevel="0" max="30" min="30" style="0" width="11.28"/>
    <col collapsed="false" customWidth="true" hidden="false" outlineLevel="0" max="41" min="41" style="0" width="9.56"/>
    <col collapsed="false" customWidth="true" hidden="false" outlineLevel="0" max="106" min="106" style="0" width="11.99"/>
  </cols>
  <sheetData>
    <row r="1" customFormat="false" ht="34.5" hidden="false" customHeight="tru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  <c r="T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  <c r="T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A DAY AHEAD'!I25</f>
        <v>31.79</v>
      </c>
      <c r="O3" s="61" t="n">
        <f aca="false">'ZONE A DAY AHEAD'!H13</f>
        <v>73.8</v>
      </c>
      <c r="P3" s="62" t="n">
        <f aca="false">O3-N3</f>
        <v>42.01</v>
      </c>
      <c r="Q3" s="63"/>
      <c r="S3" s="64"/>
      <c r="T3" s="64"/>
    </row>
    <row r="4" customFormat="false" ht="13.5" hidden="false" customHeight="false" outlineLevel="0" collapsed="false">
      <c r="A4" s="65"/>
      <c r="B4" s="66" t="n">
        <v>37194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A DAY AHEAD'!I26</f>
        <v>35.37</v>
      </c>
      <c r="O4" s="61" t="n">
        <f aca="false">'ZONE A DAY AHEAD'!I13</f>
        <v>60.59</v>
      </c>
      <c r="P4" s="62" t="n">
        <f aca="false">O4-N4</f>
        <v>25.22</v>
      </c>
      <c r="Q4" s="63"/>
      <c r="R4" s="75" t="s">
        <v>50</v>
      </c>
      <c r="S4" s="76" t="n">
        <f aca="false">DATE(2001,9,25)</f>
        <v>37159</v>
      </c>
      <c r="T4" s="77"/>
      <c r="U4" s="78"/>
    </row>
    <row r="5" customFormat="false" ht="13.5" hidden="false" customHeight="false" outlineLevel="0" collapsed="false">
      <c r="A5" s="66"/>
      <c r="B5" s="66" t="n">
        <f aca="false">B4+1</f>
        <v>37195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A DAY AHEAD'!I27</f>
        <v>34.21</v>
      </c>
      <c r="O5" s="61" t="n">
        <f aca="false">'ZONE A DAY AHEAD'!J13</f>
        <v>97.19</v>
      </c>
      <c r="P5" s="62" t="n">
        <f aca="false">O5-N5</f>
        <v>62.98</v>
      </c>
      <c r="Q5" s="63"/>
      <c r="R5" s="86" t="n">
        <f aca="false">'ZONE A POSITIONS'!R5</f>
        <v>37182</v>
      </c>
      <c r="S5" s="87" t="s">
        <v>51</v>
      </c>
      <c r="T5" s="64"/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/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  <c r="DB5" s="89"/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100"/>
      <c r="K6" s="101"/>
      <c r="L6" s="32"/>
      <c r="M6" s="74" t="n">
        <v>11</v>
      </c>
      <c r="N6" s="102" t="n">
        <f aca="false">'ZONE A DAY AHEAD'!I28</f>
        <v>34.26</v>
      </c>
      <c r="O6" s="102" t="n">
        <f aca="false">'ZONE A DAY AHEAD'!K13</f>
        <v>81.73</v>
      </c>
      <c r="P6" s="62" t="n">
        <f aca="false">O6-N6</f>
        <v>47.47</v>
      </c>
      <c r="Q6" s="63"/>
      <c r="R6" s="103" t="s">
        <v>54</v>
      </c>
      <c r="S6" s="104" t="s">
        <v>55</v>
      </c>
      <c r="T6" s="64"/>
      <c r="U6" s="105" t="s">
        <v>56</v>
      </c>
      <c r="V6" s="31"/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/>
      <c r="AG6" s="108"/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3" t="s">
        <v>59</v>
      </c>
      <c r="B7" s="114" t="n">
        <f aca="false">B5+1</f>
        <v>37196</v>
      </c>
      <c r="C7" s="115" t="n">
        <f aca="false">'EOL LINKS'!B17</f>
        <v>30.55</v>
      </c>
      <c r="D7" s="115" t="n">
        <f aca="false">'EOL LINKS'!C17</f>
        <v>30.85</v>
      </c>
      <c r="E7" s="116" t="n">
        <f aca="false">(C7+D7)/2</f>
        <v>30.7</v>
      </c>
      <c r="F7" s="117" t="n">
        <v>30.3</v>
      </c>
      <c r="G7" s="118" t="n">
        <f aca="false">E7-F7</f>
        <v>0.400000000000002</v>
      </c>
      <c r="H7" s="119" t="n">
        <f aca="false">'EOL LINKS'!I7</f>
        <v>994.800693240901</v>
      </c>
      <c r="I7" s="57" t="n">
        <f aca="false">R9</f>
        <v>250</v>
      </c>
      <c r="J7" s="120" t="n">
        <f aca="false">DA9</f>
        <v>24.212</v>
      </c>
      <c r="K7" s="121" t="n">
        <f aca="false">(I7*16)*G7</f>
        <v>1600.00000000001</v>
      </c>
      <c r="L7" s="32"/>
      <c r="M7" s="74" t="n">
        <v>12</v>
      </c>
      <c r="N7" s="102" t="n">
        <f aca="false">'ZONE A DAY AHEAD'!I29</f>
        <v>34.83</v>
      </c>
      <c r="O7" s="102" t="n">
        <f aca="false">'ZONE A DAY AHEAD'!L13</f>
        <v>55.04</v>
      </c>
      <c r="P7" s="62" t="n">
        <f aca="false">O7-N7</f>
        <v>20.21</v>
      </c>
      <c r="Q7" s="63"/>
      <c r="R7" s="122" t="s">
        <v>60</v>
      </c>
      <c r="S7" s="104"/>
      <c r="T7" s="64"/>
      <c r="U7" s="123" t="s">
        <v>60</v>
      </c>
      <c r="V7" s="31"/>
      <c r="W7" s="124"/>
      <c r="X7" s="125"/>
      <c r="Y7" s="126"/>
      <c r="Z7" s="125"/>
      <c r="AA7" s="127"/>
      <c r="AB7" s="128"/>
      <c r="AC7" s="129"/>
      <c r="AD7" s="125"/>
      <c r="AE7" s="127"/>
      <c r="AF7" s="125"/>
      <c r="AG7" s="127"/>
      <c r="AH7" s="125"/>
      <c r="AI7" s="127"/>
      <c r="AJ7" s="125"/>
      <c r="AK7" s="130"/>
      <c r="AL7" s="125"/>
      <c r="AM7" s="127"/>
      <c r="AN7" s="125"/>
      <c r="AO7" s="127"/>
      <c r="AP7" s="125"/>
      <c r="AQ7" s="127"/>
      <c r="AR7" s="125"/>
      <c r="AS7" s="127"/>
      <c r="AT7" s="125"/>
      <c r="AU7" s="127"/>
      <c r="AV7" s="125"/>
      <c r="AW7" s="127"/>
      <c r="AX7" s="125"/>
      <c r="AY7" s="127"/>
      <c r="AZ7" s="125"/>
      <c r="BA7" s="127"/>
      <c r="BB7" s="125"/>
      <c r="BC7" s="127"/>
      <c r="BD7" s="125"/>
      <c r="BE7" s="127"/>
      <c r="BF7" s="125"/>
      <c r="BG7" s="127"/>
      <c r="BH7" s="125"/>
      <c r="BI7" s="127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134" t="s">
        <v>61</v>
      </c>
      <c r="B8" s="135" t="n">
        <f aca="false">B7+1</f>
        <v>37197</v>
      </c>
      <c r="C8" s="308" t="n">
        <f aca="false">C7</f>
        <v>30.55</v>
      </c>
      <c r="D8" s="308" t="n">
        <f aca="false">D7</f>
        <v>30.85</v>
      </c>
      <c r="E8" s="137" t="n">
        <f aca="false">(C8+D8)/2</f>
        <v>30.7</v>
      </c>
      <c r="F8" s="117" t="n">
        <v>30.3</v>
      </c>
      <c r="G8" s="138" t="n">
        <f aca="false">E8-F8</f>
        <v>0.400000000000002</v>
      </c>
      <c r="H8" s="56" t="n">
        <f aca="false">'EOL LINKS'!I5</f>
        <v>1207.97227036395</v>
      </c>
      <c r="I8" s="139" t="n">
        <f aca="false">R10</f>
        <v>250</v>
      </c>
      <c r="J8" s="120" t="n">
        <f aca="false">DA10</f>
        <v>24.212</v>
      </c>
      <c r="K8" s="140" t="n">
        <f aca="false">(I8*16)*G8</f>
        <v>1600.00000000001</v>
      </c>
      <c r="L8" s="32"/>
      <c r="M8" s="74" t="n">
        <v>13</v>
      </c>
      <c r="N8" s="141" t="n">
        <f aca="false">'ZONE A DAY AHEAD'!I30</f>
        <v>34.83</v>
      </c>
      <c r="O8" s="141" t="n">
        <f aca="false">'ZONE A DAY AHEAD'!M13</f>
        <v>62.99</v>
      </c>
      <c r="P8" s="62" t="n">
        <f aca="false">O8-N8</f>
        <v>28.16</v>
      </c>
      <c r="Q8" s="63"/>
      <c r="R8" s="142"/>
      <c r="S8" s="143" t="e">
        <f aca="false">'Zone A'!CF5</f>
        <v>#DIV/0!</v>
      </c>
      <c r="T8" s="144"/>
      <c r="U8" s="145"/>
      <c r="W8" s="124"/>
      <c r="X8" s="302" t="n">
        <v>37180</v>
      </c>
      <c r="Y8" s="126"/>
      <c r="Z8" s="302" t="n">
        <f aca="false">X8+1</f>
        <v>37181</v>
      </c>
      <c r="AA8" s="126"/>
      <c r="AB8" s="302" t="n">
        <f aca="false">Z8+1</f>
        <v>37182</v>
      </c>
      <c r="AC8" s="146"/>
      <c r="AD8" s="302" t="n">
        <f aca="false">AB8+1</f>
        <v>37183</v>
      </c>
      <c r="AE8" s="127"/>
      <c r="AF8" s="125"/>
      <c r="AG8" s="127"/>
      <c r="AH8" s="128"/>
      <c r="AI8" s="129"/>
      <c r="AJ8" s="128"/>
      <c r="AK8" s="129"/>
      <c r="AL8" s="128"/>
      <c r="AM8" s="129"/>
      <c r="AN8" s="128"/>
      <c r="AO8" s="127"/>
      <c r="AP8" s="128"/>
      <c r="AQ8" s="129"/>
      <c r="AR8" s="147"/>
      <c r="AS8" s="129"/>
      <c r="AT8" s="147"/>
      <c r="AU8" s="129"/>
      <c r="AV8" s="148"/>
      <c r="AW8" s="149"/>
      <c r="AX8" s="150"/>
      <c r="AY8" s="126"/>
      <c r="AZ8" s="131"/>
      <c r="BA8" s="126"/>
      <c r="BB8" s="131"/>
      <c r="BC8" s="126"/>
      <c r="BD8" s="150"/>
      <c r="BE8" s="126"/>
      <c r="BF8" s="131"/>
      <c r="BG8" s="126"/>
      <c r="BH8" s="150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148726</v>
      </c>
      <c r="DA8" s="133" t="e">
        <f aca="false">IF(AND(CZ8=0,DD8=0),0,(DG8+DH8)/DD8)</f>
        <v>#DIV/0!</v>
      </c>
      <c r="DB8" s="124" t="n">
        <f aca="false">W8</f>
        <v>0</v>
      </c>
    </row>
    <row r="9" customFormat="false" ht="16.5" hidden="false" customHeight="false" outlineLevel="0" collapsed="false">
      <c r="A9" s="134" t="s">
        <v>62</v>
      </c>
      <c r="B9" s="135" t="n">
        <f aca="false">B8+1</f>
        <v>37198</v>
      </c>
      <c r="C9" s="308" t="n">
        <f aca="false">C8</f>
        <v>30.55</v>
      </c>
      <c r="D9" s="308" t="n">
        <f aca="false">D8</f>
        <v>30.85</v>
      </c>
      <c r="E9" s="151" t="n">
        <f aca="false">(C9+D9)/2</f>
        <v>30.7</v>
      </c>
      <c r="F9" s="117" t="n">
        <v>30.3</v>
      </c>
      <c r="G9" s="152" t="n">
        <f aca="false">E9-F9</f>
        <v>0.400000000000002</v>
      </c>
      <c r="H9" s="72" t="n">
        <f aca="false">H8</f>
        <v>1207.97227036395</v>
      </c>
      <c r="I9" s="139" t="n">
        <f aca="false">R11</f>
        <v>250</v>
      </c>
      <c r="J9" s="120" t="n">
        <f aca="false">DA11</f>
        <v>24.212</v>
      </c>
      <c r="K9" s="153" t="n">
        <f aca="false">(I9*16)*G9</f>
        <v>1600.00000000001</v>
      </c>
      <c r="L9" s="32"/>
      <c r="M9" s="74" t="n">
        <v>14</v>
      </c>
      <c r="N9" s="141" t="n">
        <f aca="false">'ZONE A DAY AHEAD'!I31</f>
        <v>36.87</v>
      </c>
      <c r="O9" s="141" t="n">
        <f aca="false">'ZONE A DAY AHEAD'!N13</f>
        <v>63.85</v>
      </c>
      <c r="P9" s="62" t="n">
        <f aca="false">O9-N9</f>
        <v>26.98</v>
      </c>
      <c r="Q9" s="63"/>
      <c r="R9" s="154" t="n">
        <v>250</v>
      </c>
      <c r="S9" s="143" t="n">
        <f aca="false">'Zone A'!CF6</f>
        <v>29.6</v>
      </c>
      <c r="T9" s="144"/>
      <c r="U9" s="155" t="n">
        <f aca="false">CZ9</f>
        <v>150</v>
      </c>
      <c r="V9" s="60"/>
      <c r="W9" s="124" t="n">
        <f aca="false">B7</f>
        <v>37196</v>
      </c>
      <c r="X9" s="125" t="n">
        <v>-200</v>
      </c>
      <c r="Y9" s="126" t="n">
        <v>29.64</v>
      </c>
      <c r="Z9" s="125" t="n">
        <v>150</v>
      </c>
      <c r="AA9" s="127" t="n">
        <v>30.65</v>
      </c>
      <c r="AB9" s="128" t="n">
        <v>150</v>
      </c>
      <c r="AC9" s="129" t="n">
        <v>30.26</v>
      </c>
      <c r="AD9" s="125" t="n">
        <v>50</v>
      </c>
      <c r="AE9" s="127" t="n">
        <v>30.51</v>
      </c>
      <c r="AF9" s="125"/>
      <c r="AG9" s="127"/>
      <c r="AH9" s="128"/>
      <c r="AI9" s="129"/>
      <c r="AJ9" s="125"/>
      <c r="AK9" s="129"/>
      <c r="AL9" s="125"/>
      <c r="AM9" s="129"/>
      <c r="AN9" s="125"/>
      <c r="AO9" s="129"/>
      <c r="AP9" s="128"/>
      <c r="AQ9" s="129"/>
      <c r="AR9" s="147"/>
      <c r="AS9" s="129"/>
      <c r="AT9" s="147"/>
      <c r="AU9" s="129"/>
      <c r="AV9" s="148"/>
      <c r="AW9" s="149"/>
      <c r="AX9" s="150"/>
      <c r="AY9" s="126"/>
      <c r="AZ9" s="131"/>
      <c r="BA9" s="126"/>
      <c r="BB9" s="131"/>
      <c r="BC9" s="126"/>
      <c r="BD9" s="150"/>
      <c r="BE9" s="126"/>
      <c r="BF9" s="131"/>
      <c r="BG9" s="126"/>
      <c r="BH9" s="150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150</v>
      </c>
      <c r="DA9" s="133" t="n">
        <f aca="false">(Y9+AA9+AC9+AE9+AG9)/5</f>
        <v>24.212</v>
      </c>
      <c r="DB9" s="124" t="n">
        <f aca="false">W9</f>
        <v>37196</v>
      </c>
    </row>
    <row r="10" customFormat="false" ht="16.5" hidden="false" customHeight="false" outlineLevel="0" collapsed="false">
      <c r="A10" s="134" t="s">
        <v>63</v>
      </c>
      <c r="B10" s="135" t="n">
        <f aca="false">B9+1</f>
        <v>37199</v>
      </c>
      <c r="C10" s="308" t="n">
        <f aca="false">C9</f>
        <v>30.55</v>
      </c>
      <c r="D10" s="308" t="n">
        <f aca="false">D9</f>
        <v>30.85</v>
      </c>
      <c r="E10" s="151" t="n">
        <f aca="false">(C10+D10)/2</f>
        <v>30.7</v>
      </c>
      <c r="F10" s="117" t="n">
        <v>30.3</v>
      </c>
      <c r="G10" s="152" t="n">
        <f aca="false">E10-F10</f>
        <v>0.400000000000002</v>
      </c>
      <c r="H10" s="72" t="n">
        <f aca="false">H9</f>
        <v>1207.97227036395</v>
      </c>
      <c r="I10" s="139" t="n">
        <f aca="false">R12</f>
        <v>250</v>
      </c>
      <c r="J10" s="120" t="n">
        <f aca="false">DA12</f>
        <v>24.212</v>
      </c>
      <c r="K10" s="153" t="n">
        <f aca="false">(I10*16)*G10</f>
        <v>1600.00000000001</v>
      </c>
      <c r="L10" s="32"/>
      <c r="M10" s="74" t="n">
        <v>15</v>
      </c>
      <c r="N10" s="141" t="n">
        <f aca="false">'ZONE A DAY AHEAD'!I32</f>
        <v>39.98</v>
      </c>
      <c r="O10" s="141" t="n">
        <f aca="false">'ZONE A DAY AHEAD'!O13</f>
        <v>0</v>
      </c>
      <c r="P10" s="62" t="n">
        <f aca="false">O10-N10</f>
        <v>-39.98</v>
      </c>
      <c r="Q10" s="63"/>
      <c r="R10" s="154" t="n">
        <v>250</v>
      </c>
      <c r="S10" s="143" t="n">
        <f aca="false">'Zone A'!CF7</f>
        <v>29.6</v>
      </c>
      <c r="T10" s="144"/>
      <c r="U10" s="155" t="n">
        <f aca="false">CZ10</f>
        <v>150</v>
      </c>
      <c r="V10" s="60"/>
      <c r="W10" s="124" t="n">
        <f aca="false">B8</f>
        <v>37197</v>
      </c>
      <c r="X10" s="125" t="n">
        <f aca="false">X9</f>
        <v>-200</v>
      </c>
      <c r="Y10" s="126" t="n">
        <v>29.64</v>
      </c>
      <c r="Z10" s="125" t="n">
        <v>150</v>
      </c>
      <c r="AA10" s="127" t="n">
        <v>30.65</v>
      </c>
      <c r="AB10" s="128" t="n">
        <v>150</v>
      </c>
      <c r="AC10" s="129" t="n">
        <v>30.26</v>
      </c>
      <c r="AD10" s="125" t="n">
        <v>50</v>
      </c>
      <c r="AE10" s="127" t="n">
        <v>30.51</v>
      </c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129"/>
      <c r="AT10" s="128"/>
      <c r="AU10" s="129"/>
      <c r="AV10" s="148"/>
      <c r="AW10" s="149"/>
      <c r="AX10" s="150"/>
      <c r="AY10" s="126"/>
      <c r="AZ10" s="131"/>
      <c r="BA10" s="126"/>
      <c r="BB10" s="131"/>
      <c r="BC10" s="126"/>
      <c r="BD10" s="150"/>
      <c r="BE10" s="126"/>
      <c r="BF10" s="131"/>
      <c r="BG10" s="126"/>
      <c r="BH10" s="150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150</v>
      </c>
      <c r="DA10" s="133" t="n">
        <f aca="false">(Y10+AA10+AC10+AE10+AG10)/5</f>
        <v>24.212</v>
      </c>
      <c r="DB10" s="124" t="n">
        <f aca="false">W10</f>
        <v>37197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37200</v>
      </c>
      <c r="C11" s="308" t="n">
        <f aca="false">C10</f>
        <v>30.55</v>
      </c>
      <c r="D11" s="308" t="n">
        <f aca="false">D10</f>
        <v>30.85</v>
      </c>
      <c r="E11" s="38" t="n">
        <f aca="false">(C11+D11)/2</f>
        <v>30.7</v>
      </c>
      <c r="F11" s="117" t="n">
        <v>30.3</v>
      </c>
      <c r="G11" s="40" t="n">
        <f aca="false">E11-F11</f>
        <v>0.400000000000002</v>
      </c>
      <c r="H11" s="41" t="n">
        <f aca="false">H10</f>
        <v>1207.97227036395</v>
      </c>
      <c r="I11" s="158" t="n">
        <f aca="false">R13</f>
        <v>250</v>
      </c>
      <c r="J11" s="159" t="n">
        <f aca="false">DA13</f>
        <v>24.212</v>
      </c>
      <c r="K11" s="43" t="n">
        <f aca="false">(I11*16)*G11</f>
        <v>1600.00000000001</v>
      </c>
      <c r="L11" s="32"/>
      <c r="M11" s="74" t="n">
        <v>16</v>
      </c>
      <c r="N11" s="141" t="n">
        <f aca="false">'ZONE A DAY AHEAD'!I33</f>
        <v>39.87</v>
      </c>
      <c r="O11" s="141" t="n">
        <f aca="false">'ZONE A DAY AHEAD'!P13</f>
        <v>0</v>
      </c>
      <c r="P11" s="62" t="n">
        <f aca="false">O11-N11</f>
        <v>-39.87</v>
      </c>
      <c r="Q11" s="63"/>
      <c r="R11" s="154" t="n">
        <v>250</v>
      </c>
      <c r="S11" s="143" t="n">
        <f aca="false">'Zone A'!CF8</f>
        <v>29.6</v>
      </c>
      <c r="T11" s="144"/>
      <c r="U11" s="155" t="n">
        <f aca="false">CZ11</f>
        <v>150</v>
      </c>
      <c r="V11" s="60"/>
      <c r="W11" s="124" t="n">
        <f aca="false">B9</f>
        <v>37198</v>
      </c>
      <c r="X11" s="125" t="n">
        <f aca="false">X10</f>
        <v>-200</v>
      </c>
      <c r="Y11" s="126" t="n">
        <v>29.64</v>
      </c>
      <c r="Z11" s="125" t="n">
        <v>150</v>
      </c>
      <c r="AA11" s="127" t="n">
        <v>30.65</v>
      </c>
      <c r="AB11" s="128" t="n">
        <v>150</v>
      </c>
      <c r="AC11" s="129" t="n">
        <v>30.26</v>
      </c>
      <c r="AD11" s="125" t="n">
        <v>50</v>
      </c>
      <c r="AE11" s="127" t="n">
        <v>30.51</v>
      </c>
      <c r="AF11" s="125"/>
      <c r="AG11" s="127"/>
      <c r="AH11" s="128"/>
      <c r="AI11" s="129"/>
      <c r="AJ11" s="125"/>
      <c r="AK11" s="129"/>
      <c r="AL11" s="125"/>
      <c r="AM11" s="129"/>
      <c r="AN11" s="125"/>
      <c r="AO11" s="129"/>
      <c r="AP11" s="128"/>
      <c r="AQ11" s="129"/>
      <c r="AR11" s="128"/>
      <c r="AS11" s="129"/>
      <c r="AT11" s="128"/>
      <c r="AU11" s="129"/>
      <c r="AV11" s="148"/>
      <c r="AW11" s="149"/>
      <c r="AX11" s="150"/>
      <c r="AY11" s="126"/>
      <c r="AZ11" s="131"/>
      <c r="BA11" s="126"/>
      <c r="BB11" s="131"/>
      <c r="BC11" s="126"/>
      <c r="BD11" s="150"/>
      <c r="BE11" s="126"/>
      <c r="BF11" s="131"/>
      <c r="BG11" s="126"/>
      <c r="BH11" s="150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150</v>
      </c>
      <c r="DA11" s="133" t="n">
        <f aca="false">(Y11+AA11+AC11+AE11+AG11)/5</f>
        <v>24.212</v>
      </c>
      <c r="DB11" s="124" t="n">
        <f aca="false">W11</f>
        <v>37198</v>
      </c>
    </row>
    <row r="12" customFormat="false" ht="16.5" hidden="false" customHeight="false" outlineLevel="0" collapsed="false">
      <c r="A12" s="160" t="str">
        <f aca="false">A7</f>
        <v>mon</v>
      </c>
      <c r="B12" s="161" t="n">
        <f aca="false">B11+3</f>
        <v>37203</v>
      </c>
      <c r="C12" s="309" t="n">
        <f aca="false">C11</f>
        <v>30.55</v>
      </c>
      <c r="D12" s="309" t="n">
        <f aca="false">D11</f>
        <v>30.85</v>
      </c>
      <c r="E12" s="162" t="n">
        <f aca="false">(C12+D12)/2</f>
        <v>30.7</v>
      </c>
      <c r="F12" s="117" t="n">
        <v>30.3</v>
      </c>
      <c r="G12" s="163" t="n">
        <f aca="false">E12-F12</f>
        <v>0.400000000000002</v>
      </c>
      <c r="H12" s="164" t="n">
        <f aca="false">H11</f>
        <v>1207.97227036395</v>
      </c>
      <c r="I12" s="139" t="n">
        <f aca="false">R14</f>
        <v>250</v>
      </c>
      <c r="J12" s="165" t="n">
        <f aca="false">DA14</f>
        <v>15.1325</v>
      </c>
      <c r="K12" s="166" t="n">
        <f aca="false">(I12*16)*G12</f>
        <v>1600.00000000001</v>
      </c>
      <c r="L12" s="32"/>
      <c r="M12" s="74" t="n">
        <v>17</v>
      </c>
      <c r="N12" s="141" t="n">
        <f aca="false">'ZONE A DAY AHEAD'!I34</f>
        <v>39.84</v>
      </c>
      <c r="O12" s="141" t="n">
        <f aca="false">'ZONE A DAY AHEAD'!Q13</f>
        <v>0</v>
      </c>
      <c r="P12" s="62" t="n">
        <f aca="false">O12-N12</f>
        <v>-39.84</v>
      </c>
      <c r="Q12" s="167"/>
      <c r="R12" s="154" t="n">
        <v>250</v>
      </c>
      <c r="S12" s="143" t="n">
        <f aca="false">'Zone A'!CF9</f>
        <v>29.6</v>
      </c>
      <c r="T12" s="144"/>
      <c r="U12" s="155" t="n">
        <f aca="false">CZ12</f>
        <v>150</v>
      </c>
      <c r="V12" s="60"/>
      <c r="W12" s="124" t="n">
        <f aca="false">B10</f>
        <v>37199</v>
      </c>
      <c r="X12" s="125" t="n">
        <f aca="false">X11</f>
        <v>-200</v>
      </c>
      <c r="Y12" s="126" t="n">
        <v>29.64</v>
      </c>
      <c r="Z12" s="125" t="n">
        <v>150</v>
      </c>
      <c r="AA12" s="127" t="n">
        <v>30.65</v>
      </c>
      <c r="AB12" s="128" t="n">
        <v>150</v>
      </c>
      <c r="AC12" s="129" t="n">
        <v>30.26</v>
      </c>
      <c r="AD12" s="125" t="n">
        <v>50</v>
      </c>
      <c r="AE12" s="127" t="n">
        <v>30.51</v>
      </c>
      <c r="AF12" s="128"/>
      <c r="AG12" s="129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28"/>
      <c r="AU12" s="129"/>
      <c r="AV12" s="148"/>
      <c r="AW12" s="149"/>
      <c r="AX12" s="150"/>
      <c r="AY12" s="126"/>
      <c r="AZ12" s="131"/>
      <c r="BA12" s="126"/>
      <c r="BB12" s="131"/>
      <c r="BC12" s="126"/>
      <c r="BD12" s="150"/>
      <c r="BE12" s="126"/>
      <c r="BF12" s="131"/>
      <c r="BG12" s="126"/>
      <c r="BH12" s="150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150</v>
      </c>
      <c r="DA12" s="133" t="n">
        <f aca="false">(Y12+AA12+AC12+AE12+AG12)/5</f>
        <v>24.212</v>
      </c>
      <c r="DB12" s="124" t="n">
        <f aca="false">W12</f>
        <v>37199</v>
      </c>
    </row>
    <row r="13" customFormat="false" ht="16.5" hidden="false" customHeight="false" outlineLevel="0" collapsed="false">
      <c r="A13" s="168" t="str">
        <f aca="false">A8</f>
        <v>tues</v>
      </c>
      <c r="B13" s="169" t="n">
        <f aca="false">B12+1</f>
        <v>37204</v>
      </c>
      <c r="C13" s="309" t="n">
        <f aca="false">C12</f>
        <v>30.55</v>
      </c>
      <c r="D13" s="309" t="n">
        <f aca="false">D12</f>
        <v>30.85</v>
      </c>
      <c r="E13" s="171" t="n">
        <f aca="false">(C13+D13)/2</f>
        <v>30.7</v>
      </c>
      <c r="F13" s="117" t="n">
        <v>30.3</v>
      </c>
      <c r="G13" s="138" t="n">
        <f aca="false">E13-F13</f>
        <v>0.400000000000002</v>
      </c>
      <c r="H13" s="172" t="n">
        <f aca="false">'EOL LINKS'!I4</f>
        <v>1178.50953206239</v>
      </c>
      <c r="I13" s="139" t="n">
        <f aca="false">R15</f>
        <v>250</v>
      </c>
      <c r="J13" s="120" t="n">
        <f aca="false">S15</f>
        <v>20.025</v>
      </c>
      <c r="K13" s="173" t="n">
        <f aca="false">(I13*16)*G13</f>
        <v>1600.00000000001</v>
      </c>
      <c r="L13" s="32"/>
      <c r="M13" s="74" t="n">
        <v>18</v>
      </c>
      <c r="N13" s="141" t="n">
        <f aca="false">'ZONE A DAY AHEAD'!I35</f>
        <v>36.63</v>
      </c>
      <c r="O13" s="141" t="n">
        <f aca="false">'ZONE A DAY AHEAD'!R13</f>
        <v>0</v>
      </c>
      <c r="P13" s="62" t="n">
        <f aca="false">O13-N13</f>
        <v>-36.63</v>
      </c>
      <c r="Q13" s="167"/>
      <c r="R13" s="154" t="n">
        <v>250</v>
      </c>
      <c r="S13" s="143" t="n">
        <f aca="false">'Zone A'!CF10</f>
        <v>29.6</v>
      </c>
      <c r="T13" s="144"/>
      <c r="U13" s="155" t="n">
        <f aca="false">CZ13</f>
        <v>150</v>
      </c>
      <c r="V13" s="60"/>
      <c r="W13" s="124" t="n">
        <f aca="false">B11</f>
        <v>37200</v>
      </c>
      <c r="X13" s="125" t="n">
        <f aca="false">X12</f>
        <v>-200</v>
      </c>
      <c r="Y13" s="126" t="n">
        <v>29.64</v>
      </c>
      <c r="Z13" s="125" t="n">
        <v>150</v>
      </c>
      <c r="AA13" s="127" t="n">
        <v>30.65</v>
      </c>
      <c r="AB13" s="128" t="n">
        <v>150</v>
      </c>
      <c r="AC13" s="129" t="n">
        <v>30.26</v>
      </c>
      <c r="AD13" s="125" t="n">
        <v>50</v>
      </c>
      <c r="AE13" s="127" t="n">
        <v>30.51</v>
      </c>
      <c r="AF13" s="125"/>
      <c r="AG13" s="127"/>
      <c r="AH13" s="128"/>
      <c r="AI13" s="129"/>
      <c r="AJ13" s="125"/>
      <c r="AK13" s="129"/>
      <c r="AL13" s="125"/>
      <c r="AM13" s="129"/>
      <c r="AN13" s="125"/>
      <c r="AO13" s="129"/>
      <c r="AP13" s="128"/>
      <c r="AQ13" s="129"/>
      <c r="AR13" s="128"/>
      <c r="AS13" s="129"/>
      <c r="AT13" s="128"/>
      <c r="AU13" s="129"/>
      <c r="AV13" s="148"/>
      <c r="AW13" s="149"/>
      <c r="AX13" s="150"/>
      <c r="AY13" s="126"/>
      <c r="AZ13" s="131"/>
      <c r="BA13" s="126"/>
      <c r="BB13" s="131"/>
      <c r="BC13" s="126"/>
      <c r="BD13" s="150"/>
      <c r="BE13" s="126"/>
      <c r="BF13" s="131"/>
      <c r="BG13" s="126"/>
      <c r="BH13" s="150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150</v>
      </c>
      <c r="DA13" s="133" t="n">
        <f aca="false">(Y13+AA13+AC13+AE13+AG13)/5</f>
        <v>24.212</v>
      </c>
      <c r="DB13" s="124" t="n">
        <f aca="false">W13</f>
        <v>37200</v>
      </c>
    </row>
    <row r="14" customFormat="false" ht="16.5" hidden="false" customHeight="false" outlineLevel="0" collapsed="false">
      <c r="A14" s="168" t="str">
        <f aca="false">A9</f>
        <v>wed</v>
      </c>
      <c r="B14" s="169" t="n">
        <f aca="false">B13+1</f>
        <v>37205</v>
      </c>
      <c r="C14" s="309" t="n">
        <f aca="false">C13</f>
        <v>30.55</v>
      </c>
      <c r="D14" s="309" t="n">
        <f aca="false">D13</f>
        <v>30.85</v>
      </c>
      <c r="E14" s="174" t="n">
        <f aca="false">(C14+D14)/2</f>
        <v>30.7</v>
      </c>
      <c r="F14" s="117" t="n">
        <v>30.3</v>
      </c>
      <c r="G14" s="152" t="n">
        <f aca="false">E14-F14</f>
        <v>0.400000000000002</v>
      </c>
      <c r="H14" s="72" t="n">
        <f aca="false">H13</f>
        <v>1178.50953206239</v>
      </c>
      <c r="I14" s="139" t="n">
        <f aca="false">R16</f>
        <v>250</v>
      </c>
      <c r="J14" s="120" t="n">
        <f aca="false">S16</f>
        <v>15.861875</v>
      </c>
      <c r="K14" s="175" t="n">
        <f aca="false">(I14*16)*G14</f>
        <v>1600.00000000001</v>
      </c>
      <c r="L14" s="32"/>
      <c r="M14" s="74" t="n">
        <v>19</v>
      </c>
      <c r="N14" s="141" t="n">
        <f aca="false">'ZONE A DAY AHEAD'!I36</f>
        <v>34.25</v>
      </c>
      <c r="O14" s="141" t="n">
        <f aca="false">'ZONE A DAY AHEAD'!S13</f>
        <v>0</v>
      </c>
      <c r="P14" s="62" t="n">
        <f aca="false">O14-N14</f>
        <v>-34.25</v>
      </c>
      <c r="Q14" s="167"/>
      <c r="R14" s="154" t="n">
        <v>250</v>
      </c>
      <c r="S14" s="143" t="n">
        <f aca="false">'Zone A'!CF11</f>
        <v>6</v>
      </c>
      <c r="T14" s="144"/>
      <c r="U14" s="155" t="n">
        <f aca="false">CZ14</f>
        <v>150</v>
      </c>
      <c r="V14" s="60"/>
      <c r="W14" s="124" t="n">
        <f aca="false">B12</f>
        <v>37203</v>
      </c>
      <c r="X14" s="125" t="n">
        <f aca="false">X13</f>
        <v>-200</v>
      </c>
      <c r="Y14" s="126" t="n">
        <v>29.64</v>
      </c>
      <c r="Z14" s="125" t="n">
        <v>150</v>
      </c>
      <c r="AA14" s="127" t="n">
        <v>30.65</v>
      </c>
      <c r="AB14" s="128" t="n">
        <v>150</v>
      </c>
      <c r="AC14" s="129" t="n">
        <v>30.26</v>
      </c>
      <c r="AD14" s="125" t="n">
        <v>50</v>
      </c>
      <c r="AE14" s="127" t="n">
        <v>30.51</v>
      </c>
      <c r="AF14" s="128"/>
      <c r="AG14" s="129"/>
      <c r="AH14" s="128"/>
      <c r="AI14" s="129"/>
      <c r="AJ14" s="128"/>
      <c r="AK14" s="129"/>
      <c r="AL14" s="128"/>
      <c r="AM14" s="129"/>
      <c r="AN14" s="128"/>
      <c r="AO14" s="129"/>
      <c r="AP14" s="128"/>
      <c r="AQ14" s="129"/>
      <c r="AR14" s="128"/>
      <c r="AS14" s="129"/>
      <c r="AT14" s="128"/>
      <c r="AU14" s="129"/>
      <c r="AV14" s="128"/>
      <c r="AW14" s="129"/>
      <c r="AX14" s="150"/>
      <c r="AY14" s="126"/>
      <c r="AZ14" s="131"/>
      <c r="BA14" s="126"/>
      <c r="BB14" s="131"/>
      <c r="BC14" s="126"/>
      <c r="BD14" s="150"/>
      <c r="BE14" s="126"/>
      <c r="BF14" s="131"/>
      <c r="BG14" s="126"/>
      <c r="BH14" s="150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150</v>
      </c>
      <c r="DA14" s="133" t="n">
        <f aca="false">(Y14+AA14+AC14+AE14+AG14+AI14+AM14+AQ14)/8</f>
        <v>15.1325</v>
      </c>
      <c r="DB14" s="124" t="n">
        <f aca="false">W14</f>
        <v>37203</v>
      </c>
    </row>
    <row r="15" customFormat="false" ht="16.5" hidden="false" customHeight="false" outlineLevel="0" collapsed="false">
      <c r="A15" s="168" t="str">
        <f aca="false">A10</f>
        <v>thurs</v>
      </c>
      <c r="B15" s="169" t="n">
        <f aca="false">B14+1</f>
        <v>37206</v>
      </c>
      <c r="C15" s="309" t="n">
        <f aca="false">C14</f>
        <v>30.55</v>
      </c>
      <c r="D15" s="309" t="n">
        <f aca="false">D14</f>
        <v>30.85</v>
      </c>
      <c r="E15" s="174" t="n">
        <f aca="false">(C15+D15)/2</f>
        <v>30.7</v>
      </c>
      <c r="F15" s="117" t="n">
        <v>30.3</v>
      </c>
      <c r="G15" s="152" t="n">
        <f aca="false">E15-F15</f>
        <v>0.400000000000002</v>
      </c>
      <c r="H15" s="72" t="n">
        <f aca="false">H14</f>
        <v>1178.50953206239</v>
      </c>
      <c r="I15" s="139" t="n">
        <f aca="false">R17</f>
        <v>250</v>
      </c>
      <c r="J15" s="120" t="n">
        <f aca="false">S17</f>
        <v>14.5895</v>
      </c>
      <c r="K15" s="175" t="n">
        <f aca="false">(I15*16)*G15</f>
        <v>1600.00000000001</v>
      </c>
      <c r="L15" s="32"/>
      <c r="M15" s="74" t="n">
        <v>20</v>
      </c>
      <c r="N15" s="141" t="n">
        <f aca="false">'ZONE A DAY AHEAD'!I37</f>
        <v>34.54</v>
      </c>
      <c r="O15" s="141" t="n">
        <f aca="false">'ZONE A DAY AHEAD'!T13</f>
        <v>0</v>
      </c>
      <c r="P15" s="62" t="n">
        <f aca="false">O15-N15</f>
        <v>-34.54</v>
      </c>
      <c r="Q15" s="176"/>
      <c r="R15" s="154" t="n">
        <v>250</v>
      </c>
      <c r="S15" s="143" t="n">
        <f aca="false">'Zone A'!CF12</f>
        <v>20.025</v>
      </c>
      <c r="T15" s="144"/>
      <c r="U15" s="155" t="n">
        <f aca="false">CZ15</f>
        <v>150</v>
      </c>
      <c r="V15" s="60"/>
      <c r="W15" s="124" t="n">
        <f aca="false">B13</f>
        <v>37204</v>
      </c>
      <c r="X15" s="125" t="n">
        <f aca="false">X14</f>
        <v>-200</v>
      </c>
      <c r="Y15" s="126" t="n">
        <v>29.64</v>
      </c>
      <c r="Z15" s="125" t="n">
        <v>150</v>
      </c>
      <c r="AA15" s="127" t="n">
        <v>30.65</v>
      </c>
      <c r="AB15" s="128" t="n">
        <v>150</v>
      </c>
      <c r="AC15" s="129" t="n">
        <v>30.26</v>
      </c>
      <c r="AD15" s="125" t="n">
        <v>50</v>
      </c>
      <c r="AE15" s="127" t="n">
        <v>30.51</v>
      </c>
      <c r="AF15" s="125"/>
      <c r="AG15" s="127"/>
      <c r="AH15" s="125"/>
      <c r="AI15" s="127"/>
      <c r="AJ15" s="125"/>
      <c r="AK15" s="129"/>
      <c r="AL15" s="125"/>
      <c r="AM15" s="129"/>
      <c r="AN15" s="125"/>
      <c r="AO15" s="129"/>
      <c r="AP15" s="128"/>
      <c r="AQ15" s="129"/>
      <c r="AR15" s="128"/>
      <c r="AS15" s="129"/>
      <c r="AT15" s="128"/>
      <c r="AU15" s="129"/>
      <c r="AV15" s="128"/>
      <c r="AW15" s="129"/>
      <c r="AX15" s="150"/>
      <c r="AY15" s="126"/>
      <c r="AZ15" s="131"/>
      <c r="BA15" s="126"/>
      <c r="BB15" s="131"/>
      <c r="BC15" s="126"/>
      <c r="BD15" s="150"/>
      <c r="BE15" s="126"/>
      <c r="BF15" s="131"/>
      <c r="BG15" s="126"/>
      <c r="BH15" s="150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150</v>
      </c>
      <c r="DA15" s="133" t="n">
        <f aca="false">(Y15+AA15+AC15+AE15+AG15+AI15+AM15+AQ15)/8</f>
        <v>15.1325</v>
      </c>
      <c r="DB15" s="124" t="n">
        <f aca="false">W15</f>
        <v>37204</v>
      </c>
    </row>
    <row r="16" customFormat="false" ht="16.5" hidden="false" customHeight="false" outlineLevel="0" collapsed="false">
      <c r="A16" s="177" t="str">
        <f aca="false">A11</f>
        <v>fri</v>
      </c>
      <c r="B16" s="177" t="n">
        <f aca="false">B15+1</f>
        <v>37207</v>
      </c>
      <c r="C16" s="309" t="n">
        <f aca="false">C15</f>
        <v>30.55</v>
      </c>
      <c r="D16" s="309" t="n">
        <f aca="false">D15</f>
        <v>30.85</v>
      </c>
      <c r="E16" s="179" t="n">
        <f aca="false">(C16+D16)/2</f>
        <v>30.7</v>
      </c>
      <c r="F16" s="117" t="n">
        <v>30.3</v>
      </c>
      <c r="G16" s="40" t="n">
        <f aca="false">E16-F16</f>
        <v>0.400000000000002</v>
      </c>
      <c r="H16" s="41" t="n">
        <f aca="false">H15</f>
        <v>1178.50953206239</v>
      </c>
      <c r="I16" s="158" t="n">
        <f aca="false">R18</f>
        <v>250</v>
      </c>
      <c r="J16" s="159" t="n">
        <f aca="false">S18</f>
        <v>8.55714285714286</v>
      </c>
      <c r="K16" s="180" t="n">
        <f aca="false">(I16*16)*G16</f>
        <v>1600.00000000001</v>
      </c>
      <c r="L16" s="32"/>
      <c r="M16" s="74" t="n">
        <v>21</v>
      </c>
      <c r="N16" s="141" t="n">
        <f aca="false">'ZONE A DAY AHEAD'!I38</f>
        <v>35.46</v>
      </c>
      <c r="O16" s="141" t="n">
        <f aca="false">'ZONE A DAY AHEAD'!U13</f>
        <v>0</v>
      </c>
      <c r="P16" s="62" t="n">
        <f aca="false">O16-N16</f>
        <v>-35.46</v>
      </c>
      <c r="Q16" s="167"/>
      <c r="R16" s="154" t="n">
        <v>250</v>
      </c>
      <c r="S16" s="143" t="n">
        <f aca="false">'Zone A'!CF13</f>
        <v>15.861875</v>
      </c>
      <c r="T16" s="144"/>
      <c r="U16" s="155" t="n">
        <f aca="false">CZ16</f>
        <v>150</v>
      </c>
      <c r="V16" s="60"/>
      <c r="W16" s="124" t="n">
        <f aca="false">B14</f>
        <v>37205</v>
      </c>
      <c r="X16" s="125" t="n">
        <f aca="false">X15</f>
        <v>-200</v>
      </c>
      <c r="Y16" s="126" t="n">
        <v>29.64</v>
      </c>
      <c r="Z16" s="125" t="n">
        <v>150</v>
      </c>
      <c r="AA16" s="127" t="n">
        <v>30.65</v>
      </c>
      <c r="AB16" s="128" t="n">
        <v>150</v>
      </c>
      <c r="AC16" s="129" t="n">
        <v>30.26</v>
      </c>
      <c r="AD16" s="125" t="n">
        <v>50</v>
      </c>
      <c r="AE16" s="127" t="n">
        <v>30.51</v>
      </c>
      <c r="AF16" s="128"/>
      <c r="AG16" s="129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129"/>
      <c r="AT16" s="128"/>
      <c r="AU16" s="129"/>
      <c r="AV16" s="128"/>
      <c r="AW16" s="129"/>
      <c r="AX16" s="150"/>
      <c r="AY16" s="126"/>
      <c r="AZ16" s="131"/>
      <c r="BA16" s="126"/>
      <c r="BB16" s="131"/>
      <c r="BC16" s="126"/>
      <c r="BD16" s="150"/>
      <c r="BE16" s="126"/>
      <c r="BF16" s="131"/>
      <c r="BG16" s="126"/>
      <c r="BH16" s="150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150</v>
      </c>
      <c r="DA16" s="133" t="n">
        <f aca="false">(Y16+AA16+AC16+AE16+AG16+AI16+AM16+AQ16)/8</f>
        <v>15.1325</v>
      </c>
      <c r="DB16" s="124" t="n">
        <f aca="false">W16</f>
        <v>37205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37210</v>
      </c>
      <c r="C17" s="310" t="n">
        <f aca="false">C16</f>
        <v>30.55</v>
      </c>
      <c r="D17" s="310" t="n">
        <f aca="false">D16</f>
        <v>30.85</v>
      </c>
      <c r="E17" s="116" t="n">
        <f aca="false">(C17+D17)/2</f>
        <v>30.7</v>
      </c>
      <c r="F17" s="117" t="n">
        <v>30.3</v>
      </c>
      <c r="G17" s="163" t="n">
        <f aca="false">E17-F17</f>
        <v>0.400000000000002</v>
      </c>
      <c r="H17" s="164" t="n">
        <f aca="false">H16</f>
        <v>1178.50953206239</v>
      </c>
      <c r="I17" s="57" t="n">
        <f aca="false">R19</f>
        <v>250</v>
      </c>
      <c r="J17" s="165" t="n">
        <f aca="false">S19</f>
        <v>7.5</v>
      </c>
      <c r="K17" s="182" t="n">
        <f aca="false">(I17*16)*G17</f>
        <v>1600.00000000001</v>
      </c>
      <c r="L17" s="32"/>
      <c r="M17" s="74" t="n">
        <v>22</v>
      </c>
      <c r="N17" s="141" t="n">
        <f aca="false">'ZONE A DAY AHEAD'!I39</f>
        <v>33.82</v>
      </c>
      <c r="O17" s="141" t="n">
        <f aca="false">'ZONE A DAY AHEAD'!V13</f>
        <v>0</v>
      </c>
      <c r="P17" s="62" t="n">
        <f aca="false">O17-N17</f>
        <v>-33.82</v>
      </c>
      <c r="Q17" s="167"/>
      <c r="R17" s="154" t="n">
        <v>250</v>
      </c>
      <c r="S17" s="143" t="n">
        <f aca="false">'Zone A'!CF14</f>
        <v>14.5895</v>
      </c>
      <c r="T17" s="144"/>
      <c r="U17" s="155" t="n">
        <f aca="false">CZ17</f>
        <v>150</v>
      </c>
      <c r="V17" s="60"/>
      <c r="W17" s="124" t="n">
        <f aca="false">B15</f>
        <v>37206</v>
      </c>
      <c r="X17" s="125" t="n">
        <f aca="false">X16</f>
        <v>-200</v>
      </c>
      <c r="Y17" s="126" t="n">
        <v>29.64</v>
      </c>
      <c r="Z17" s="125" t="n">
        <v>150</v>
      </c>
      <c r="AA17" s="127" t="n">
        <v>30.65</v>
      </c>
      <c r="AB17" s="128" t="n">
        <v>150</v>
      </c>
      <c r="AC17" s="129" t="n">
        <v>30.26</v>
      </c>
      <c r="AD17" s="125" t="n">
        <v>50</v>
      </c>
      <c r="AE17" s="127" t="n">
        <v>30.51</v>
      </c>
      <c r="AF17" s="125"/>
      <c r="AG17" s="127"/>
      <c r="AH17" s="125"/>
      <c r="AI17" s="127"/>
      <c r="AJ17" s="125"/>
      <c r="AK17" s="129"/>
      <c r="AL17" s="125"/>
      <c r="AM17" s="129"/>
      <c r="AN17" s="125"/>
      <c r="AO17" s="129"/>
      <c r="AP17" s="128"/>
      <c r="AQ17" s="129"/>
      <c r="AR17" s="128"/>
      <c r="AS17" s="129"/>
      <c r="AT17" s="128"/>
      <c r="AU17" s="129"/>
      <c r="AV17" s="128"/>
      <c r="AW17" s="129"/>
      <c r="AX17" s="150"/>
      <c r="AY17" s="126"/>
      <c r="AZ17" s="131"/>
      <c r="BA17" s="126"/>
      <c r="BB17" s="131"/>
      <c r="BC17" s="126"/>
      <c r="BD17" s="150"/>
      <c r="BE17" s="126"/>
      <c r="BF17" s="131"/>
      <c r="BG17" s="126"/>
      <c r="BH17" s="150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150</v>
      </c>
      <c r="DA17" s="133" t="n">
        <f aca="false">(Y17+AA17+AC17+AE17+AG17+AI17+AM17+AQ17)/8</f>
        <v>15.1325</v>
      </c>
      <c r="DB17" s="124" t="n">
        <f aca="false">W17</f>
        <v>37206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37211</v>
      </c>
      <c r="C18" s="310" t="n">
        <f aca="false">C17</f>
        <v>30.55</v>
      </c>
      <c r="D18" s="310" t="n">
        <f aca="false">D17</f>
        <v>30.85</v>
      </c>
      <c r="E18" s="137" t="n">
        <f aca="false">(C18+D18)/2</f>
        <v>30.7</v>
      </c>
      <c r="F18" s="117" t="n">
        <v>30.3</v>
      </c>
      <c r="G18" s="138" t="n">
        <f aca="false">E18-F18</f>
        <v>0.400000000000002</v>
      </c>
      <c r="H18" s="56" t="n">
        <f aca="false">H17</f>
        <v>1178.50953206239</v>
      </c>
      <c r="I18" s="139" t="n">
        <f aca="false">R20</f>
        <v>250</v>
      </c>
      <c r="J18" s="120" t="n">
        <f aca="false">S20</f>
        <v>7.5</v>
      </c>
      <c r="K18" s="140" t="n">
        <f aca="false">(I18*16)*G18</f>
        <v>1600.00000000001</v>
      </c>
      <c r="L18" s="185"/>
      <c r="M18" s="186" t="n">
        <v>23</v>
      </c>
      <c r="N18" s="141" t="n">
        <f aca="false">'ZONE A DAY AHEAD'!I40</f>
        <v>28.98</v>
      </c>
      <c r="O18" s="141" t="n">
        <f aca="false">'ZONE A DAY AHEAD'!W13</f>
        <v>0</v>
      </c>
      <c r="P18" s="62" t="n">
        <f aca="false">O18-N18</f>
        <v>-28.98</v>
      </c>
      <c r="Q18" s="167"/>
      <c r="R18" s="154" t="n">
        <v>250</v>
      </c>
      <c r="S18" s="143" t="n">
        <f aca="false">'Zone A'!CF15</f>
        <v>8.55714285714286</v>
      </c>
      <c r="T18" s="144"/>
      <c r="U18" s="155" t="n">
        <f aca="false">CZ18</f>
        <v>150</v>
      </c>
      <c r="V18" s="60"/>
      <c r="W18" s="124" t="n">
        <f aca="false">B16</f>
        <v>37207</v>
      </c>
      <c r="X18" s="125" t="n">
        <f aca="false">X17</f>
        <v>-200</v>
      </c>
      <c r="Y18" s="126" t="n">
        <v>29.64</v>
      </c>
      <c r="Z18" s="125" t="n">
        <v>150</v>
      </c>
      <c r="AA18" s="127" t="n">
        <v>30.65</v>
      </c>
      <c r="AB18" s="128" t="n">
        <v>150</v>
      </c>
      <c r="AC18" s="129" t="n">
        <v>30.26</v>
      </c>
      <c r="AD18" s="125" t="n">
        <v>50</v>
      </c>
      <c r="AE18" s="127" t="n">
        <v>30.51</v>
      </c>
      <c r="AF18" s="128"/>
      <c r="AG18" s="129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129"/>
      <c r="AT18" s="128"/>
      <c r="AU18" s="129"/>
      <c r="AV18" s="128"/>
      <c r="AW18" s="129"/>
      <c r="AX18" s="150"/>
      <c r="AY18" s="126"/>
      <c r="AZ18" s="131"/>
      <c r="BA18" s="126"/>
      <c r="BB18" s="131"/>
      <c r="BC18" s="126"/>
      <c r="BD18" s="150"/>
      <c r="BE18" s="126"/>
      <c r="BF18" s="131"/>
      <c r="BG18" s="126"/>
      <c r="BH18" s="150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150</v>
      </c>
      <c r="DA18" s="133" t="n">
        <f aca="false">(Y18+AA18+AC18+AE18+AG18+AI18+AM18+AQ18)/8</f>
        <v>15.1325</v>
      </c>
      <c r="DB18" s="124" t="n">
        <f aca="false">W18</f>
        <v>37207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37212</v>
      </c>
      <c r="C19" s="310" t="n">
        <f aca="false">C18</f>
        <v>30.55</v>
      </c>
      <c r="D19" s="310" t="n">
        <f aca="false">D18</f>
        <v>30.85</v>
      </c>
      <c r="E19" s="151" t="n">
        <f aca="false">(C19+D19)/2</f>
        <v>30.7</v>
      </c>
      <c r="F19" s="117" t="n">
        <v>30.3</v>
      </c>
      <c r="G19" s="152" t="n">
        <f aca="false">E19-F19</f>
        <v>0.400000000000002</v>
      </c>
      <c r="H19" s="72" t="n">
        <f aca="false">H18</f>
        <v>1178.50953206239</v>
      </c>
      <c r="I19" s="139" t="n">
        <f aca="false">R21</f>
        <v>250</v>
      </c>
      <c r="J19" s="120" t="n">
        <f aca="false">S21</f>
        <v>7.5</v>
      </c>
      <c r="K19" s="153" t="n">
        <f aca="false">(I19*16)*G19</f>
        <v>1600.00000000001</v>
      </c>
      <c r="L19" s="188" t="s">
        <v>44</v>
      </c>
      <c r="M19" s="189"/>
      <c r="N19" s="190" t="n">
        <f aca="false">SUM(N3:N18)/16</f>
        <v>35.345625</v>
      </c>
      <c r="O19" s="190" t="n">
        <f aca="false">SUM(O3:O18)/16</f>
        <v>30.949375</v>
      </c>
      <c r="P19" s="191" t="n">
        <f aca="false">O19-N19</f>
        <v>-4.39625</v>
      </c>
      <c r="Q19" s="192"/>
      <c r="R19" s="154" t="n">
        <v>250</v>
      </c>
      <c r="S19" s="143" t="n">
        <f aca="false">'Zone A'!CF16</f>
        <v>7.5</v>
      </c>
      <c r="T19" s="144"/>
      <c r="U19" s="155" t="n">
        <f aca="false">CZ19</f>
        <v>150</v>
      </c>
      <c r="V19" s="60"/>
      <c r="W19" s="124" t="n">
        <f aca="false">B17</f>
        <v>37210</v>
      </c>
      <c r="X19" s="125" t="n">
        <f aca="false">X18</f>
        <v>-200</v>
      </c>
      <c r="Y19" s="126" t="n">
        <v>29.64</v>
      </c>
      <c r="Z19" s="125" t="n">
        <v>150</v>
      </c>
      <c r="AA19" s="127" t="n">
        <v>30.65</v>
      </c>
      <c r="AB19" s="128" t="n">
        <v>150</v>
      </c>
      <c r="AC19" s="129" t="n">
        <v>30.26</v>
      </c>
      <c r="AD19" s="125" t="n">
        <v>50</v>
      </c>
      <c r="AE19" s="127" t="n">
        <v>30.51</v>
      </c>
      <c r="AF19" s="125"/>
      <c r="AG19" s="127"/>
      <c r="AH19" s="125"/>
      <c r="AI19" s="129"/>
      <c r="AJ19" s="125"/>
      <c r="AK19" s="129"/>
      <c r="AL19" s="128"/>
      <c r="AM19" s="129"/>
      <c r="AN19" s="125"/>
      <c r="AO19" s="129"/>
      <c r="AP19" s="128"/>
      <c r="AQ19" s="129"/>
      <c r="AR19" s="128"/>
      <c r="AS19" s="129"/>
      <c r="AT19" s="128"/>
      <c r="AU19" s="129"/>
      <c r="AV19" s="148"/>
      <c r="AW19" s="149"/>
      <c r="AX19" s="150"/>
      <c r="AY19" s="126"/>
      <c r="AZ19" s="131"/>
      <c r="BA19" s="126"/>
      <c r="BB19" s="131"/>
      <c r="BC19" s="126"/>
      <c r="BD19" s="150"/>
      <c r="BE19" s="126"/>
      <c r="BF19" s="131"/>
      <c r="BG19" s="126"/>
      <c r="BH19" s="150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150</v>
      </c>
      <c r="DA19" s="133" t="n">
        <f aca="false">(Y19+AA19+AC19+AE19+AG19+AI19+AM19+AQ19)/8</f>
        <v>15.1325</v>
      </c>
      <c r="DB19" s="124" t="n">
        <f aca="false">W19</f>
        <v>37210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37213</v>
      </c>
      <c r="C20" s="310" t="n">
        <f aca="false">C19</f>
        <v>30.55</v>
      </c>
      <c r="D20" s="310" t="n">
        <f aca="false">D19</f>
        <v>30.85</v>
      </c>
      <c r="E20" s="151" t="n">
        <f aca="false">(C20+D20)/2</f>
        <v>30.7</v>
      </c>
      <c r="F20" s="117" t="n">
        <v>30.3</v>
      </c>
      <c r="G20" s="152" t="n">
        <f aca="false">E20-F20</f>
        <v>0.400000000000002</v>
      </c>
      <c r="H20" s="72" t="n">
        <f aca="false">H19</f>
        <v>1178.50953206239</v>
      </c>
      <c r="I20" s="139" t="n">
        <f aca="false">R22</f>
        <v>250</v>
      </c>
      <c r="J20" s="120" t="n">
        <f aca="false">S22</f>
        <v>7.5</v>
      </c>
      <c r="K20" s="153" t="n">
        <f aca="false">(I20*16)*G20</f>
        <v>1600.00000000001</v>
      </c>
      <c r="L20" s="193"/>
      <c r="M20" s="193"/>
      <c r="N20" s="194" t="n">
        <v>28.56</v>
      </c>
      <c r="O20" s="195"/>
      <c r="P20" s="191" t="n">
        <f aca="false">O20-N20</f>
        <v>-28.56</v>
      </c>
      <c r="Q20" s="196"/>
      <c r="R20" s="154" t="n">
        <v>250</v>
      </c>
      <c r="S20" s="143" t="n">
        <f aca="false">'Zone A'!CF17</f>
        <v>7.5</v>
      </c>
      <c r="T20" s="144"/>
      <c r="U20" s="155" t="n">
        <f aca="false">CZ20</f>
        <v>150</v>
      </c>
      <c r="V20" s="60"/>
      <c r="W20" s="124" t="n">
        <f aca="false">B18</f>
        <v>37211</v>
      </c>
      <c r="X20" s="125" t="n">
        <f aca="false">X19</f>
        <v>-200</v>
      </c>
      <c r="Y20" s="126" t="n">
        <v>29.64</v>
      </c>
      <c r="Z20" s="125" t="n">
        <v>150</v>
      </c>
      <c r="AA20" s="127" t="n">
        <v>30.65</v>
      </c>
      <c r="AB20" s="128" t="n">
        <v>150</v>
      </c>
      <c r="AC20" s="129" t="n">
        <v>30.26</v>
      </c>
      <c r="AD20" s="125" t="n">
        <v>50</v>
      </c>
      <c r="AE20" s="127" t="n">
        <v>30.51</v>
      </c>
      <c r="AF20" s="128"/>
      <c r="AG20" s="129"/>
      <c r="AH20" s="128"/>
      <c r="AI20" s="127"/>
      <c r="AJ20" s="128"/>
      <c r="AK20" s="129"/>
      <c r="AL20" s="125"/>
      <c r="AM20" s="129"/>
      <c r="AN20" s="128"/>
      <c r="AO20" s="129"/>
      <c r="AP20" s="128"/>
      <c r="AQ20" s="129"/>
      <c r="AR20" s="128"/>
      <c r="AS20" s="129"/>
      <c r="AT20" s="128"/>
      <c r="AU20" s="129"/>
      <c r="AV20" s="148"/>
      <c r="AW20" s="149"/>
      <c r="AX20" s="150"/>
      <c r="AY20" s="126"/>
      <c r="AZ20" s="131"/>
      <c r="BA20" s="126"/>
      <c r="BB20" s="131"/>
      <c r="BC20" s="126"/>
      <c r="BD20" s="150"/>
      <c r="BE20" s="126"/>
      <c r="BF20" s="131"/>
      <c r="BG20" s="126"/>
      <c r="BH20" s="150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150</v>
      </c>
      <c r="DA20" s="133" t="n">
        <f aca="false">(Y20+AA20+AC20+AE20+AG20+AI20+AM20+AQ20)/8</f>
        <v>15.1325</v>
      </c>
      <c r="DB20" s="124" t="n">
        <f aca="false">W20</f>
        <v>37211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37214</v>
      </c>
      <c r="C21" s="310" t="n">
        <f aca="false">C20</f>
        <v>30.55</v>
      </c>
      <c r="D21" s="310" t="n">
        <f aca="false">D20</f>
        <v>30.85</v>
      </c>
      <c r="E21" s="38" t="n">
        <f aca="false">(C21+D21)/2</f>
        <v>30.7</v>
      </c>
      <c r="F21" s="117" t="n">
        <v>30.3</v>
      </c>
      <c r="G21" s="40" t="n">
        <f aca="false">E21-F21</f>
        <v>0.400000000000002</v>
      </c>
      <c r="H21" s="41" t="n">
        <f aca="false">H20</f>
        <v>1178.50953206239</v>
      </c>
      <c r="I21" s="158" t="n">
        <f aca="false">R23</f>
        <v>250</v>
      </c>
      <c r="J21" s="159" t="n">
        <f aca="false">S23</f>
        <v>7.5</v>
      </c>
      <c r="K21" s="43" t="n">
        <f aca="false">(I21*16)*G21</f>
        <v>1600.00000000001</v>
      </c>
      <c r="L21" s="193"/>
      <c r="M21" s="193"/>
      <c r="N21" s="198"/>
      <c r="R21" s="154" t="n">
        <v>250</v>
      </c>
      <c r="S21" s="143" t="n">
        <f aca="false">'Zone A'!CF18</f>
        <v>7.5</v>
      </c>
      <c r="T21" s="144"/>
      <c r="U21" s="155" t="n">
        <f aca="false">CZ21</f>
        <v>150</v>
      </c>
      <c r="V21" s="60"/>
      <c r="W21" s="124" t="n">
        <f aca="false">B19</f>
        <v>37212</v>
      </c>
      <c r="X21" s="125" t="n">
        <f aca="false">X20</f>
        <v>-200</v>
      </c>
      <c r="Y21" s="126" t="n">
        <v>29.64</v>
      </c>
      <c r="Z21" s="125" t="n">
        <v>150</v>
      </c>
      <c r="AA21" s="127" t="n">
        <v>30.65</v>
      </c>
      <c r="AB21" s="128" t="n">
        <v>150</v>
      </c>
      <c r="AC21" s="129" t="n">
        <v>30.26</v>
      </c>
      <c r="AD21" s="125" t="n">
        <v>50</v>
      </c>
      <c r="AE21" s="127" t="n">
        <v>30.51</v>
      </c>
      <c r="AF21" s="125"/>
      <c r="AG21" s="127"/>
      <c r="AH21" s="125"/>
      <c r="AI21" s="129"/>
      <c r="AJ21" s="125"/>
      <c r="AK21" s="129"/>
      <c r="AL21" s="128"/>
      <c r="AM21" s="129"/>
      <c r="AN21" s="125"/>
      <c r="AO21" s="129"/>
      <c r="AP21" s="128"/>
      <c r="AQ21" s="129"/>
      <c r="AR21" s="128"/>
      <c r="AS21" s="129"/>
      <c r="AT21" s="128"/>
      <c r="AU21" s="129"/>
      <c r="AV21" s="148"/>
      <c r="AW21" s="149"/>
      <c r="AX21" s="150"/>
      <c r="AY21" s="126"/>
      <c r="AZ21" s="131"/>
      <c r="BA21" s="126"/>
      <c r="BB21" s="131"/>
      <c r="BC21" s="126"/>
      <c r="BD21" s="150"/>
      <c r="BE21" s="126"/>
      <c r="BF21" s="131"/>
      <c r="BG21" s="126"/>
      <c r="BH21" s="150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150</v>
      </c>
      <c r="DA21" s="133" t="n">
        <f aca="false">(Y21+AA21+AC21+AE21+AG21+AI21+AM21+AQ21)/8</f>
        <v>15.1325</v>
      </c>
      <c r="DB21" s="124" t="n">
        <f aca="false">W21</f>
        <v>37212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37217</v>
      </c>
      <c r="C22" s="309" t="n">
        <f aca="false">C21</f>
        <v>30.55</v>
      </c>
      <c r="D22" s="309" t="n">
        <f aca="false">D21</f>
        <v>30.85</v>
      </c>
      <c r="E22" s="162" t="n">
        <f aca="false">(C22+D22)/2</f>
        <v>30.7</v>
      </c>
      <c r="F22" s="117" t="n">
        <v>30.3</v>
      </c>
      <c r="G22" s="163" t="n">
        <f aca="false">E22-F22</f>
        <v>0.400000000000002</v>
      </c>
      <c r="H22" s="164" t="n">
        <f aca="false">H21</f>
        <v>1178.50953206239</v>
      </c>
      <c r="I22" s="57" t="n">
        <f aca="false">R24</f>
        <v>250</v>
      </c>
      <c r="J22" s="165" t="n">
        <f aca="false">S24</f>
        <v>22.1980666666667</v>
      </c>
      <c r="K22" s="166" t="n">
        <f aca="false">(I22*16)*G22</f>
        <v>1600.00000000001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250</v>
      </c>
      <c r="S22" s="143" t="n">
        <f aca="false">'Zone A'!CF19</f>
        <v>7.5</v>
      </c>
      <c r="T22" s="144"/>
      <c r="U22" s="155" t="n">
        <f aca="false">CZ22</f>
        <v>150</v>
      </c>
      <c r="V22" s="60"/>
      <c r="W22" s="124" t="n">
        <f aca="false">B20</f>
        <v>37213</v>
      </c>
      <c r="X22" s="125" t="n">
        <f aca="false">X21</f>
        <v>-200</v>
      </c>
      <c r="Y22" s="126" t="n">
        <v>29.64</v>
      </c>
      <c r="Z22" s="125" t="n">
        <v>150</v>
      </c>
      <c r="AA22" s="127" t="n">
        <v>30.65</v>
      </c>
      <c r="AB22" s="128" t="n">
        <v>150</v>
      </c>
      <c r="AC22" s="129" t="n">
        <v>30.26</v>
      </c>
      <c r="AD22" s="125" t="n">
        <v>50</v>
      </c>
      <c r="AE22" s="127" t="n">
        <v>30.51</v>
      </c>
      <c r="AF22" s="128"/>
      <c r="AG22" s="129"/>
      <c r="AH22" s="128"/>
      <c r="AI22" s="127"/>
      <c r="AJ22" s="128"/>
      <c r="AK22" s="129"/>
      <c r="AL22" s="125"/>
      <c r="AM22" s="129"/>
      <c r="AN22" s="128"/>
      <c r="AO22" s="129"/>
      <c r="AP22" s="128"/>
      <c r="AQ22" s="129"/>
      <c r="AR22" s="128"/>
      <c r="AS22" s="129"/>
      <c r="AT22" s="128"/>
      <c r="AU22" s="129"/>
      <c r="AV22" s="148"/>
      <c r="AW22" s="149"/>
      <c r="AX22" s="150"/>
      <c r="AY22" s="126"/>
      <c r="AZ22" s="131"/>
      <c r="BA22" s="126"/>
      <c r="BB22" s="131"/>
      <c r="BC22" s="126"/>
      <c r="BD22" s="150"/>
      <c r="BE22" s="126"/>
      <c r="BF22" s="131"/>
      <c r="BG22" s="126"/>
      <c r="BH22" s="150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150</v>
      </c>
      <c r="DA22" s="133" t="n">
        <f aca="false">(Y22+AA22+AC22+AE22+AG22+AI22+AM22+AQ22)/8</f>
        <v>15.1325</v>
      </c>
      <c r="DB22" s="124" t="n">
        <f aca="false">W22</f>
        <v>37213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37218</v>
      </c>
      <c r="C23" s="206" t="n">
        <f aca="false">C22</f>
        <v>30.55</v>
      </c>
      <c r="D23" s="206" t="n">
        <f aca="false">D22</f>
        <v>30.85</v>
      </c>
      <c r="E23" s="171" t="n">
        <f aca="false">(C23+D23)/2</f>
        <v>30.7</v>
      </c>
      <c r="F23" s="117" t="n">
        <v>30.3</v>
      </c>
      <c r="G23" s="138" t="n">
        <f aca="false">E23-F23</f>
        <v>0.400000000000002</v>
      </c>
      <c r="H23" s="56" t="n">
        <f aca="false">H22</f>
        <v>1178.50953206239</v>
      </c>
      <c r="I23" s="139" t="n">
        <f aca="false">R25</f>
        <v>250</v>
      </c>
      <c r="J23" s="120" t="n">
        <f aca="false">S25</f>
        <v>22.1960666666667</v>
      </c>
      <c r="K23" s="173" t="n">
        <f aca="false">(I23*16)*G23</f>
        <v>1600.00000000001</v>
      </c>
      <c r="L23" s="193"/>
      <c r="M23" s="207" t="s">
        <v>67</v>
      </c>
      <c r="N23" s="208" t="n">
        <v>25.25</v>
      </c>
      <c r="O23" s="209" t="n">
        <v>200</v>
      </c>
      <c r="P23" s="210" t="n">
        <v>200</v>
      </c>
      <c r="Q23" s="211"/>
      <c r="R23" s="154" t="n">
        <v>250</v>
      </c>
      <c r="S23" s="143" t="n">
        <f aca="false">'Zone A'!CF20</f>
        <v>7.5</v>
      </c>
      <c r="T23" s="144"/>
      <c r="U23" s="155" t="n">
        <f aca="false">CZ23</f>
        <v>150</v>
      </c>
      <c r="V23" s="60"/>
      <c r="W23" s="124" t="n">
        <f aca="false">B21</f>
        <v>37214</v>
      </c>
      <c r="X23" s="125" t="n">
        <f aca="false">X22</f>
        <v>-200</v>
      </c>
      <c r="Y23" s="126" t="n">
        <v>29.64</v>
      </c>
      <c r="Z23" s="125" t="n">
        <v>150</v>
      </c>
      <c r="AA23" s="127" t="n">
        <v>30.65</v>
      </c>
      <c r="AB23" s="128" t="n">
        <v>150</v>
      </c>
      <c r="AC23" s="129" t="n">
        <v>30.26</v>
      </c>
      <c r="AD23" s="125" t="n">
        <v>50</v>
      </c>
      <c r="AE23" s="127" t="n">
        <v>30.51</v>
      </c>
      <c r="AF23" s="125"/>
      <c r="AG23" s="127"/>
      <c r="AH23" s="125"/>
      <c r="AI23" s="129"/>
      <c r="AJ23" s="125"/>
      <c r="AK23" s="129"/>
      <c r="AL23" s="128"/>
      <c r="AM23" s="129"/>
      <c r="AN23" s="125"/>
      <c r="AO23" s="129"/>
      <c r="AP23" s="128"/>
      <c r="AQ23" s="129"/>
      <c r="AR23" s="128"/>
      <c r="AS23" s="129"/>
      <c r="AT23" s="128"/>
      <c r="AU23" s="129"/>
      <c r="AV23" s="148"/>
      <c r="AW23" s="149"/>
      <c r="AX23" s="150"/>
      <c r="AY23" s="126"/>
      <c r="AZ23" s="131"/>
      <c r="BA23" s="126"/>
      <c r="BB23" s="131"/>
      <c r="BC23" s="126"/>
      <c r="BD23" s="150"/>
      <c r="BE23" s="126"/>
      <c r="BF23" s="131"/>
      <c r="BG23" s="126"/>
      <c r="BH23" s="150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150</v>
      </c>
      <c r="DA23" s="133" t="n">
        <f aca="false">(Y23+AA23+AC23+AE23+AG23+AI23+AM23+AQ23)/8</f>
        <v>15.1325</v>
      </c>
      <c r="DB23" s="124" t="n">
        <f aca="false">W23</f>
        <v>37214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37219</v>
      </c>
      <c r="C24" s="206" t="n">
        <f aca="false">C23</f>
        <v>30.55</v>
      </c>
      <c r="D24" s="206" t="n">
        <f aca="false">D23</f>
        <v>30.85</v>
      </c>
      <c r="E24" s="174" t="n">
        <f aca="false">(C24+D24)/2</f>
        <v>30.7</v>
      </c>
      <c r="F24" s="117" t="n">
        <v>30.3</v>
      </c>
      <c r="G24" s="152" t="n">
        <f aca="false">E24-F24</f>
        <v>0.400000000000002</v>
      </c>
      <c r="H24" s="72" t="n">
        <f aca="false">H23</f>
        <v>1178.50953206239</v>
      </c>
      <c r="I24" s="139" t="n">
        <f aca="false">R26</f>
        <v>250</v>
      </c>
      <c r="J24" s="120" t="n">
        <f aca="false">S26</f>
        <v>22.1960666666667</v>
      </c>
      <c r="K24" s="175" t="n">
        <f aca="false">(I24*16)*G24</f>
        <v>1600.00000000001</v>
      </c>
      <c r="L24" s="193"/>
      <c r="M24" s="212" t="s">
        <v>68</v>
      </c>
      <c r="N24" s="213" t="n">
        <v>25.25</v>
      </c>
      <c r="O24" s="209" t="n">
        <v>200</v>
      </c>
      <c r="P24" s="210" t="n">
        <v>200</v>
      </c>
      <c r="Q24" s="211"/>
      <c r="R24" s="154" t="n">
        <v>250</v>
      </c>
      <c r="S24" s="143" t="n">
        <f aca="false">'Zone A'!CF21</f>
        <v>22.1980666666667</v>
      </c>
      <c r="T24" s="144"/>
      <c r="U24" s="155" t="n">
        <f aca="false">CZ24</f>
        <v>150</v>
      </c>
      <c r="V24" s="60"/>
      <c r="W24" s="124" t="n">
        <f aca="false">B22</f>
        <v>37217</v>
      </c>
      <c r="X24" s="125" t="n">
        <f aca="false">X23</f>
        <v>-200</v>
      </c>
      <c r="Y24" s="126" t="n">
        <v>29.64</v>
      </c>
      <c r="Z24" s="125" t="n">
        <v>150</v>
      </c>
      <c r="AA24" s="127" t="n">
        <v>30.65</v>
      </c>
      <c r="AB24" s="128" t="n">
        <v>150</v>
      </c>
      <c r="AC24" s="129" t="n">
        <v>30.26</v>
      </c>
      <c r="AD24" s="125" t="n">
        <v>50</v>
      </c>
      <c r="AE24" s="127" t="n">
        <v>30.51</v>
      </c>
      <c r="AF24" s="128"/>
      <c r="AG24" s="129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129"/>
      <c r="AT24" s="128"/>
      <c r="AU24" s="129"/>
      <c r="AV24" s="148"/>
      <c r="AW24" s="149"/>
      <c r="AX24" s="150"/>
      <c r="AY24" s="126"/>
      <c r="AZ24" s="131"/>
      <c r="BA24" s="126"/>
      <c r="BB24" s="131"/>
      <c r="BC24" s="126"/>
      <c r="BD24" s="150"/>
      <c r="BE24" s="126"/>
      <c r="BF24" s="131"/>
      <c r="BG24" s="126"/>
      <c r="BH24" s="150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150</v>
      </c>
      <c r="DA24" s="133" t="n">
        <f aca="false">(Y24+AA24+AC24+AE24+AG24+AI24+AM24+AQ24)/8</f>
        <v>15.1325</v>
      </c>
      <c r="DB24" s="124" t="n">
        <f aca="false">W24</f>
        <v>37217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37220</v>
      </c>
      <c r="C25" s="206" t="n">
        <f aca="false">C24</f>
        <v>30.55</v>
      </c>
      <c r="D25" s="206" t="n">
        <f aca="false">D24</f>
        <v>30.85</v>
      </c>
      <c r="E25" s="174" t="n">
        <f aca="false">(C25+D25)/2</f>
        <v>30.7</v>
      </c>
      <c r="F25" s="117" t="n">
        <v>30.3</v>
      </c>
      <c r="G25" s="152" t="n">
        <f aca="false">E25-F25</f>
        <v>0.400000000000002</v>
      </c>
      <c r="H25" s="72" t="n">
        <f aca="false">H24</f>
        <v>1178.50953206239</v>
      </c>
      <c r="I25" s="139" t="n">
        <f aca="false">R27</f>
        <v>250</v>
      </c>
      <c r="J25" s="120" t="n">
        <f aca="false">S27</f>
        <v>22.1960666666667</v>
      </c>
      <c r="K25" s="175" t="n">
        <f aca="false">(I25*16)*G25</f>
        <v>1600.00000000001</v>
      </c>
      <c r="L25" s="193"/>
      <c r="M25" s="207" t="s">
        <v>69</v>
      </c>
      <c r="N25" s="214" t="n">
        <v>25.25</v>
      </c>
      <c r="O25" s="215" t="n">
        <v>200</v>
      </c>
      <c r="P25" s="210" t="n">
        <v>200</v>
      </c>
      <c r="Q25" s="211"/>
      <c r="R25" s="154" t="n">
        <v>250</v>
      </c>
      <c r="S25" s="143" t="n">
        <f aca="false">'Zone A'!CF22</f>
        <v>22.1960666666667</v>
      </c>
      <c r="T25" s="144"/>
      <c r="U25" s="155" t="n">
        <f aca="false">CZ25</f>
        <v>150</v>
      </c>
      <c r="V25" s="60"/>
      <c r="W25" s="124" t="n">
        <f aca="false">B23</f>
        <v>37218</v>
      </c>
      <c r="X25" s="125" t="n">
        <f aca="false">X24</f>
        <v>-200</v>
      </c>
      <c r="Y25" s="126" t="n">
        <v>29.64</v>
      </c>
      <c r="Z25" s="125" t="n">
        <v>150</v>
      </c>
      <c r="AA25" s="127" t="n">
        <v>30.65</v>
      </c>
      <c r="AB25" s="128" t="n">
        <v>150</v>
      </c>
      <c r="AC25" s="129" t="n">
        <v>30.26</v>
      </c>
      <c r="AD25" s="125" t="n">
        <v>50</v>
      </c>
      <c r="AE25" s="127" t="n">
        <v>30.51</v>
      </c>
      <c r="AF25" s="125"/>
      <c r="AG25" s="127"/>
      <c r="AH25" s="125"/>
      <c r="AI25" s="127"/>
      <c r="AJ25" s="125"/>
      <c r="AK25" s="129"/>
      <c r="AL25" s="125"/>
      <c r="AM25" s="129"/>
      <c r="AN25" s="125"/>
      <c r="AO25" s="129"/>
      <c r="AP25" s="128"/>
      <c r="AQ25" s="129"/>
      <c r="AR25" s="128"/>
      <c r="AS25" s="129"/>
      <c r="AT25" s="128"/>
      <c r="AU25" s="129"/>
      <c r="AV25" s="148"/>
      <c r="AW25" s="149"/>
      <c r="AX25" s="148"/>
      <c r="AY25" s="149"/>
      <c r="AZ25" s="131"/>
      <c r="BA25" s="126"/>
      <c r="BB25" s="131"/>
      <c r="BC25" s="126"/>
      <c r="BD25" s="150"/>
      <c r="BE25" s="126"/>
      <c r="BF25" s="131"/>
      <c r="BG25" s="126"/>
      <c r="BH25" s="150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150</v>
      </c>
      <c r="DA25" s="133" t="n">
        <f aca="false">(Y25+AA25+AC25+AE25+AG25+AI25+AM25+AQ25)/8</f>
        <v>15.1325</v>
      </c>
      <c r="DB25" s="124" t="n">
        <f aca="false">W25</f>
        <v>37218</v>
      </c>
    </row>
    <row r="26" customFormat="false" ht="16.5" hidden="false" customHeight="false" outlineLevel="0" collapsed="false">
      <c r="A26" s="216" t="s">
        <v>64</v>
      </c>
      <c r="B26" s="177" t="n">
        <f aca="false">B25+1</f>
        <v>37221</v>
      </c>
      <c r="C26" s="217" t="n">
        <f aca="false">C25</f>
        <v>30.55</v>
      </c>
      <c r="D26" s="217" t="n">
        <f aca="false">D25</f>
        <v>30.85</v>
      </c>
      <c r="E26" s="179" t="n">
        <f aca="false">(C26+D26)/2</f>
        <v>30.7</v>
      </c>
      <c r="F26" s="117" t="n">
        <v>30.3</v>
      </c>
      <c r="G26" s="40" t="n">
        <f aca="false">E26-F26</f>
        <v>0.400000000000002</v>
      </c>
      <c r="H26" s="41" t="n">
        <f aca="false">H25</f>
        <v>1178.50953206239</v>
      </c>
      <c r="I26" s="158" t="n">
        <f aca="false">R28</f>
        <v>250</v>
      </c>
      <c r="J26" s="159" t="n">
        <f aca="false">S28</f>
        <v>22.1960666666667</v>
      </c>
      <c r="K26" s="180" t="n">
        <f aca="false">(I26*16)*G26</f>
        <v>1600.00000000001</v>
      </c>
      <c r="L26" s="193"/>
      <c r="M26" s="32"/>
      <c r="N26" s="218"/>
      <c r="O26" s="211"/>
      <c r="P26" s="32"/>
      <c r="Q26" s="32"/>
      <c r="R26" s="154" t="n">
        <v>250</v>
      </c>
      <c r="S26" s="143" t="n">
        <f aca="false">'Zone A'!CF23</f>
        <v>22.1960666666667</v>
      </c>
      <c r="T26" s="144"/>
      <c r="U26" s="155" t="n">
        <f aca="false">CZ26</f>
        <v>150</v>
      </c>
      <c r="V26" s="60"/>
      <c r="W26" s="124" t="n">
        <f aca="false">B24</f>
        <v>37219</v>
      </c>
      <c r="X26" s="125" t="n">
        <f aca="false">X25</f>
        <v>-200</v>
      </c>
      <c r="Y26" s="126" t="n">
        <v>29.64</v>
      </c>
      <c r="Z26" s="125" t="n">
        <v>150</v>
      </c>
      <c r="AA26" s="127" t="n">
        <v>30.65</v>
      </c>
      <c r="AB26" s="128" t="n">
        <v>150</v>
      </c>
      <c r="AC26" s="129" t="n">
        <v>30.26</v>
      </c>
      <c r="AD26" s="125" t="n">
        <v>50</v>
      </c>
      <c r="AE26" s="127" t="n">
        <v>30.51</v>
      </c>
      <c r="AF26" s="128"/>
      <c r="AG26" s="129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129"/>
      <c r="AT26" s="128"/>
      <c r="AU26" s="129"/>
      <c r="AV26" s="148"/>
      <c r="AW26" s="149"/>
      <c r="AX26" s="150"/>
      <c r="AY26" s="126"/>
      <c r="AZ26" s="131"/>
      <c r="BA26" s="126"/>
      <c r="BB26" s="131"/>
      <c r="BC26" s="126"/>
      <c r="BD26" s="150"/>
      <c r="BE26" s="126"/>
      <c r="BF26" s="131"/>
      <c r="BG26" s="126"/>
      <c r="BH26" s="150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150</v>
      </c>
      <c r="DA26" s="133" t="n">
        <f aca="false">(Y26+AA26+AC26+AE26+AG26+AI26+AM26+AQ26)/8</f>
        <v>15.1325</v>
      </c>
      <c r="DB26" s="124" t="n">
        <f aca="false">W26</f>
        <v>37219</v>
      </c>
    </row>
    <row r="27" customFormat="false" ht="16.5" hidden="false" customHeight="false" outlineLevel="0" collapsed="false">
      <c r="A27" s="114" t="s">
        <v>59</v>
      </c>
      <c r="B27" s="219" t="n">
        <f aca="false">B26+3</f>
        <v>37224</v>
      </c>
      <c r="C27" s="311" t="n">
        <f aca="false">C26</f>
        <v>30.55</v>
      </c>
      <c r="D27" s="311" t="n">
        <f aca="false">D26</f>
        <v>30.85</v>
      </c>
      <c r="E27" s="116" t="n">
        <f aca="false">(C27+D27)/2</f>
        <v>30.7</v>
      </c>
      <c r="F27" s="117" t="n">
        <v>30.3</v>
      </c>
      <c r="G27" s="221" t="n">
        <f aca="false">E27-F27</f>
        <v>0.400000000000002</v>
      </c>
      <c r="H27" s="164" t="n">
        <f aca="false">H26</f>
        <v>1178.50953206239</v>
      </c>
      <c r="I27" s="222" t="n">
        <f aca="false">R29</f>
        <v>250</v>
      </c>
      <c r="J27" s="223" t="n">
        <f aca="false">S29</f>
        <v>22.1960666666667</v>
      </c>
      <c r="K27" s="140" t="n">
        <f aca="false">(I27*16)*G27</f>
        <v>1600.00000000001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v>250</v>
      </c>
      <c r="S27" s="143" t="n">
        <f aca="false">'Zone A'!CF24</f>
        <v>22.1960666666667</v>
      </c>
      <c r="T27" s="144"/>
      <c r="U27" s="155" t="n">
        <f aca="false">CZ27</f>
        <v>150</v>
      </c>
      <c r="V27" s="60"/>
      <c r="W27" s="124" t="n">
        <f aca="false">B25</f>
        <v>37220</v>
      </c>
      <c r="X27" s="125" t="n">
        <f aca="false">X26</f>
        <v>-200</v>
      </c>
      <c r="Y27" s="126" t="n">
        <v>29.64</v>
      </c>
      <c r="Z27" s="125" t="n">
        <v>150</v>
      </c>
      <c r="AA27" s="127" t="n">
        <v>30.65</v>
      </c>
      <c r="AB27" s="128" t="n">
        <v>150</v>
      </c>
      <c r="AC27" s="129" t="n">
        <v>30.26</v>
      </c>
      <c r="AD27" s="125" t="n">
        <v>50</v>
      </c>
      <c r="AE27" s="127" t="n">
        <v>30.51</v>
      </c>
      <c r="AF27" s="125"/>
      <c r="AG27" s="127"/>
      <c r="AH27" s="125"/>
      <c r="AI27" s="127"/>
      <c r="AJ27" s="125"/>
      <c r="AK27" s="129"/>
      <c r="AL27" s="125"/>
      <c r="AM27" s="129"/>
      <c r="AN27" s="125"/>
      <c r="AO27" s="129"/>
      <c r="AP27" s="128"/>
      <c r="AQ27" s="129"/>
      <c r="AR27" s="128"/>
      <c r="AS27" s="129"/>
      <c r="AT27" s="128"/>
      <c r="AU27" s="129"/>
      <c r="AV27" s="148"/>
      <c r="AW27" s="149"/>
      <c r="AX27" s="148"/>
      <c r="AY27" s="149"/>
      <c r="AZ27" s="131"/>
      <c r="BA27" s="126"/>
      <c r="BB27" s="131"/>
      <c r="BC27" s="126"/>
      <c r="BD27" s="150"/>
      <c r="BE27" s="126"/>
      <c r="BF27" s="131"/>
      <c r="BG27" s="126"/>
      <c r="BH27" s="150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150</v>
      </c>
      <c r="DA27" s="133" t="n">
        <f aca="false">(Y27+AA27+AC27+AE27+AG27+AI27+AM27+AQ27)/8</f>
        <v>15.1325</v>
      </c>
      <c r="DB27" s="124" t="n">
        <f aca="false">W27</f>
        <v>37220</v>
      </c>
    </row>
    <row r="28" customFormat="false" ht="16.5" hidden="false" customHeight="false" outlineLevel="0" collapsed="false">
      <c r="A28" s="183" t="s">
        <v>61</v>
      </c>
      <c r="B28" s="226" t="n">
        <f aca="false">B27+1</f>
        <v>37225</v>
      </c>
      <c r="C28" s="227" t="n">
        <f aca="false">C27</f>
        <v>30.55</v>
      </c>
      <c r="D28" s="227" t="n">
        <f aca="false">D27</f>
        <v>30.85</v>
      </c>
      <c r="E28" s="137" t="n">
        <f aca="false">(C28+D28)/2</f>
        <v>30.7</v>
      </c>
      <c r="F28" s="117" t="n">
        <v>30.3</v>
      </c>
      <c r="G28" s="228" t="n">
        <f aca="false">E28-F28</f>
        <v>0.400000000000002</v>
      </c>
      <c r="H28" s="72" t="n">
        <f aca="false">H27</f>
        <v>1178.50953206239</v>
      </c>
      <c r="I28" s="222" t="n">
        <f aca="false">R30</f>
        <v>250</v>
      </c>
      <c r="J28" s="223" t="n">
        <f aca="false">S30</f>
        <v>22.1960666666667</v>
      </c>
      <c r="K28" s="153" t="n">
        <f aca="false">(I28*16)*G28</f>
        <v>1600.00000000001</v>
      </c>
      <c r="L28" s="193"/>
      <c r="M28" s="229" t="s">
        <v>72</v>
      </c>
      <c r="N28" s="230" t="n">
        <v>20</v>
      </c>
      <c r="O28" s="231" t="n">
        <v>21</v>
      </c>
      <c r="P28" s="32"/>
      <c r="Q28" s="32"/>
      <c r="R28" s="154" t="n">
        <v>250</v>
      </c>
      <c r="S28" s="143" t="n">
        <f aca="false">'Zone A'!CF25</f>
        <v>22.1960666666667</v>
      </c>
      <c r="T28" s="144"/>
      <c r="U28" s="155" t="n">
        <f aca="false">CZ28</f>
        <v>150</v>
      </c>
      <c r="V28" s="60"/>
      <c r="W28" s="124" t="n">
        <f aca="false">B26</f>
        <v>37221</v>
      </c>
      <c r="X28" s="125" t="n">
        <f aca="false">X27</f>
        <v>-200</v>
      </c>
      <c r="Y28" s="126" t="n">
        <v>29.64</v>
      </c>
      <c r="Z28" s="125" t="n">
        <v>150</v>
      </c>
      <c r="AA28" s="127" t="n">
        <v>30.65</v>
      </c>
      <c r="AB28" s="128" t="n">
        <v>150</v>
      </c>
      <c r="AC28" s="129" t="n">
        <v>30.26</v>
      </c>
      <c r="AD28" s="125" t="n">
        <v>50</v>
      </c>
      <c r="AE28" s="127" t="n">
        <v>30.51</v>
      </c>
      <c r="AF28" s="128"/>
      <c r="AG28" s="129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129"/>
      <c r="AT28" s="128"/>
      <c r="AU28" s="129"/>
      <c r="AV28" s="148"/>
      <c r="AW28" s="149"/>
      <c r="AX28" s="150"/>
      <c r="AY28" s="126"/>
      <c r="AZ28" s="131"/>
      <c r="BA28" s="126"/>
      <c r="BB28" s="131"/>
      <c r="BC28" s="126"/>
      <c r="BD28" s="150"/>
      <c r="BE28" s="126"/>
      <c r="BF28" s="131"/>
      <c r="BG28" s="126"/>
      <c r="BH28" s="150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150</v>
      </c>
      <c r="DA28" s="133" t="n">
        <f aca="false">(Y28+AA28+AC28+AE28+AG28+AI28+AM28+AQ28)/8</f>
        <v>15.1325</v>
      </c>
      <c r="DB28" s="124" t="n">
        <f aca="false">W28</f>
        <v>37221</v>
      </c>
    </row>
    <row r="29" customFormat="false" ht="16.5" hidden="false" customHeight="false" outlineLevel="0" collapsed="false">
      <c r="A29" s="187" t="s">
        <v>62</v>
      </c>
      <c r="B29" s="226"/>
      <c r="C29" s="232"/>
      <c r="D29" s="232"/>
      <c r="E29" s="151"/>
      <c r="F29" s="117"/>
      <c r="G29" s="228"/>
      <c r="H29" s="72"/>
      <c r="I29" s="139"/>
      <c r="J29" s="120"/>
      <c r="K29" s="153"/>
      <c r="L29" s="193"/>
      <c r="M29" s="233" t="s">
        <v>73</v>
      </c>
      <c r="N29" s="234" t="n">
        <v>31</v>
      </c>
      <c r="O29" s="235" t="n">
        <v>33</v>
      </c>
      <c r="P29" s="32"/>
      <c r="Q29" s="32"/>
      <c r="R29" s="154" t="n">
        <v>250</v>
      </c>
      <c r="S29" s="143" t="n">
        <f aca="false">'Zone A'!CF26</f>
        <v>22.1960666666667</v>
      </c>
      <c r="T29" s="144"/>
      <c r="U29" s="155" t="n">
        <f aca="false">CZ29</f>
        <v>150</v>
      </c>
      <c r="V29" s="60"/>
      <c r="W29" s="124" t="n">
        <f aca="false">B27</f>
        <v>37224</v>
      </c>
      <c r="X29" s="125" t="n">
        <f aca="false">X28</f>
        <v>-200</v>
      </c>
      <c r="Y29" s="126" t="n">
        <v>29.64</v>
      </c>
      <c r="Z29" s="125" t="n">
        <v>150</v>
      </c>
      <c r="AA29" s="127" t="n">
        <v>30.65</v>
      </c>
      <c r="AB29" s="128" t="n">
        <v>150</v>
      </c>
      <c r="AC29" s="129" t="n">
        <v>30.26</v>
      </c>
      <c r="AD29" s="125" t="n">
        <v>50</v>
      </c>
      <c r="AE29" s="127" t="n">
        <v>30.51</v>
      </c>
      <c r="AF29" s="125"/>
      <c r="AG29" s="127"/>
      <c r="AH29" s="125"/>
      <c r="AI29" s="129"/>
      <c r="AJ29" s="125"/>
      <c r="AK29" s="129"/>
      <c r="AL29" s="128"/>
      <c r="AM29" s="129"/>
      <c r="AN29" s="125"/>
      <c r="AO29" s="129"/>
      <c r="AP29" s="128"/>
      <c r="AQ29" s="129"/>
      <c r="AR29" s="128"/>
      <c r="AS29" s="129"/>
      <c r="AT29" s="128"/>
      <c r="AU29" s="129"/>
      <c r="AV29" s="148"/>
      <c r="AW29" s="149"/>
      <c r="AX29" s="148"/>
      <c r="AY29" s="149"/>
      <c r="AZ29" s="131"/>
      <c r="BA29" s="126"/>
      <c r="BB29" s="131"/>
      <c r="BC29" s="126"/>
      <c r="BD29" s="150"/>
      <c r="BE29" s="126"/>
      <c r="BF29" s="131"/>
      <c r="BG29" s="126"/>
      <c r="BH29" s="150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150</v>
      </c>
      <c r="DA29" s="133" t="n">
        <f aca="false">(Y29+AA29+AC29+AE29+AG29+AI29+AM29+AQ29)/8</f>
        <v>15.1325</v>
      </c>
      <c r="DB29" s="124" t="n">
        <f aca="false">W29</f>
        <v>37224</v>
      </c>
    </row>
    <row r="30" customFormat="false" ht="16.5" hidden="false" customHeight="false" outlineLevel="0" collapsed="false">
      <c r="A30" s="187" t="s">
        <v>63</v>
      </c>
      <c r="B30" s="236"/>
      <c r="C30" s="227"/>
      <c r="D30" s="227"/>
      <c r="E30" s="151"/>
      <c r="F30" s="170"/>
      <c r="G30" s="237"/>
      <c r="H30" s="56"/>
      <c r="I30" s="57"/>
      <c r="J30" s="165"/>
      <c r="K30" s="153"/>
      <c r="L30" s="193"/>
      <c r="M30" s="238"/>
      <c r="N30" s="239" t="n">
        <f aca="false">((N28*8)+(N29*16))/24</f>
        <v>27.3333333333333</v>
      </c>
      <c r="O30" s="240" t="n">
        <f aca="false">((O28*8)+(O29*16))/24</f>
        <v>29</v>
      </c>
      <c r="P30" s="32"/>
      <c r="Q30" s="32"/>
      <c r="R30" s="154" t="n">
        <v>250</v>
      </c>
      <c r="S30" s="241" t="n">
        <f aca="false">'Zone A'!CF27</f>
        <v>22.1960666666667</v>
      </c>
      <c r="T30" s="144"/>
      <c r="U30" s="155" t="n">
        <f aca="false">CZ30</f>
        <v>150</v>
      </c>
      <c r="V30" s="60"/>
      <c r="W30" s="124" t="n">
        <f aca="false">B28</f>
        <v>37225</v>
      </c>
      <c r="X30" s="125" t="n">
        <f aca="false">X29</f>
        <v>-200</v>
      </c>
      <c r="Y30" s="126" t="n">
        <v>29.64</v>
      </c>
      <c r="Z30" s="125" t="n">
        <v>150</v>
      </c>
      <c r="AA30" s="127" t="n">
        <v>30.65</v>
      </c>
      <c r="AB30" s="128" t="n">
        <v>150</v>
      </c>
      <c r="AC30" s="129" t="n">
        <v>30.26</v>
      </c>
      <c r="AD30" s="125" t="n">
        <v>50</v>
      </c>
      <c r="AE30" s="127" t="n">
        <v>30.51</v>
      </c>
      <c r="AF30" s="128"/>
      <c r="AG30" s="129"/>
      <c r="AH30" s="128"/>
      <c r="AI30" s="127"/>
      <c r="AJ30" s="128"/>
      <c r="AK30" s="129"/>
      <c r="AL30" s="125"/>
      <c r="AM30" s="129"/>
      <c r="AN30" s="128"/>
      <c r="AO30" s="129"/>
      <c r="AP30" s="128"/>
      <c r="AQ30" s="129"/>
      <c r="AR30" s="242"/>
      <c r="AS30" s="243"/>
      <c r="AT30" s="128"/>
      <c r="AU30" s="129"/>
      <c r="AV30" s="148"/>
      <c r="AW30" s="149"/>
      <c r="AX30" s="148"/>
      <c r="AY30" s="149"/>
      <c r="AZ30" s="131"/>
      <c r="BA30" s="126"/>
      <c r="BB30" s="244"/>
      <c r="BC30" s="245"/>
      <c r="BD30" s="246"/>
      <c r="BE30" s="245"/>
      <c r="BF30" s="244"/>
      <c r="BG30" s="245"/>
      <c r="BH30" s="246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247" t="n">
        <f aca="false">X30+Z30+AB30+AD30+AF30+AH30+AJ30+AL30+AN30+AP30+AR30+AT30+AV30+AX30+AZ30+BB30+BD30+BF30+BH30+BJ30+BL30+BN30+BP30+BR30+BT30+BV30+BX30+BZ30+CB30+CD30+CF30+CH30+CJ30+CL30+CN30+CP30+CR30+CT30+CV30+CX30</f>
        <v>150</v>
      </c>
      <c r="DA30" s="133" t="n">
        <f aca="false">(Y30+AA30+AC30+AE30+AG30+AI30+AM30+AQ30)/8</f>
        <v>15.1325</v>
      </c>
      <c r="DB30" s="248" t="n">
        <f aca="false">W30</f>
        <v>37225</v>
      </c>
    </row>
    <row r="31" customFormat="false" ht="16.5" hidden="false" customHeight="false" outlineLevel="0" collapsed="false">
      <c r="A31" s="197" t="s">
        <v>64</v>
      </c>
      <c r="B31" s="249"/>
      <c r="C31" s="37"/>
      <c r="D31" s="37"/>
      <c r="E31" s="38"/>
      <c r="F31" s="250"/>
      <c r="G31" s="251"/>
      <c r="H31" s="252"/>
      <c r="I31" s="42"/>
      <c r="J31" s="253"/>
      <c r="K31" s="43"/>
      <c r="L31" s="193"/>
      <c r="M31" s="32"/>
      <c r="N31" s="193"/>
      <c r="O31" s="218"/>
      <c r="P31" s="218"/>
      <c r="Q31" s="218"/>
      <c r="R31" s="154" t="n">
        <v>250</v>
      </c>
      <c r="S31" s="255"/>
      <c r="T31" s="255"/>
      <c r="U31" s="155" t="n">
        <f aca="false">CZ31</f>
        <v>150</v>
      </c>
      <c r="V31" s="60"/>
      <c r="W31" s="256" t="n">
        <f aca="false">B29</f>
        <v>0</v>
      </c>
      <c r="X31" s="125" t="n">
        <f aca="false">X30</f>
        <v>-200</v>
      </c>
      <c r="Y31" s="126" t="n">
        <v>29.64</v>
      </c>
      <c r="Z31" s="125" t="n">
        <v>150</v>
      </c>
      <c r="AA31" s="127" t="n">
        <v>30.65</v>
      </c>
      <c r="AB31" s="128" t="n">
        <v>150</v>
      </c>
      <c r="AC31" s="129" t="n">
        <v>30.26</v>
      </c>
      <c r="AD31" s="125" t="n">
        <v>50</v>
      </c>
      <c r="AE31" s="127" t="n">
        <v>30.51</v>
      </c>
      <c r="AF31" s="125"/>
      <c r="AG31" s="127"/>
      <c r="AH31" s="125"/>
      <c r="AI31" s="129"/>
      <c r="AJ31" s="125"/>
      <c r="AK31" s="129"/>
      <c r="AL31" s="242"/>
      <c r="AM31" s="243"/>
      <c r="AN31" s="125"/>
      <c r="AO31" s="129"/>
      <c r="AP31" s="242"/>
      <c r="AQ31" s="243"/>
      <c r="AR31" s="257"/>
      <c r="AS31" s="258"/>
      <c r="AT31" s="128"/>
      <c r="AU31" s="129"/>
      <c r="AV31" s="259"/>
      <c r="AW31" s="260"/>
      <c r="AX31" s="259"/>
      <c r="AY31" s="260"/>
      <c r="AZ31" s="131"/>
      <c r="BA31" s="126"/>
      <c r="BB31" s="261"/>
      <c r="BC31" s="262"/>
      <c r="BD31" s="263"/>
      <c r="BE31" s="262"/>
      <c r="BF31" s="261"/>
      <c r="BG31" s="262"/>
      <c r="BH31" s="263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264" t="n">
        <f aca="false">X31+Z31+AB31+AD31+AF31+AH31+AJ31+AL31+AN31+AP31+AR31+AT31+AV31+AX31+AZ31+BB31+BD31+BF31+BH31+BJ31+BL31+BN31+BP31+BR31+BT31+BV31+BX31+BZ31+CB31+CD31+CF31+CH31+CJ31+CL31+CN31+CP31+CR31+CT31+CV31+CX31</f>
        <v>150</v>
      </c>
      <c r="DA31" s="133" t="n">
        <f aca="false">(Y31+AA31+AC31+AE31+AG31+AI31+AM31+AQ31)/8</f>
        <v>15.1325</v>
      </c>
      <c r="DB31" s="265" t="n">
        <f aca="false">W31</f>
        <v>0</v>
      </c>
    </row>
    <row r="32" customFormat="false" ht="16.5" hidden="false" customHeight="false" outlineLevel="0" collapsed="false">
      <c r="A32" s="266" t="s">
        <v>74</v>
      </c>
      <c r="B32" s="266"/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35200.0000000002</v>
      </c>
      <c r="L32" s="193"/>
      <c r="M32" s="193"/>
      <c r="N32" s="32"/>
      <c r="Q32" s="196"/>
      <c r="R32" s="270"/>
      <c r="S32" s="255"/>
      <c r="T32" s="255"/>
      <c r="W32" s="271"/>
      <c r="X32" s="272"/>
      <c r="Y32" s="273"/>
      <c r="Z32" s="272"/>
      <c r="AA32" s="274"/>
      <c r="AB32" s="272"/>
      <c r="AC32" s="274"/>
      <c r="AD32" s="272"/>
      <c r="AE32" s="273"/>
      <c r="AF32" s="272"/>
      <c r="AG32" s="274"/>
      <c r="AH32" s="272"/>
      <c r="AI32" s="274"/>
      <c r="AJ32" s="272"/>
      <c r="AK32" s="274"/>
      <c r="AL32" s="272"/>
      <c r="AM32" s="275"/>
      <c r="AN32" s="272"/>
      <c r="AO32" s="274"/>
      <c r="AP32" s="276"/>
      <c r="AQ32" s="275"/>
      <c r="AR32" s="272"/>
      <c r="AS32" s="274"/>
      <c r="AT32" s="272"/>
      <c r="AU32" s="274"/>
      <c r="AV32" s="272"/>
      <c r="AW32" s="277"/>
      <c r="AX32" s="272"/>
      <c r="AY32" s="277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280"/>
      <c r="B33" s="280"/>
      <c r="C33" s="281"/>
      <c r="D33" s="281"/>
      <c r="E33" s="282"/>
      <c r="F33" s="283"/>
      <c r="G33" s="284"/>
      <c r="H33" s="285"/>
      <c r="I33" s="285"/>
      <c r="J33" s="286"/>
      <c r="K33" s="287"/>
      <c r="L33" s="193"/>
      <c r="M33" s="193"/>
      <c r="N33" s="32"/>
      <c r="O33" s="196"/>
      <c r="P33" s="196"/>
      <c r="R33" s="270"/>
      <c r="S33" s="255"/>
      <c r="T33" s="255"/>
      <c r="W33" s="271"/>
      <c r="X33" s="272"/>
      <c r="Y33" s="273"/>
      <c r="Z33" s="272"/>
      <c r="AA33" s="274"/>
      <c r="AB33" s="272"/>
      <c r="AC33" s="274"/>
      <c r="AD33" s="272"/>
      <c r="AE33" s="273"/>
      <c r="AF33" s="272"/>
      <c r="AG33" s="274"/>
      <c r="AH33" s="272"/>
      <c r="AI33" s="274"/>
      <c r="AJ33" s="272"/>
      <c r="AK33" s="274"/>
      <c r="AL33" s="276"/>
      <c r="AM33" s="275"/>
      <c r="AN33" s="272"/>
      <c r="AO33" s="274"/>
      <c r="AP33" s="276"/>
      <c r="AQ33" s="275"/>
      <c r="AR33" s="272"/>
      <c r="AS33" s="274"/>
      <c r="AT33" s="272"/>
      <c r="AU33" s="274"/>
      <c r="AV33" s="272"/>
      <c r="AW33" s="277"/>
      <c r="AX33" s="272"/>
      <c r="AY33" s="277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35200.0000000002</v>
      </c>
      <c r="N34" s="32"/>
      <c r="O34" s="196"/>
      <c r="P34" s="196"/>
      <c r="R34" s="294"/>
      <c r="S34" s="295"/>
      <c r="T34" s="295"/>
      <c r="W34" s="271"/>
      <c r="X34" s="272"/>
      <c r="Y34" s="273"/>
      <c r="Z34" s="272"/>
      <c r="AA34" s="274"/>
      <c r="AB34" s="272"/>
      <c r="AC34" s="274"/>
      <c r="AD34" s="272"/>
      <c r="AE34" s="274"/>
      <c r="AF34" s="272"/>
      <c r="AG34" s="274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7"/>
      <c r="AX34" s="272"/>
      <c r="AY34" s="277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T35" s="295"/>
      <c r="W35" s="271"/>
      <c r="X35" s="272"/>
      <c r="Y35" s="273"/>
      <c r="Z35" s="272"/>
      <c r="AA35" s="274"/>
      <c r="AB35" s="272"/>
      <c r="AC35" s="274"/>
      <c r="AD35" s="272"/>
      <c r="AE35" s="274"/>
      <c r="AF35" s="272"/>
      <c r="AG35" s="274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7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T36" s="295"/>
      <c r="W36" s="271"/>
      <c r="X36" s="272"/>
      <c r="Y36" s="273"/>
      <c r="Z36" s="272"/>
      <c r="AA36" s="274"/>
      <c r="AB36" s="272"/>
      <c r="AC36" s="274"/>
      <c r="AD36" s="272"/>
      <c r="AE36" s="274"/>
      <c r="AF36" s="272"/>
      <c r="AG36" s="274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7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5.75" hidden="false" customHeight="false" outlineLevel="0" collapsed="false">
      <c r="C37" s="296"/>
      <c r="E37" s="297"/>
      <c r="R37" s="294"/>
      <c r="S37" s="295"/>
      <c r="T37" s="295"/>
      <c r="W37" s="271"/>
      <c r="X37" s="272"/>
      <c r="Y37" s="273"/>
      <c r="Z37" s="272"/>
      <c r="AA37" s="274"/>
      <c r="AB37" s="272"/>
      <c r="AC37" s="274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4"/>
      <c r="AV37" s="272"/>
      <c r="AW37" s="277"/>
      <c r="AX37" s="272"/>
      <c r="AY37" s="277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2"/>
      <c r="CY37" s="274"/>
      <c r="CZ37" s="278"/>
      <c r="DA37" s="279"/>
      <c r="DB37" s="271"/>
    </row>
    <row r="38" customFormat="false" ht="15.75" hidden="false" customHeight="false" outlineLevel="0" collapsed="false">
      <c r="C38" s="296"/>
      <c r="E38" s="297"/>
      <c r="R38" s="294"/>
      <c r="S38" s="295"/>
      <c r="T38" s="295"/>
      <c r="W38" s="298"/>
      <c r="X38" s="272"/>
      <c r="Y38" s="274"/>
      <c r="Z38" s="272"/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4"/>
      <c r="AV38" s="272"/>
      <c r="AW38" s="277"/>
      <c r="AX38" s="272"/>
      <c r="AY38" s="277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2"/>
      <c r="CY38" s="274"/>
      <c r="CZ38" s="278"/>
      <c r="DA38" s="279"/>
      <c r="DB38" s="271"/>
    </row>
    <row r="39" customFormat="false" ht="12.75" hidden="false" customHeight="false" outlineLevel="0" collapsed="false">
      <c r="C39" s="296"/>
      <c r="E39" s="297"/>
    </row>
    <row r="40" customFormat="false" ht="12.75" hidden="false" customHeight="false" outlineLevel="0" collapsed="false">
      <c r="C40" s="296"/>
      <c r="E40" s="297"/>
    </row>
    <row r="41" customFormat="false" ht="12.75" hidden="false" customHeight="false" outlineLevel="0" collapsed="false">
      <c r="C41" s="296"/>
      <c r="E41" s="297"/>
    </row>
    <row r="42" customFormat="false" ht="12.75" hidden="false" customHeight="false" outlineLevel="0" collapsed="false">
      <c r="C42" s="296"/>
      <c r="E42" s="297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39">
    <mergeCell ref="X5:Y5"/>
    <mergeCell ref="Z5:AA5"/>
    <mergeCell ref="AB5:AC5"/>
    <mergeCell ref="AD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F22" activeCellId="0" sqref="F22: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2.28"/>
    <col collapsed="false" customWidth="true" hidden="false" outlineLevel="0" max="18" min="18" style="0" width="11.85"/>
    <col collapsed="false" customWidth="true" hidden="true" outlineLevel="0" max="19" min="19" style="0" width="12.42"/>
    <col collapsed="false" customWidth="true" hidden="false" outlineLevel="0" max="20" min="20" style="0" width="2.13"/>
    <col collapsed="false" customWidth="true" hidden="false" outlineLevel="0" max="21" min="21" style="0" width="10.13"/>
    <col collapsed="false" customWidth="true" hidden="false" outlineLevel="0" max="22" min="22" style="0" width="2.13"/>
    <col collapsed="false" customWidth="true" hidden="false" outlineLevel="0" max="23" min="23" style="0" width="13.85"/>
    <col collapsed="false" customWidth="true" hidden="false" outlineLevel="0" max="33" min="33" style="0" width="10.99"/>
    <col collapsed="false" customWidth="false" hidden="true" outlineLevel="0" max="105" min="105" style="0" width="9.06"/>
    <col collapsed="false" customWidth="true" hidden="false" outlineLevel="0" max="106" min="106" style="312" width="14.28"/>
  </cols>
  <sheetData>
    <row r="1" customFormat="false" ht="26.25" hidden="false" customHeight="fals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2"/>
      <c r="S1" s="313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200"/>
      <c r="S2" s="32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G DAY AHEAD'!I25</f>
        <v>37.95</v>
      </c>
      <c r="O3" s="61" t="n">
        <f aca="false">'ZONE G DAY AHEAD'!H13</f>
        <v>0</v>
      </c>
      <c r="P3" s="62" t="n">
        <f aca="false">O3-N3</f>
        <v>-37.95</v>
      </c>
      <c r="Q3" s="63"/>
      <c r="R3" s="314"/>
      <c r="S3" s="314"/>
    </row>
    <row r="4" customFormat="false" ht="13.5" hidden="false" customHeight="false" outlineLevel="0" collapsed="false">
      <c r="A4" s="65"/>
      <c r="B4" s="65" t="n">
        <v>37163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G DAY AHEAD'!I26</f>
        <v>41.78</v>
      </c>
      <c r="O4" s="61" t="n">
        <f aca="false">'ZONE G DAY AHEAD'!I13</f>
        <v>0</v>
      </c>
      <c r="P4" s="62" t="n">
        <f aca="false">O4-N4</f>
        <v>-41.78</v>
      </c>
      <c r="Q4" s="63"/>
      <c r="R4" s="75" t="s">
        <v>50</v>
      </c>
      <c r="S4" s="64"/>
      <c r="U4" s="78"/>
    </row>
    <row r="5" customFormat="false" ht="13.5" hidden="false" customHeight="false" outlineLevel="0" collapsed="false">
      <c r="A5" s="66"/>
      <c r="B5" s="66" t="n">
        <f aca="false">B4+1</f>
        <v>37164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G DAY AHEAD'!I27</f>
        <v>43.9</v>
      </c>
      <c r="O5" s="61" t="n">
        <f aca="false">'ZONE G DAY AHEAD'!J13</f>
        <v>0</v>
      </c>
      <c r="P5" s="62" t="n">
        <f aca="false">O5-N5</f>
        <v>-43.9</v>
      </c>
      <c r="Q5" s="63"/>
      <c r="R5" s="315" t="n">
        <f aca="false">'ZONE A POSITIONS'!R5</f>
        <v>37182</v>
      </c>
      <c r="S5" s="76" t="n">
        <f aca="false">DATE(2001,9,25)</f>
        <v>37159</v>
      </c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 t="n">
        <v>5</v>
      </c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  <c r="DB5" s="90"/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316"/>
      <c r="K6" s="317"/>
      <c r="L6" s="32"/>
      <c r="M6" s="74" t="n">
        <v>11</v>
      </c>
      <c r="N6" s="102" t="n">
        <f aca="false">'ZONE G DAY AHEAD'!I28</f>
        <v>46.53</v>
      </c>
      <c r="O6" s="102" t="n">
        <f aca="false">'ZONE G DAY AHEAD'!K13</f>
        <v>0</v>
      </c>
      <c r="P6" s="62" t="n">
        <f aca="false">O6-N6</f>
        <v>-46.53</v>
      </c>
      <c r="Q6" s="63"/>
      <c r="R6" s="103" t="s">
        <v>54</v>
      </c>
      <c r="S6" s="87" t="s">
        <v>77</v>
      </c>
      <c r="U6" s="103" t="s">
        <v>78</v>
      </c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4" t="s">
        <v>59</v>
      </c>
      <c r="B7" s="114" t="n">
        <f aca="false">B5+1</f>
        <v>37165</v>
      </c>
      <c r="C7" s="115" t="n">
        <f aca="false">'EOL LINKS'!B5</f>
        <v>33.7</v>
      </c>
      <c r="D7" s="115" t="n">
        <f aca="false">'EOL LINKS'!C5</f>
        <v>34.3</v>
      </c>
      <c r="E7" s="116" t="n">
        <f aca="false">(C7+D7)/2</f>
        <v>34</v>
      </c>
      <c r="F7" s="117" t="n">
        <v>0</v>
      </c>
      <c r="G7" s="318" t="n">
        <f aca="false">E7-F7</f>
        <v>34</v>
      </c>
      <c r="H7" s="119" t="n">
        <f aca="false">'EOL LINKS'!I7</f>
        <v>994.800693240901</v>
      </c>
      <c r="I7" s="57" t="n">
        <f aca="false">R9</f>
        <v>0</v>
      </c>
      <c r="J7" s="165" t="n">
        <f aca="false">S9</f>
        <v>35</v>
      </c>
      <c r="K7" s="182" t="n">
        <f aca="false">(I7*16)*G7</f>
        <v>0</v>
      </c>
      <c r="L7" s="32"/>
      <c r="M7" s="74" t="n">
        <v>12</v>
      </c>
      <c r="N7" s="102" t="n">
        <f aca="false">'ZONE G DAY AHEAD'!I29</f>
        <v>48.01</v>
      </c>
      <c r="O7" s="102" t="n">
        <f aca="false">'ZONE G DAY AHEAD'!L13</f>
        <v>0</v>
      </c>
      <c r="P7" s="62" t="n">
        <f aca="false">O7-N7</f>
        <v>-48.01</v>
      </c>
      <c r="Q7" s="63"/>
      <c r="R7" s="122" t="s">
        <v>60</v>
      </c>
      <c r="S7" s="319"/>
      <c r="U7" s="122" t="s">
        <v>60</v>
      </c>
      <c r="W7" s="320"/>
      <c r="X7" s="125"/>
      <c r="Y7" s="126"/>
      <c r="Z7" s="125"/>
      <c r="AA7" s="126"/>
      <c r="AB7" s="125"/>
      <c r="AC7" s="126"/>
      <c r="AD7" s="128"/>
      <c r="AE7" s="129"/>
      <c r="AF7" s="128"/>
      <c r="AG7" s="129"/>
      <c r="AH7" s="272"/>
      <c r="AI7" s="274"/>
      <c r="AJ7" s="125"/>
      <c r="AK7" s="126"/>
      <c r="AL7" s="125"/>
      <c r="AM7" s="126"/>
      <c r="AN7" s="125"/>
      <c r="AO7" s="126"/>
      <c r="AP7" s="125"/>
      <c r="AQ7" s="129"/>
      <c r="AR7" s="128"/>
      <c r="AS7" s="129"/>
      <c r="AT7" s="128"/>
      <c r="AU7" s="321"/>
      <c r="AV7" s="322"/>
      <c r="AW7" s="323"/>
      <c r="AX7" s="150"/>
      <c r="AY7" s="126"/>
      <c r="AZ7" s="131"/>
      <c r="BA7" s="126"/>
      <c r="BB7" s="131"/>
      <c r="BC7" s="126"/>
      <c r="BD7" s="131"/>
      <c r="BE7" s="126"/>
      <c r="BF7" s="131"/>
      <c r="BG7" s="126"/>
      <c r="BH7" s="131"/>
      <c r="BI7" s="126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324" t="s">
        <v>61</v>
      </c>
      <c r="B8" s="135" t="n">
        <f aca="false">B7+1</f>
        <v>37166</v>
      </c>
      <c r="C8" s="136" t="n">
        <f aca="false">'EOL LINKS'!B5</f>
        <v>33.7</v>
      </c>
      <c r="D8" s="136" t="n">
        <f aca="false">'EOL LINKS'!C5</f>
        <v>34.3</v>
      </c>
      <c r="E8" s="137" t="n">
        <f aca="false">(C8+D8)/2</f>
        <v>34</v>
      </c>
      <c r="F8" s="117" t="n">
        <v>0</v>
      </c>
      <c r="G8" s="138" t="n">
        <f aca="false">E8-F8</f>
        <v>34</v>
      </c>
      <c r="H8" s="56" t="n">
        <f aca="false">'EOL LINKS'!I5</f>
        <v>1207.97227036395</v>
      </c>
      <c r="I8" s="139" t="n">
        <f aca="false">R10</f>
        <v>0</v>
      </c>
      <c r="J8" s="120" t="n">
        <f aca="false">S10</f>
        <v>35</v>
      </c>
      <c r="K8" s="140" t="n">
        <f aca="false">(I8*16)*G8</f>
        <v>0</v>
      </c>
      <c r="L8" s="32"/>
      <c r="M8" s="74" t="n">
        <v>13</v>
      </c>
      <c r="N8" s="141" t="n">
        <f aca="false">'ZONE G DAY AHEAD'!I30</f>
        <v>49.63</v>
      </c>
      <c r="O8" s="141" t="n">
        <f aca="false">'ZONE G DAY AHEAD'!M13</f>
        <v>0</v>
      </c>
      <c r="P8" s="62" t="n">
        <f aca="false">O8-N8</f>
        <v>-49.63</v>
      </c>
      <c r="Q8" s="63"/>
      <c r="R8" s="154"/>
      <c r="S8" s="143" t="e">
        <f aca="false">'Zone G'!CF5</f>
        <v>#DIV/0!</v>
      </c>
      <c r="U8" s="145"/>
      <c r="W8" s="320"/>
      <c r="X8" s="125"/>
      <c r="Y8" s="126"/>
      <c r="Z8" s="125"/>
      <c r="AA8" s="126"/>
      <c r="AB8" s="125"/>
      <c r="AC8" s="126"/>
      <c r="AD8" s="128"/>
      <c r="AE8" s="129"/>
      <c r="AF8" s="128"/>
      <c r="AG8" s="129"/>
      <c r="AH8" s="125"/>
      <c r="AI8" s="126"/>
      <c r="AJ8" s="125"/>
      <c r="AK8" s="127"/>
      <c r="AL8" s="128"/>
      <c r="AM8" s="129"/>
      <c r="AN8" s="125"/>
      <c r="AO8" s="127"/>
      <c r="AP8" s="125"/>
      <c r="AQ8" s="325"/>
      <c r="AR8" s="125"/>
      <c r="AS8" s="126"/>
      <c r="AT8" s="128"/>
      <c r="AU8" s="321"/>
      <c r="AV8" s="125"/>
      <c r="AW8" s="126"/>
      <c r="AX8" s="150"/>
      <c r="AY8" s="126"/>
      <c r="AZ8" s="131"/>
      <c r="BA8" s="126"/>
      <c r="BB8" s="128"/>
      <c r="BC8" s="129"/>
      <c r="BD8" s="128"/>
      <c r="BE8" s="129"/>
      <c r="BF8" s="128"/>
      <c r="BG8" s="129"/>
      <c r="BH8" s="131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0</v>
      </c>
      <c r="DA8" s="133" t="n">
        <f aca="false">IF(AND(CZ8=0,DD8=0),0,(DG8+DH8)/DD8)</f>
        <v>0</v>
      </c>
      <c r="DB8" s="124" t="n">
        <f aca="false">W8</f>
        <v>0</v>
      </c>
    </row>
    <row r="9" customFormat="false" ht="16.5" hidden="false" customHeight="false" outlineLevel="0" collapsed="false">
      <c r="A9" s="324" t="s">
        <v>62</v>
      </c>
      <c r="B9" s="135" t="n">
        <f aca="false">B8+1</f>
        <v>37167</v>
      </c>
      <c r="C9" s="136" t="n">
        <f aca="false">'EOL LINKS'!B5</f>
        <v>33.7</v>
      </c>
      <c r="D9" s="136" t="n">
        <f aca="false">'EOL LINKS'!C5</f>
        <v>34.3</v>
      </c>
      <c r="E9" s="151" t="n">
        <f aca="false">(C9+D9)/2</f>
        <v>34</v>
      </c>
      <c r="F9" s="117" t="n">
        <v>0</v>
      </c>
      <c r="G9" s="152" t="n">
        <f aca="false">E9-F9</f>
        <v>34</v>
      </c>
      <c r="H9" s="72" t="n">
        <f aca="false">H8</f>
        <v>1207.97227036395</v>
      </c>
      <c r="I9" s="139" t="n">
        <f aca="false">R11</f>
        <v>0</v>
      </c>
      <c r="J9" s="120" t="n">
        <f aca="false">S11</f>
        <v>35</v>
      </c>
      <c r="K9" s="153" t="n">
        <f aca="false">(I9*16)*G9</f>
        <v>0</v>
      </c>
      <c r="L9" s="32"/>
      <c r="M9" s="74" t="n">
        <v>14</v>
      </c>
      <c r="N9" s="141" t="n">
        <f aca="false">'ZONE G DAY AHEAD'!I31</f>
        <v>50.84</v>
      </c>
      <c r="O9" s="141" t="n">
        <f aca="false">'ZONE G DAY AHEAD'!N13</f>
        <v>0</v>
      </c>
      <c r="P9" s="62" t="n">
        <f aca="false">O9-N9</f>
        <v>-50.84</v>
      </c>
      <c r="Q9" s="63"/>
      <c r="R9" s="154" t="n">
        <v>0</v>
      </c>
      <c r="S9" s="143" t="n">
        <f aca="false">'Zone G'!CF6</f>
        <v>35</v>
      </c>
      <c r="U9" s="326" t="n">
        <f aca="false">CZ9</f>
        <v>0</v>
      </c>
      <c r="W9" s="124" t="n">
        <f aca="false">B7</f>
        <v>37165</v>
      </c>
      <c r="X9" s="125"/>
      <c r="Y9" s="126"/>
      <c r="Z9" s="125"/>
      <c r="AA9" s="126"/>
      <c r="AB9" s="125"/>
      <c r="AC9" s="126"/>
      <c r="AD9" s="125"/>
      <c r="AE9" s="126"/>
      <c r="AF9" s="125"/>
      <c r="AG9" s="126"/>
      <c r="AH9" s="125"/>
      <c r="AI9" s="126"/>
      <c r="AJ9" s="125"/>
      <c r="AK9" s="127"/>
      <c r="AL9" s="128"/>
      <c r="AM9" s="129"/>
      <c r="AN9" s="125"/>
      <c r="AO9" s="126"/>
      <c r="AP9" s="125"/>
      <c r="AQ9" s="325"/>
      <c r="AR9" s="125"/>
      <c r="AS9" s="127"/>
      <c r="AT9" s="128"/>
      <c r="AU9" s="321"/>
      <c r="AV9" s="125"/>
      <c r="AW9" s="127"/>
      <c r="AX9" s="150"/>
      <c r="AY9" s="126"/>
      <c r="AZ9" s="131"/>
      <c r="BA9" s="126"/>
      <c r="BB9" s="128"/>
      <c r="BC9" s="129"/>
      <c r="BD9" s="128"/>
      <c r="BE9" s="129"/>
      <c r="BF9" s="128"/>
      <c r="BG9" s="129"/>
      <c r="BH9" s="131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0</v>
      </c>
      <c r="DA9" s="133" t="n">
        <f aca="false">Y9</f>
        <v>0</v>
      </c>
      <c r="DB9" s="124" t="n">
        <f aca="false">W9</f>
        <v>37165</v>
      </c>
    </row>
    <row r="10" customFormat="false" ht="16.5" hidden="false" customHeight="false" outlineLevel="0" collapsed="false">
      <c r="A10" s="324" t="s">
        <v>63</v>
      </c>
      <c r="B10" s="135" t="n">
        <f aca="false">B9+1</f>
        <v>37168</v>
      </c>
      <c r="C10" s="136" t="n">
        <f aca="false">'EOL LINKS'!B5</f>
        <v>33.7</v>
      </c>
      <c r="D10" s="136" t="n">
        <f aca="false">'EOL LINKS'!C5</f>
        <v>34.3</v>
      </c>
      <c r="E10" s="151" t="n">
        <f aca="false">(C10+D10)/2</f>
        <v>34</v>
      </c>
      <c r="F10" s="117" t="n">
        <v>0</v>
      </c>
      <c r="G10" s="152" t="n">
        <f aca="false">E10-F10</f>
        <v>34</v>
      </c>
      <c r="H10" s="72" t="n">
        <f aca="false">H9</f>
        <v>1207.97227036395</v>
      </c>
      <c r="I10" s="139" t="n">
        <f aca="false">R12</f>
        <v>0</v>
      </c>
      <c r="J10" s="120" t="n">
        <f aca="false">S12</f>
        <v>35</v>
      </c>
      <c r="K10" s="153" t="n">
        <f aca="false">(I10*16)*G10</f>
        <v>0</v>
      </c>
      <c r="L10" s="32"/>
      <c r="M10" s="74" t="n">
        <v>15</v>
      </c>
      <c r="N10" s="141" t="n">
        <f aca="false">'ZONE G DAY AHEAD'!I32</f>
        <v>50.69</v>
      </c>
      <c r="O10" s="141" t="n">
        <f aca="false">'ZONE G DAY AHEAD'!O13</f>
        <v>0</v>
      </c>
      <c r="P10" s="62" t="n">
        <f aca="false">O10-N10</f>
        <v>-50.69</v>
      </c>
      <c r="Q10" s="63"/>
      <c r="R10" s="154" t="n">
        <v>0</v>
      </c>
      <c r="S10" s="143" t="n">
        <f aca="false">'Zone G'!CF7</f>
        <v>35</v>
      </c>
      <c r="U10" s="326" t="n">
        <f aca="false">CZ10</f>
        <v>0</v>
      </c>
      <c r="W10" s="124" t="n">
        <f aca="false">B8</f>
        <v>37166</v>
      </c>
      <c r="X10" s="128"/>
      <c r="Y10" s="127"/>
      <c r="Z10" s="128"/>
      <c r="AA10" s="129"/>
      <c r="AB10" s="128"/>
      <c r="AC10" s="129"/>
      <c r="AD10" s="128"/>
      <c r="AE10" s="129"/>
      <c r="AF10" s="128"/>
      <c r="AG10" s="129"/>
      <c r="AH10" s="128"/>
      <c r="AI10" s="127"/>
      <c r="AJ10" s="128"/>
      <c r="AK10" s="129"/>
      <c r="AL10" s="128"/>
      <c r="AM10" s="127"/>
      <c r="AN10" s="128"/>
      <c r="AO10" s="129"/>
      <c r="AP10" s="128"/>
      <c r="AQ10" s="129"/>
      <c r="AR10" s="128"/>
      <c r="AS10" s="127"/>
      <c r="AT10" s="128"/>
      <c r="AU10" s="321"/>
      <c r="AV10" s="128"/>
      <c r="AW10" s="127"/>
      <c r="AX10" s="150"/>
      <c r="AY10" s="126"/>
      <c r="AZ10" s="131"/>
      <c r="BA10" s="126"/>
      <c r="BB10" s="128"/>
      <c r="BC10" s="129"/>
      <c r="BD10" s="128"/>
      <c r="BE10" s="129"/>
      <c r="BF10" s="128"/>
      <c r="BG10" s="129"/>
      <c r="BH10" s="131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0</v>
      </c>
      <c r="DA10" s="133" t="n">
        <f aca="false">Y10</f>
        <v>0</v>
      </c>
      <c r="DB10" s="124" t="n">
        <f aca="false">W10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157" t="n">
        <f aca="false">'EOL LINKS'!B5</f>
        <v>33.7</v>
      </c>
      <c r="D11" s="157" t="n">
        <f aca="false">'EOL LINKS'!C5</f>
        <v>34.3</v>
      </c>
      <c r="E11" s="38" t="n">
        <f aca="false">(C11+D11)/2</f>
        <v>34</v>
      </c>
      <c r="F11" s="117" t="n">
        <v>0</v>
      </c>
      <c r="G11" s="40" t="n">
        <f aca="false">E11-F11</f>
        <v>34</v>
      </c>
      <c r="H11" s="41" t="n">
        <f aca="false">H10</f>
        <v>1207.97227036395</v>
      </c>
      <c r="I11" s="158" t="n">
        <f aca="false">R13</f>
        <v>0</v>
      </c>
      <c r="J11" s="120" t="n">
        <f aca="false">S13</f>
        <v>35</v>
      </c>
      <c r="K11" s="43" t="n">
        <f aca="false">(I11*16)*G11</f>
        <v>0</v>
      </c>
      <c r="L11" s="32"/>
      <c r="M11" s="74" t="n">
        <v>16</v>
      </c>
      <c r="N11" s="141" t="n">
        <f aca="false">'ZONE G DAY AHEAD'!I33</f>
        <v>50.87</v>
      </c>
      <c r="O11" s="141" t="n">
        <f aca="false">'ZONE G DAY AHEAD'!P13</f>
        <v>0</v>
      </c>
      <c r="P11" s="62" t="n">
        <f aca="false">O11-N11</f>
        <v>-50.87</v>
      </c>
      <c r="Q11" s="63"/>
      <c r="R11" s="154" t="n">
        <v>0</v>
      </c>
      <c r="S11" s="143" t="n">
        <f aca="false">'Zone G'!CF8</f>
        <v>35</v>
      </c>
      <c r="U11" s="326" t="n">
        <f aca="false">CZ11</f>
        <v>0</v>
      </c>
      <c r="W11" s="124" t="n">
        <f aca="false">B9</f>
        <v>37167</v>
      </c>
      <c r="X11" s="125"/>
      <c r="Y11" s="126"/>
      <c r="Z11" s="125"/>
      <c r="AA11" s="126"/>
      <c r="AB11" s="125"/>
      <c r="AC11" s="129"/>
      <c r="AD11" s="125"/>
      <c r="AE11" s="129"/>
      <c r="AF11" s="125"/>
      <c r="AG11" s="129"/>
      <c r="AH11" s="125"/>
      <c r="AI11" s="129"/>
      <c r="AJ11" s="125"/>
      <c r="AK11" s="127"/>
      <c r="AL11" s="128"/>
      <c r="AM11" s="127"/>
      <c r="AN11" s="128"/>
      <c r="AO11" s="129"/>
      <c r="AP11" s="128"/>
      <c r="AQ11" s="129"/>
      <c r="AR11" s="128"/>
      <c r="AS11" s="129"/>
      <c r="AT11" s="128"/>
      <c r="AU11" s="129"/>
      <c r="AV11" s="128"/>
      <c r="AW11" s="127"/>
      <c r="AX11" s="150"/>
      <c r="AY11" s="126"/>
      <c r="AZ11" s="131"/>
      <c r="BA11" s="126"/>
      <c r="BB11" s="128"/>
      <c r="BC11" s="129"/>
      <c r="BD11" s="128"/>
      <c r="BE11" s="129"/>
      <c r="BF11" s="128"/>
      <c r="BG11" s="129"/>
      <c r="BH11" s="131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0</v>
      </c>
      <c r="DA11" s="133" t="n">
        <f aca="false">Y11</f>
        <v>0</v>
      </c>
      <c r="DB11" s="124" t="n">
        <f aca="false">W11</f>
        <v>37167</v>
      </c>
    </row>
    <row r="12" customFormat="false" ht="16.5" hidden="false" customHeight="false" outlineLevel="0" collapsed="false">
      <c r="A12" s="327" t="s">
        <v>59</v>
      </c>
      <c r="B12" s="161" t="n">
        <f aca="false">B11+3</f>
        <v>37172</v>
      </c>
      <c r="C12" s="117" t="n">
        <f aca="false">'EOL LINKS'!B6</f>
        <v>33.5</v>
      </c>
      <c r="D12" s="117" t="n">
        <f aca="false">'EOL LINKS'!C6</f>
        <v>33.8</v>
      </c>
      <c r="E12" s="162" t="n">
        <f aca="false">(C12+D12)/2</f>
        <v>33.65</v>
      </c>
      <c r="F12" s="117" t="n">
        <v>0</v>
      </c>
      <c r="G12" s="163" t="n">
        <f aca="false">E12-F12</f>
        <v>33.65</v>
      </c>
      <c r="H12" s="164" t="n">
        <f aca="false">H11</f>
        <v>1207.97227036395</v>
      </c>
      <c r="I12" s="57" t="n">
        <f aca="false">R14</f>
        <v>0</v>
      </c>
      <c r="J12" s="120" t="n">
        <f aca="false">S14</f>
        <v>22.6608666666667</v>
      </c>
      <c r="K12" s="166" t="n">
        <f aca="false">(I12*16)*G12</f>
        <v>0</v>
      </c>
      <c r="L12" s="32"/>
      <c r="M12" s="74" t="n">
        <v>17</v>
      </c>
      <c r="N12" s="141" t="n">
        <f aca="false">'ZONE G DAY AHEAD'!I34</f>
        <v>49.72</v>
      </c>
      <c r="O12" s="141" t="n">
        <f aca="false">'ZONE G DAY AHEAD'!Q13</f>
        <v>0</v>
      </c>
      <c r="P12" s="62" t="n">
        <f aca="false">O12-N12</f>
        <v>-49.72</v>
      </c>
      <c r="Q12" s="167"/>
      <c r="R12" s="154" t="n">
        <v>0</v>
      </c>
      <c r="S12" s="143" t="n">
        <f aca="false">'Zone G'!CF9</f>
        <v>35</v>
      </c>
      <c r="U12" s="326" t="n">
        <f aca="false">CZ12</f>
        <v>0</v>
      </c>
      <c r="W12" s="124" t="n">
        <f aca="false">B10</f>
        <v>37168</v>
      </c>
      <c r="X12" s="128"/>
      <c r="Y12" s="127"/>
      <c r="Z12" s="128"/>
      <c r="AA12" s="129"/>
      <c r="AB12" s="128"/>
      <c r="AC12" s="129"/>
      <c r="AD12" s="128"/>
      <c r="AE12" s="129"/>
      <c r="AF12" s="128"/>
      <c r="AG12" s="129"/>
      <c r="AH12" s="128"/>
      <c r="AI12" s="129"/>
      <c r="AJ12" s="125"/>
      <c r="AK12" s="127"/>
      <c r="AL12" s="128"/>
      <c r="AM12" s="127"/>
      <c r="AN12" s="128"/>
      <c r="AO12" s="129"/>
      <c r="AP12" s="128"/>
      <c r="AQ12" s="129"/>
      <c r="AR12" s="128"/>
      <c r="AS12" s="129"/>
      <c r="AT12" s="128"/>
      <c r="AU12" s="129"/>
      <c r="AV12" s="128"/>
      <c r="AW12" s="127"/>
      <c r="AX12" s="150"/>
      <c r="AY12" s="126"/>
      <c r="AZ12" s="131"/>
      <c r="BA12" s="126"/>
      <c r="BB12" s="128"/>
      <c r="BC12" s="129"/>
      <c r="BD12" s="128"/>
      <c r="BE12" s="129"/>
      <c r="BF12" s="128"/>
      <c r="BG12" s="129"/>
      <c r="BH12" s="131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0</v>
      </c>
      <c r="DA12" s="133" t="n">
        <f aca="false">Y12</f>
        <v>0</v>
      </c>
      <c r="DB12" s="124" t="n">
        <f aca="false">W12</f>
        <v>37168</v>
      </c>
    </row>
    <row r="13" customFormat="false" ht="16.5" hidden="false" customHeight="false" outlineLevel="0" collapsed="false">
      <c r="A13" s="328" t="s">
        <v>61</v>
      </c>
      <c r="B13" s="169" t="n">
        <f aca="false">B12+1</f>
        <v>37173</v>
      </c>
      <c r="C13" s="170" t="n">
        <f aca="false">'EOL LINKS'!B5</f>
        <v>33.7</v>
      </c>
      <c r="D13" s="170" t="n">
        <f aca="false">'EOL LINKS'!C5</f>
        <v>34.3</v>
      </c>
      <c r="E13" s="171" t="n">
        <f aca="false">(C13+D13)/2</f>
        <v>34</v>
      </c>
      <c r="F13" s="117" t="n">
        <v>0</v>
      </c>
      <c r="G13" s="138" t="n">
        <f aca="false">E13-F13</f>
        <v>34</v>
      </c>
      <c r="H13" s="172" t="n">
        <f aca="false">'EOL LINKS'!I4</f>
        <v>1178.50953206239</v>
      </c>
      <c r="I13" s="139" t="n">
        <f aca="false">R15</f>
        <v>0</v>
      </c>
      <c r="J13" s="120" t="n">
        <f aca="false">S15</f>
        <v>9.555</v>
      </c>
      <c r="K13" s="173" t="n">
        <f aca="false">(I13*16)*G13</f>
        <v>0</v>
      </c>
      <c r="L13" s="32"/>
      <c r="M13" s="74" t="n">
        <v>18</v>
      </c>
      <c r="N13" s="141" t="n">
        <f aca="false">'ZONE G DAY AHEAD'!I35</f>
        <v>49.77</v>
      </c>
      <c r="O13" s="141" t="n">
        <f aca="false">'ZONE G DAY AHEAD'!R13</f>
        <v>0</v>
      </c>
      <c r="P13" s="62" t="n">
        <f aca="false">O13-N13</f>
        <v>-49.77</v>
      </c>
      <c r="Q13" s="167"/>
      <c r="R13" s="154" t="n">
        <v>0</v>
      </c>
      <c r="S13" s="143" t="n">
        <f aca="false">'Zone G'!CF10</f>
        <v>35</v>
      </c>
      <c r="U13" s="326" t="n">
        <f aca="false">CZ13</f>
        <v>0</v>
      </c>
      <c r="W13" s="124" t="n">
        <f aca="false">B11</f>
        <v>37169</v>
      </c>
      <c r="X13" s="125"/>
      <c r="Y13" s="126"/>
      <c r="Z13" s="125"/>
      <c r="AA13" s="126"/>
      <c r="AB13" s="125"/>
      <c r="AC13" s="126"/>
      <c r="AD13" s="125"/>
      <c r="AE13" s="126"/>
      <c r="AF13" s="125"/>
      <c r="AG13" s="126"/>
      <c r="AH13" s="125"/>
      <c r="AI13" s="126"/>
      <c r="AJ13" s="125"/>
      <c r="AK13" s="127"/>
      <c r="AL13" s="128"/>
      <c r="AM13" s="127"/>
      <c r="AN13" s="125"/>
      <c r="AO13" s="126"/>
      <c r="AP13" s="128"/>
      <c r="AQ13" s="129"/>
      <c r="AR13" s="128"/>
      <c r="AS13" s="129"/>
      <c r="AT13" s="128"/>
      <c r="AU13" s="129"/>
      <c r="AV13" s="128"/>
      <c r="AW13" s="127"/>
      <c r="AX13" s="150"/>
      <c r="AY13" s="126"/>
      <c r="AZ13" s="131"/>
      <c r="BA13" s="126"/>
      <c r="BB13" s="128"/>
      <c r="BC13" s="129"/>
      <c r="BD13" s="128"/>
      <c r="BE13" s="129"/>
      <c r="BF13" s="128"/>
      <c r="BG13" s="129"/>
      <c r="BH13" s="131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0</v>
      </c>
      <c r="DA13" s="133" t="n">
        <f aca="false">Y13</f>
        <v>0</v>
      </c>
      <c r="DB13" s="124" t="n">
        <f aca="false">W13</f>
        <v>37169</v>
      </c>
    </row>
    <row r="14" customFormat="false" ht="16.5" hidden="false" customHeight="false" outlineLevel="0" collapsed="false">
      <c r="A14" s="329" t="s">
        <v>62</v>
      </c>
      <c r="B14" s="169" t="n">
        <f aca="false">B13+1</f>
        <v>37174</v>
      </c>
      <c r="C14" s="170" t="n">
        <f aca="false">'EOL LINKS'!B5</f>
        <v>33.7</v>
      </c>
      <c r="D14" s="170" t="n">
        <f aca="false">'EOL LINKS'!C5</f>
        <v>34.3</v>
      </c>
      <c r="E14" s="174" t="n">
        <f aca="false">(C14+D14)/2</f>
        <v>34</v>
      </c>
      <c r="F14" s="117" t="n">
        <v>0</v>
      </c>
      <c r="G14" s="152" t="n">
        <f aca="false">E14-F14</f>
        <v>34</v>
      </c>
      <c r="H14" s="72" t="n">
        <f aca="false">H13</f>
        <v>1178.50953206239</v>
      </c>
      <c r="I14" s="139" t="n">
        <f aca="false">R16</f>
        <v>0</v>
      </c>
      <c r="J14" s="120" t="n">
        <f aca="false">S16</f>
        <v>13.0231739130435</v>
      </c>
      <c r="K14" s="175" t="n">
        <f aca="false">(I14*16)*G14</f>
        <v>0</v>
      </c>
      <c r="L14" s="32"/>
      <c r="M14" s="74" t="n">
        <v>19</v>
      </c>
      <c r="N14" s="141" t="n">
        <f aca="false">'ZONE G DAY AHEAD'!I36</f>
        <v>46.56</v>
      </c>
      <c r="O14" s="141" t="n">
        <f aca="false">'ZONE G DAY AHEAD'!S13</f>
        <v>0</v>
      </c>
      <c r="P14" s="62" t="n">
        <f aca="false">O14-N14</f>
        <v>-46.56</v>
      </c>
      <c r="Q14" s="167"/>
      <c r="R14" s="154" t="n">
        <v>0</v>
      </c>
      <c r="S14" s="143" t="n">
        <f aca="false">'Zone G'!CF11</f>
        <v>22.6608666666667</v>
      </c>
      <c r="U14" s="326" t="n">
        <f aca="false">CZ14</f>
        <v>0</v>
      </c>
      <c r="W14" s="124" t="n">
        <f aca="false">B12</f>
        <v>37172</v>
      </c>
      <c r="X14" s="128"/>
      <c r="Y14" s="127"/>
      <c r="Z14" s="128"/>
      <c r="AA14" s="127"/>
      <c r="AB14" s="128"/>
      <c r="AC14" s="129"/>
      <c r="AD14" s="128"/>
      <c r="AE14" s="129"/>
      <c r="AF14" s="128"/>
      <c r="AG14" s="126"/>
      <c r="AH14" s="128"/>
      <c r="AI14" s="127"/>
      <c r="AJ14" s="125"/>
      <c r="AK14" s="127"/>
      <c r="AL14" s="125"/>
      <c r="AM14" s="127"/>
      <c r="AN14" s="128"/>
      <c r="AO14" s="129"/>
      <c r="AP14" s="128"/>
      <c r="AQ14" s="129"/>
      <c r="AR14" s="128"/>
      <c r="AS14" s="129"/>
      <c r="AT14" s="128"/>
      <c r="AU14" s="129"/>
      <c r="AV14" s="128"/>
      <c r="AW14" s="127"/>
      <c r="AX14" s="150"/>
      <c r="AY14" s="126"/>
      <c r="AZ14" s="128"/>
      <c r="BA14" s="129"/>
      <c r="BB14" s="128"/>
      <c r="BC14" s="129"/>
      <c r="BD14" s="128"/>
      <c r="BE14" s="129"/>
      <c r="BF14" s="128"/>
      <c r="BG14" s="129"/>
      <c r="BH14" s="131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0</v>
      </c>
      <c r="DA14" s="330" t="n">
        <f aca="false">(Y14+AA14+AC14+AE14+AG14+AI14+AM14+AO14+AQ14+AS14+AW14+AY14+BA14+BC14+BE14)/15</f>
        <v>0</v>
      </c>
      <c r="DB14" s="124" t="n">
        <f aca="false">W14</f>
        <v>37172</v>
      </c>
    </row>
    <row r="15" customFormat="false" ht="16.5" hidden="false" customHeight="false" outlineLevel="0" collapsed="false">
      <c r="A15" s="329" t="s">
        <v>63</v>
      </c>
      <c r="B15" s="169" t="n">
        <f aca="false">B14+1</f>
        <v>37175</v>
      </c>
      <c r="C15" s="170" t="n">
        <f aca="false">'EOL LINKS'!B6</f>
        <v>33.5</v>
      </c>
      <c r="D15" s="170" t="n">
        <f aca="false">'EOL LINKS'!C6</f>
        <v>33.8</v>
      </c>
      <c r="E15" s="174" t="n">
        <f aca="false">(C15+D15)/2</f>
        <v>33.65</v>
      </c>
      <c r="F15" s="117" t="n">
        <v>0</v>
      </c>
      <c r="G15" s="152" t="n">
        <f aca="false">E15-F15</f>
        <v>33.65</v>
      </c>
      <c r="H15" s="72" t="n">
        <f aca="false">H14</f>
        <v>1178.50953206239</v>
      </c>
      <c r="I15" s="139" t="n">
        <f aca="false">R17</f>
        <v>0</v>
      </c>
      <c r="J15" s="120" t="n">
        <f aca="false">S17</f>
        <v>14.2610952380952</v>
      </c>
      <c r="K15" s="175" t="n">
        <f aca="false">(I15*16)*G15</f>
        <v>0</v>
      </c>
      <c r="L15" s="32"/>
      <c r="M15" s="74" t="n">
        <v>20</v>
      </c>
      <c r="N15" s="141" t="n">
        <f aca="false">'ZONE G DAY AHEAD'!I37</f>
        <v>48.03</v>
      </c>
      <c r="O15" s="141" t="n">
        <f aca="false">'ZONE G DAY AHEAD'!T13</f>
        <v>0</v>
      </c>
      <c r="P15" s="62" t="n">
        <f aca="false">O15-N15</f>
        <v>-48.03</v>
      </c>
      <c r="Q15" s="176"/>
      <c r="R15" s="154" t="n">
        <v>0</v>
      </c>
      <c r="S15" s="143" t="n">
        <f aca="false">'Zone G'!CF12</f>
        <v>9.555</v>
      </c>
      <c r="U15" s="326" t="n">
        <f aca="false">CZ15</f>
        <v>0</v>
      </c>
      <c r="W15" s="124" t="n">
        <f aca="false">B13</f>
        <v>37173</v>
      </c>
      <c r="X15" s="128"/>
      <c r="Y15" s="127"/>
      <c r="Z15" s="128"/>
      <c r="AA15" s="127"/>
      <c r="AB15" s="128"/>
      <c r="AC15" s="129"/>
      <c r="AD15" s="125"/>
      <c r="AE15" s="129"/>
      <c r="AF15" s="125"/>
      <c r="AG15" s="129"/>
      <c r="AH15" s="128"/>
      <c r="AI15" s="127"/>
      <c r="AJ15" s="125"/>
      <c r="AK15" s="127"/>
      <c r="AL15" s="125"/>
      <c r="AM15" s="127"/>
      <c r="AN15" s="128"/>
      <c r="AO15" s="129"/>
      <c r="AP15" s="128"/>
      <c r="AQ15" s="129"/>
      <c r="AR15" s="128"/>
      <c r="AS15" s="129"/>
      <c r="AT15" s="128"/>
      <c r="AU15" s="129"/>
      <c r="AV15" s="128"/>
      <c r="AW15" s="127"/>
      <c r="AX15" s="150"/>
      <c r="AY15" s="126"/>
      <c r="AZ15" s="131"/>
      <c r="BA15" s="126"/>
      <c r="BB15" s="128"/>
      <c r="BC15" s="129"/>
      <c r="BD15" s="128"/>
      <c r="BE15" s="129"/>
      <c r="BF15" s="128"/>
      <c r="BG15" s="129"/>
      <c r="BH15" s="131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0</v>
      </c>
      <c r="DA15" s="330" t="n">
        <f aca="false">(AK15+AU15)/2</f>
        <v>0</v>
      </c>
      <c r="DB15" s="124" t="n">
        <f aca="false">W15</f>
        <v>37173</v>
      </c>
    </row>
    <row r="16" customFormat="false" ht="16.5" hidden="false" customHeight="false" outlineLevel="0" collapsed="false">
      <c r="A16" s="331" t="s">
        <v>64</v>
      </c>
      <c r="B16" s="177" t="n">
        <f aca="false">B15+1</f>
        <v>37176</v>
      </c>
      <c r="C16" s="170" t="n">
        <f aca="false">'EOL LINKS'!B5</f>
        <v>33.7</v>
      </c>
      <c r="D16" s="170" t="n">
        <f aca="false">'EOL LINKS'!C5</f>
        <v>34.3</v>
      </c>
      <c r="E16" s="179" t="n">
        <f aca="false">(C16+D16)/2</f>
        <v>34</v>
      </c>
      <c r="F16" s="117" t="n">
        <v>0</v>
      </c>
      <c r="G16" s="40" t="n">
        <f aca="false">E16-F16</f>
        <v>34</v>
      </c>
      <c r="H16" s="41" t="n">
        <f aca="false">H15</f>
        <v>1178.50953206239</v>
      </c>
      <c r="I16" s="158" t="n">
        <f aca="false">R18</f>
        <v>0</v>
      </c>
      <c r="J16" s="120" t="n">
        <f aca="false">S18</f>
        <v>14.2610952380952</v>
      </c>
      <c r="K16" s="180" t="n">
        <f aca="false">(I16*16)*G16</f>
        <v>0</v>
      </c>
      <c r="L16" s="32"/>
      <c r="M16" s="74" t="n">
        <v>21</v>
      </c>
      <c r="N16" s="141" t="n">
        <f aca="false">'ZONE G DAY AHEAD'!I38</f>
        <v>45.94</v>
      </c>
      <c r="O16" s="141" t="n">
        <f aca="false">'ZONE G DAY AHEAD'!U13</f>
        <v>0</v>
      </c>
      <c r="P16" s="62" t="n">
        <f aca="false">O16-N16</f>
        <v>-45.94</v>
      </c>
      <c r="Q16" s="167"/>
      <c r="R16" s="154" t="n">
        <v>0</v>
      </c>
      <c r="S16" s="143" t="n">
        <f aca="false">'Zone G'!CF13</f>
        <v>13.0231739130435</v>
      </c>
      <c r="U16" s="326" t="n">
        <f aca="false">CZ16</f>
        <v>0</v>
      </c>
      <c r="W16" s="124" t="n">
        <f aca="false">B14</f>
        <v>37174</v>
      </c>
      <c r="X16" s="128"/>
      <c r="Y16" s="127"/>
      <c r="Z16" s="128"/>
      <c r="AA16" s="127"/>
      <c r="AB16" s="128"/>
      <c r="AC16" s="129"/>
      <c r="AD16" s="128"/>
      <c r="AE16" s="129"/>
      <c r="AF16" s="128"/>
      <c r="AG16" s="129"/>
      <c r="AH16" s="128"/>
      <c r="AI16" s="127"/>
      <c r="AJ16" s="128"/>
      <c r="AK16" s="129"/>
      <c r="AL16" s="128"/>
      <c r="AM16" s="129"/>
      <c r="AN16" s="128"/>
      <c r="AO16" s="129"/>
      <c r="AP16" s="128"/>
      <c r="AQ16" s="129"/>
      <c r="AR16" s="150"/>
      <c r="AS16" s="126"/>
      <c r="AT16" s="128"/>
      <c r="AU16" s="129"/>
      <c r="AV16" s="128"/>
      <c r="AW16" s="129"/>
      <c r="AX16" s="128"/>
      <c r="AY16" s="129"/>
      <c r="AZ16" s="128"/>
      <c r="BA16" s="129"/>
      <c r="BB16" s="128"/>
      <c r="BC16" s="129"/>
      <c r="BD16" s="128"/>
      <c r="BE16" s="129"/>
      <c r="BF16" s="128"/>
      <c r="BG16" s="129"/>
      <c r="BH16" s="131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0</v>
      </c>
      <c r="DA16" s="330" t="n">
        <f aca="false">(AC16+AE16+AK16+AM16+AQ16+AS16)/6</f>
        <v>0</v>
      </c>
      <c r="DB16" s="124" t="n">
        <f aca="false">W16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181" t="n">
        <f aca="false">'EOL LINKS'!B5</f>
        <v>33.7</v>
      </c>
      <c r="D17" s="181" t="n">
        <f aca="false">'EOL LINKS'!C5</f>
        <v>34.3</v>
      </c>
      <c r="E17" s="116" t="n">
        <f aca="false">(C17+D17)/2</f>
        <v>34</v>
      </c>
      <c r="F17" s="117" t="n">
        <v>0</v>
      </c>
      <c r="G17" s="163" t="n">
        <f aca="false">E17-F17</f>
        <v>34</v>
      </c>
      <c r="H17" s="164" t="n">
        <f aca="false">H16</f>
        <v>1178.50953206239</v>
      </c>
      <c r="I17" s="57" t="n">
        <f aca="false">R19</f>
        <v>0</v>
      </c>
      <c r="J17" s="120" t="n">
        <f aca="false">S19</f>
        <v>24.76575</v>
      </c>
      <c r="K17" s="182" t="n">
        <f aca="false">(I17*16)*G17</f>
        <v>0</v>
      </c>
      <c r="L17" s="32"/>
      <c r="M17" s="74" t="n">
        <v>22</v>
      </c>
      <c r="N17" s="141" t="n">
        <f aca="false">'ZONE G DAY AHEAD'!I39</f>
        <v>41.64</v>
      </c>
      <c r="O17" s="141" t="n">
        <f aca="false">'ZONE G DAY AHEAD'!V13</f>
        <v>0</v>
      </c>
      <c r="P17" s="62" t="n">
        <f aca="false">O17-N17</f>
        <v>-41.64</v>
      </c>
      <c r="Q17" s="167"/>
      <c r="R17" s="154" t="n">
        <v>0</v>
      </c>
      <c r="S17" s="143" t="n">
        <f aca="false">'Zone G'!CF14</f>
        <v>14.2610952380952</v>
      </c>
      <c r="U17" s="326" t="n">
        <f aca="false">CZ17</f>
        <v>0</v>
      </c>
      <c r="W17" s="124" t="n">
        <f aca="false">B15</f>
        <v>37175</v>
      </c>
      <c r="X17" s="128"/>
      <c r="Y17" s="127"/>
      <c r="Z17" s="128"/>
      <c r="AA17" s="127"/>
      <c r="AB17" s="125"/>
      <c r="AC17" s="126"/>
      <c r="AD17" s="125"/>
      <c r="AE17" s="126"/>
      <c r="AF17" s="125"/>
      <c r="AG17" s="129"/>
      <c r="AH17" s="128"/>
      <c r="AI17" s="127"/>
      <c r="AJ17" s="128"/>
      <c r="AK17" s="129"/>
      <c r="AL17" s="128"/>
      <c r="AM17" s="129"/>
      <c r="AN17" s="125"/>
      <c r="AO17" s="126"/>
      <c r="AP17" s="125"/>
      <c r="AQ17" s="126"/>
      <c r="AR17" s="150"/>
      <c r="AS17" s="126"/>
      <c r="AT17" s="131"/>
      <c r="AU17" s="126"/>
      <c r="AV17" s="128"/>
      <c r="AW17" s="129"/>
      <c r="AX17" s="128"/>
      <c r="AY17" s="129"/>
      <c r="AZ17" s="128"/>
      <c r="BA17" s="129"/>
      <c r="BB17" s="128"/>
      <c r="BC17" s="129"/>
      <c r="BD17" s="128"/>
      <c r="BE17" s="129"/>
      <c r="BF17" s="128"/>
      <c r="BG17" s="129"/>
      <c r="BH17" s="131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0</v>
      </c>
      <c r="DA17" s="330" t="n">
        <f aca="false">(AC17+AE17+AG17+AI17+AO17+AS17)/6</f>
        <v>0</v>
      </c>
      <c r="DB17" s="124" t="n">
        <f aca="false">W17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184" t="n">
        <f aca="false">'EOL LINKS'!B7</f>
        <v>33.6</v>
      </c>
      <c r="D18" s="184" t="n">
        <f aca="false">'EOL LINKS'!C7</f>
        <v>34.2</v>
      </c>
      <c r="E18" s="137" t="n">
        <f aca="false">(C18+D18)/2</f>
        <v>33.9</v>
      </c>
      <c r="F18" s="117" t="n">
        <v>0</v>
      </c>
      <c r="G18" s="138" t="n">
        <f aca="false">E18-F18</f>
        <v>33.9</v>
      </c>
      <c r="H18" s="56" t="n">
        <f aca="false">H17</f>
        <v>1178.50953206239</v>
      </c>
      <c r="I18" s="139" t="n">
        <f aca="false">R20</f>
        <v>0</v>
      </c>
      <c r="J18" s="120" t="n">
        <f aca="false">S20</f>
        <v>17.0055555555556</v>
      </c>
      <c r="K18" s="140" t="n">
        <f aca="false">(I18*16)*G18</f>
        <v>0</v>
      </c>
      <c r="L18" s="185"/>
      <c r="M18" s="186" t="n">
        <v>23</v>
      </c>
      <c r="N18" s="141" t="n">
        <f aca="false">'ZONE G DAY AHEAD'!I40</f>
        <v>35.8</v>
      </c>
      <c r="O18" s="141" t="n">
        <f aca="false">'ZONE G DAY AHEAD'!W13</f>
        <v>0</v>
      </c>
      <c r="P18" s="62" t="n">
        <f aca="false">O18-N18</f>
        <v>-35.8</v>
      </c>
      <c r="Q18" s="167"/>
      <c r="R18" s="154" t="n">
        <v>0</v>
      </c>
      <c r="S18" s="143" t="n">
        <f aca="false">'Zone G'!CF15</f>
        <v>14.2610952380952</v>
      </c>
      <c r="U18" s="326" t="n">
        <f aca="false">CZ18</f>
        <v>0</v>
      </c>
      <c r="W18" s="124" t="n">
        <f aca="false">B16</f>
        <v>37176</v>
      </c>
      <c r="X18" s="128"/>
      <c r="Y18" s="127"/>
      <c r="Z18" s="128"/>
      <c r="AA18" s="127"/>
      <c r="AB18" s="128"/>
      <c r="AC18" s="129"/>
      <c r="AD18" s="128"/>
      <c r="AE18" s="129"/>
      <c r="AF18" s="128"/>
      <c r="AG18" s="126"/>
      <c r="AH18" s="128"/>
      <c r="AI18" s="127"/>
      <c r="AJ18" s="128"/>
      <c r="AK18" s="129"/>
      <c r="AL18" s="125"/>
      <c r="AM18" s="127"/>
      <c r="AN18" s="128"/>
      <c r="AO18" s="129"/>
      <c r="AP18" s="128"/>
      <c r="AQ18" s="129"/>
      <c r="AR18" s="150"/>
      <c r="AS18" s="126"/>
      <c r="AT18" s="131"/>
      <c r="AU18" s="126"/>
      <c r="AV18" s="128"/>
      <c r="AW18" s="129"/>
      <c r="AX18" s="128"/>
      <c r="AY18" s="129"/>
      <c r="AZ18" s="128"/>
      <c r="BA18" s="129"/>
      <c r="BB18" s="128"/>
      <c r="BC18" s="129"/>
      <c r="BD18" s="128"/>
      <c r="BE18" s="129"/>
      <c r="BF18" s="128"/>
      <c r="BG18" s="129"/>
      <c r="BH18" s="131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0</v>
      </c>
      <c r="DA18" s="330" t="n">
        <f aca="false">(AC18+AE18+AG18+AI18+AO18+AS18)/6</f>
        <v>0</v>
      </c>
      <c r="DB18" s="124" t="n">
        <f aca="false">W18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184" t="n">
        <f aca="false">'EOL LINKS'!B5</f>
        <v>33.7</v>
      </c>
      <c r="D19" s="184" t="n">
        <f aca="false">'EOL LINKS'!C5</f>
        <v>34.3</v>
      </c>
      <c r="E19" s="151" t="n">
        <f aca="false">(C19+D19)/2</f>
        <v>34</v>
      </c>
      <c r="F19" s="117" t="n">
        <v>0</v>
      </c>
      <c r="G19" s="152" t="n">
        <f aca="false">E19-F19</f>
        <v>34</v>
      </c>
      <c r="H19" s="72" t="n">
        <f aca="false">H18</f>
        <v>1178.50953206239</v>
      </c>
      <c r="I19" s="139" t="n">
        <f aca="false">R21</f>
        <v>0</v>
      </c>
      <c r="J19" s="120" t="n">
        <f aca="false">S21</f>
        <v>17.0055555555556</v>
      </c>
      <c r="K19" s="153" t="n">
        <f aca="false">(I19*16)*G19</f>
        <v>0</v>
      </c>
      <c r="L19" s="188" t="s">
        <v>44</v>
      </c>
      <c r="M19" s="189"/>
      <c r="N19" s="190" t="n">
        <f aca="false">SUM(N3:N18)/16</f>
        <v>46.10375</v>
      </c>
      <c r="O19" s="190" t="n">
        <f aca="false">SUM(O3:O18)/16</f>
        <v>0</v>
      </c>
      <c r="P19" s="191" t="n">
        <f aca="false">O19-N19</f>
        <v>-46.10375</v>
      </c>
      <c r="Q19" s="192"/>
      <c r="R19" s="154" t="n">
        <v>0</v>
      </c>
      <c r="S19" s="143" t="n">
        <f aca="false">'Zone G'!CF16</f>
        <v>24.76575</v>
      </c>
      <c r="U19" s="326" t="n">
        <f aca="false">CZ19</f>
        <v>0</v>
      </c>
      <c r="W19" s="124" t="n">
        <f aca="false">B17</f>
        <v>37179</v>
      </c>
      <c r="X19" s="128"/>
      <c r="Y19" s="127"/>
      <c r="Z19" s="128"/>
      <c r="AA19" s="127"/>
      <c r="AB19" s="128"/>
      <c r="AC19" s="129"/>
      <c r="AD19" s="125"/>
      <c r="AE19" s="129"/>
      <c r="AF19" s="125"/>
      <c r="AG19" s="126"/>
      <c r="AH19" s="125"/>
      <c r="AI19" s="130"/>
      <c r="AJ19" s="125"/>
      <c r="AK19" s="127"/>
      <c r="AL19" s="125"/>
      <c r="AM19" s="127"/>
      <c r="AN19" s="128"/>
      <c r="AO19" s="129"/>
      <c r="AP19" s="128"/>
      <c r="AQ19" s="129"/>
      <c r="AR19" s="150"/>
      <c r="AS19" s="126"/>
      <c r="AT19" s="131"/>
      <c r="AU19" s="126"/>
      <c r="AV19" s="128"/>
      <c r="AW19" s="129"/>
      <c r="AX19" s="128"/>
      <c r="AY19" s="129"/>
      <c r="AZ19" s="128"/>
      <c r="BA19" s="129"/>
      <c r="BB19" s="128"/>
      <c r="BC19" s="129"/>
      <c r="BD19" s="128"/>
      <c r="BE19" s="129"/>
      <c r="BF19" s="128"/>
      <c r="BG19" s="129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0</v>
      </c>
      <c r="DA19" s="332" t="n">
        <f aca="false">(AS19)</f>
        <v>0</v>
      </c>
      <c r="DB19" s="124" t="n">
        <f aca="false">W19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184" t="n">
        <f aca="false">'EOL LINKS'!B7</f>
        <v>33.6</v>
      </c>
      <c r="D20" s="184" t="n">
        <f aca="false">'EOL LINKS'!C7</f>
        <v>34.2</v>
      </c>
      <c r="E20" s="151" t="n">
        <f aca="false">(C20+D20)/2</f>
        <v>33.9</v>
      </c>
      <c r="F20" s="117" t="n">
        <v>0</v>
      </c>
      <c r="G20" s="152" t="n">
        <f aca="false">E20-F20</f>
        <v>33.9</v>
      </c>
      <c r="H20" s="72" t="n">
        <f aca="false">H19</f>
        <v>1178.50953206239</v>
      </c>
      <c r="I20" s="139" t="n">
        <f aca="false">R22</f>
        <v>0</v>
      </c>
      <c r="J20" s="120" t="n">
        <f aca="false">S22</f>
        <v>17.0055555555556</v>
      </c>
      <c r="K20" s="153" t="n">
        <f aca="false">(I20*16)*G20</f>
        <v>0</v>
      </c>
      <c r="L20" s="193"/>
      <c r="M20" s="193"/>
      <c r="N20" s="194"/>
      <c r="O20" s="195"/>
      <c r="P20" s="191" t="n">
        <f aca="false">O20-N20</f>
        <v>0</v>
      </c>
      <c r="Q20" s="196"/>
      <c r="R20" s="154" t="n">
        <v>0</v>
      </c>
      <c r="S20" s="143" t="n">
        <f aca="false">'Zone G'!CF17</f>
        <v>17.0055555555556</v>
      </c>
      <c r="U20" s="326" t="n">
        <f aca="false">CZ20</f>
        <v>0</v>
      </c>
      <c r="W20" s="124" t="n">
        <f aca="false">B18</f>
        <v>37180</v>
      </c>
      <c r="X20" s="128"/>
      <c r="Y20" s="127"/>
      <c r="Z20" s="128"/>
      <c r="AA20" s="127"/>
      <c r="AB20" s="128"/>
      <c r="AC20" s="129"/>
      <c r="AD20" s="128"/>
      <c r="AE20" s="129"/>
      <c r="AF20" s="128"/>
      <c r="AG20" s="129"/>
      <c r="AH20" s="128"/>
      <c r="AI20" s="127"/>
      <c r="AJ20" s="125"/>
      <c r="AK20" s="127"/>
      <c r="AL20" s="128"/>
      <c r="AM20" s="129"/>
      <c r="AN20" s="128"/>
      <c r="AO20" s="129"/>
      <c r="AP20" s="128"/>
      <c r="AQ20" s="129"/>
      <c r="AR20" s="150"/>
      <c r="AS20" s="126"/>
      <c r="AT20" s="131"/>
      <c r="AU20" s="126"/>
      <c r="AV20" s="128"/>
      <c r="AW20" s="129"/>
      <c r="AX20" s="128"/>
      <c r="AY20" s="129"/>
      <c r="AZ20" s="131"/>
      <c r="BA20" s="126"/>
      <c r="BB20" s="128"/>
      <c r="BC20" s="129"/>
      <c r="BD20" s="128"/>
      <c r="BE20" s="129"/>
      <c r="BF20" s="128"/>
      <c r="BG20" s="129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0</v>
      </c>
      <c r="DA20" s="332" t="n">
        <f aca="false">(AS20)</f>
        <v>0</v>
      </c>
      <c r="DB20" s="124" t="n">
        <f aca="false">W20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333" t="n">
        <f aca="false">'EOL LINKS'!B5</f>
        <v>33.7</v>
      </c>
      <c r="D21" s="333" t="n">
        <f aca="false">'EOL LINKS'!C5</f>
        <v>34.3</v>
      </c>
      <c r="E21" s="38" t="n">
        <f aca="false">(C21+D21)/2</f>
        <v>34</v>
      </c>
      <c r="F21" s="117" t="n">
        <v>0</v>
      </c>
      <c r="G21" s="40" t="n">
        <f aca="false">E21-F21</f>
        <v>34</v>
      </c>
      <c r="H21" s="41" t="n">
        <f aca="false">H20</f>
        <v>1178.50953206239</v>
      </c>
      <c r="I21" s="158" t="n">
        <f aca="false">R23</f>
        <v>0</v>
      </c>
      <c r="J21" s="120" t="n">
        <f aca="false">S23</f>
        <v>17.0055555555556</v>
      </c>
      <c r="K21" s="43" t="n">
        <f aca="false">(I21*16)*G21</f>
        <v>0</v>
      </c>
      <c r="L21" s="193"/>
      <c r="M21" s="193"/>
      <c r="N21" s="198"/>
      <c r="R21" s="154" t="n">
        <v>0</v>
      </c>
      <c r="S21" s="143" t="n">
        <f aca="false">'Zone G'!CF18</f>
        <v>17.0055555555556</v>
      </c>
      <c r="U21" s="326" t="n">
        <f aca="false">CZ21</f>
        <v>0</v>
      </c>
      <c r="W21" s="124" t="n">
        <f aca="false">B19</f>
        <v>37181</v>
      </c>
      <c r="X21" s="128"/>
      <c r="Y21" s="127"/>
      <c r="Z21" s="128"/>
      <c r="AA21" s="127"/>
      <c r="AB21" s="125"/>
      <c r="AC21" s="126"/>
      <c r="AD21" s="125"/>
      <c r="AE21" s="126"/>
      <c r="AF21" s="125"/>
      <c r="AG21" s="129"/>
      <c r="AH21" s="128"/>
      <c r="AI21" s="127"/>
      <c r="AJ21" s="128"/>
      <c r="AK21" s="129"/>
      <c r="AL21" s="128"/>
      <c r="AM21" s="129"/>
      <c r="AN21" s="128"/>
      <c r="AO21" s="126"/>
      <c r="AP21" s="128"/>
      <c r="AQ21" s="129"/>
      <c r="AR21" s="150"/>
      <c r="AS21" s="126"/>
      <c r="AT21" s="131"/>
      <c r="AU21" s="126"/>
      <c r="AV21" s="128"/>
      <c r="AW21" s="129"/>
      <c r="AX21" s="128"/>
      <c r="AY21" s="129"/>
      <c r="AZ21" s="128"/>
      <c r="BA21" s="129"/>
      <c r="BB21" s="128"/>
      <c r="BC21" s="129"/>
      <c r="BD21" s="128"/>
      <c r="BE21" s="129"/>
      <c r="BF21" s="128"/>
      <c r="BG21" s="129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0</v>
      </c>
      <c r="DA21" s="332" t="n">
        <f aca="false">(AS21)</f>
        <v>0</v>
      </c>
      <c r="DB21" s="124" t="n">
        <f aca="false">W21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117" t="n">
        <f aca="false">'EOL LINKS'!B7</f>
        <v>33.6</v>
      </c>
      <c r="D22" s="117" t="n">
        <f aca="false">'EOL LINKS'!C7</f>
        <v>34.2</v>
      </c>
      <c r="E22" s="162" t="n">
        <f aca="false">(C22+D22)/2</f>
        <v>33.9</v>
      </c>
      <c r="F22" s="117" t="n">
        <v>34</v>
      </c>
      <c r="G22" s="163" t="n">
        <f aca="false">E22-F22</f>
        <v>-0.0999999999999943</v>
      </c>
      <c r="H22" s="164" t="n">
        <f aca="false">H21</f>
        <v>1178.50953206239</v>
      </c>
      <c r="I22" s="57" t="n">
        <f aca="false">R24</f>
        <v>-725</v>
      </c>
      <c r="J22" s="120" t="n">
        <f aca="false">S24</f>
        <v>20.3790357142857</v>
      </c>
      <c r="K22" s="166" t="n">
        <f aca="false">(I22*16)*G22</f>
        <v>1159.99999999993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0</v>
      </c>
      <c r="S22" s="143" t="n">
        <f aca="false">'Zone G'!CF19</f>
        <v>17.0055555555556</v>
      </c>
      <c r="U22" s="326" t="n">
        <f aca="false">CZ22</f>
        <v>0</v>
      </c>
      <c r="W22" s="124" t="n">
        <f aca="false">B20</f>
        <v>37182</v>
      </c>
      <c r="X22" s="128"/>
      <c r="Y22" s="127"/>
      <c r="Z22" s="128"/>
      <c r="AA22" s="127"/>
      <c r="AB22" s="128"/>
      <c r="AC22" s="129"/>
      <c r="AD22" s="128"/>
      <c r="AE22" s="129"/>
      <c r="AF22" s="128"/>
      <c r="AG22" s="129"/>
      <c r="AH22" s="128"/>
      <c r="AI22" s="127"/>
      <c r="AJ22" s="128"/>
      <c r="AK22" s="129"/>
      <c r="AL22" s="125"/>
      <c r="AM22" s="127"/>
      <c r="AN22" s="125"/>
      <c r="AO22" s="129"/>
      <c r="AP22" s="125"/>
      <c r="AQ22" s="126"/>
      <c r="AR22" s="150"/>
      <c r="AS22" s="126"/>
      <c r="AT22" s="131"/>
      <c r="AU22" s="126"/>
      <c r="AV22" s="128"/>
      <c r="AW22" s="129"/>
      <c r="AX22" s="128"/>
      <c r="AY22" s="129"/>
      <c r="AZ22" s="128"/>
      <c r="BA22" s="129"/>
      <c r="BB22" s="128"/>
      <c r="BC22" s="129"/>
      <c r="BD22" s="128"/>
      <c r="BE22" s="129"/>
      <c r="BF22" s="128"/>
      <c r="BG22" s="129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0</v>
      </c>
      <c r="DA22" s="332" t="n">
        <f aca="false">(Y22+AA22+AC22+AE22)/4</f>
        <v>0</v>
      </c>
      <c r="DB22" s="124" t="n">
        <f aca="false">W22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33.6</v>
      </c>
      <c r="D23" s="206" t="n">
        <f aca="false">D22</f>
        <v>34.2</v>
      </c>
      <c r="E23" s="171" t="n">
        <f aca="false">(C23+D23)/2</f>
        <v>33.9</v>
      </c>
      <c r="F23" s="117" t="n">
        <v>34</v>
      </c>
      <c r="G23" s="138" t="n">
        <f aca="false">E23-F23</f>
        <v>-0.0999999999999943</v>
      </c>
      <c r="H23" s="56" t="n">
        <f aca="false">H22</f>
        <v>1178.50953206239</v>
      </c>
      <c r="I23" s="139" t="n">
        <f aca="false">R25</f>
        <v>-725</v>
      </c>
      <c r="J23" s="120" t="n">
        <f aca="false">S25</f>
        <v>20.3790357142857</v>
      </c>
      <c r="K23" s="173" t="n">
        <f aca="false">(I23*16)*G23</f>
        <v>1159.99999999993</v>
      </c>
      <c r="L23" s="193"/>
      <c r="M23" s="207" t="s">
        <v>67</v>
      </c>
      <c r="N23" s="208"/>
      <c r="O23" s="209"/>
      <c r="P23" s="210" t="n">
        <v>0</v>
      </c>
      <c r="Q23" s="211"/>
      <c r="R23" s="154" t="n">
        <v>0</v>
      </c>
      <c r="S23" s="143" t="n">
        <f aca="false">'Zone G'!CF20</f>
        <v>17.0055555555556</v>
      </c>
      <c r="U23" s="326" t="n">
        <f aca="false">CZ23</f>
        <v>0</v>
      </c>
      <c r="W23" s="124" t="n">
        <f aca="false">B21</f>
        <v>37183</v>
      </c>
      <c r="X23" s="128"/>
      <c r="Y23" s="127"/>
      <c r="Z23" s="128"/>
      <c r="AA23" s="127"/>
      <c r="AB23" s="128"/>
      <c r="AC23" s="129"/>
      <c r="AD23" s="125"/>
      <c r="AE23" s="129"/>
      <c r="AF23" s="125"/>
      <c r="AG23" s="126"/>
      <c r="AH23" s="128"/>
      <c r="AI23" s="127"/>
      <c r="AJ23" s="128"/>
      <c r="AK23" s="129"/>
      <c r="AL23" s="125"/>
      <c r="AM23" s="127"/>
      <c r="AN23" s="128"/>
      <c r="AO23" s="129"/>
      <c r="AP23" s="128"/>
      <c r="AQ23" s="129"/>
      <c r="AR23" s="150"/>
      <c r="AS23" s="126"/>
      <c r="AT23" s="131"/>
      <c r="AU23" s="126"/>
      <c r="AV23" s="128"/>
      <c r="AW23" s="129"/>
      <c r="AX23" s="128"/>
      <c r="AY23" s="129"/>
      <c r="AZ23" s="128"/>
      <c r="BA23" s="129"/>
      <c r="BB23" s="128"/>
      <c r="BC23" s="129"/>
      <c r="BD23" s="128"/>
      <c r="BE23" s="129"/>
      <c r="BF23" s="128"/>
      <c r="BG23" s="129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0</v>
      </c>
      <c r="DA23" s="332" t="n">
        <f aca="false">(Y23+AA23+AC23+AE23)/4</f>
        <v>0</v>
      </c>
      <c r="DB23" s="124" t="n">
        <f aca="false">W23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206" t="n">
        <f aca="false">C23</f>
        <v>33.6</v>
      </c>
      <c r="D24" s="206" t="n">
        <f aca="false">D23</f>
        <v>34.2</v>
      </c>
      <c r="E24" s="174" t="n">
        <f aca="false">(C24+D24)/2</f>
        <v>33.9</v>
      </c>
      <c r="F24" s="117" t="n">
        <v>34</v>
      </c>
      <c r="G24" s="152" t="n">
        <f aca="false">E24-F24</f>
        <v>-0.0999999999999943</v>
      </c>
      <c r="H24" s="72" t="n">
        <f aca="false">H23</f>
        <v>1178.50953206239</v>
      </c>
      <c r="I24" s="139" t="n">
        <f aca="false">R26</f>
        <v>-725</v>
      </c>
      <c r="J24" s="120" t="n">
        <f aca="false">S26</f>
        <v>20.3790357142857</v>
      </c>
      <c r="K24" s="175" t="n">
        <f aca="false">(I24*16)*G24</f>
        <v>1159.99999999993</v>
      </c>
      <c r="L24" s="193"/>
      <c r="M24" s="212" t="s">
        <v>68</v>
      </c>
      <c r="N24" s="213"/>
      <c r="O24" s="209"/>
      <c r="P24" s="210" t="n">
        <v>0</v>
      </c>
      <c r="Q24" s="211"/>
      <c r="R24" s="154" t="n">
        <f aca="false">'Zone G'!CE21</f>
        <v>-725</v>
      </c>
      <c r="S24" s="143" t="n">
        <f aca="false">'Zone G'!CF21</f>
        <v>20.3790357142857</v>
      </c>
      <c r="U24" s="326" t="n">
        <f aca="false">CZ24</f>
        <v>-250</v>
      </c>
      <c r="W24" s="124" t="n">
        <f aca="false">B22</f>
        <v>37186</v>
      </c>
      <c r="X24" s="128" t="n">
        <v>-250</v>
      </c>
      <c r="Y24" s="127" t="n">
        <v>34</v>
      </c>
      <c r="Z24" s="128"/>
      <c r="AA24" s="127"/>
      <c r="AB24" s="128"/>
      <c r="AC24" s="129"/>
      <c r="AD24" s="128"/>
      <c r="AE24" s="129"/>
      <c r="AF24" s="128"/>
      <c r="AG24" s="126"/>
      <c r="AH24" s="128"/>
      <c r="AI24" s="127"/>
      <c r="AJ24" s="125"/>
      <c r="AK24" s="127"/>
      <c r="AL24" s="128"/>
      <c r="AM24" s="129"/>
      <c r="AN24" s="128"/>
      <c r="AO24" s="129"/>
      <c r="AP24" s="125"/>
      <c r="AQ24" s="129"/>
      <c r="AR24" s="150"/>
      <c r="AS24" s="126"/>
      <c r="AT24" s="131"/>
      <c r="AU24" s="126"/>
      <c r="AV24" s="128"/>
      <c r="AW24" s="129"/>
      <c r="AX24" s="128"/>
      <c r="AY24" s="129"/>
      <c r="AZ24" s="128"/>
      <c r="BA24" s="129"/>
      <c r="BB24" s="128"/>
      <c r="BC24" s="129"/>
      <c r="BD24" s="128"/>
      <c r="BE24" s="129"/>
      <c r="BF24" s="128"/>
      <c r="BG24" s="129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-250</v>
      </c>
      <c r="DA24" s="332" t="n">
        <f aca="false">(Y24+AA24+AC24+AE24+AG24+AI24+AK24+AM24)/8</f>
        <v>4.25</v>
      </c>
      <c r="DB24" s="124" t="n">
        <f aca="false">W24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206" t="n">
        <f aca="false">C24</f>
        <v>33.6</v>
      </c>
      <c r="D25" s="206" t="n">
        <f aca="false">D24</f>
        <v>34.2</v>
      </c>
      <c r="E25" s="174" t="n">
        <f aca="false">(C25+D25)/2</f>
        <v>33.9</v>
      </c>
      <c r="F25" s="117" t="n">
        <v>34</v>
      </c>
      <c r="G25" s="152" t="n">
        <f aca="false">E25-F25</f>
        <v>-0.0999999999999943</v>
      </c>
      <c r="H25" s="72" t="n">
        <f aca="false">H24</f>
        <v>1178.50953206239</v>
      </c>
      <c r="I25" s="139" t="n">
        <f aca="false">R27</f>
        <v>-725</v>
      </c>
      <c r="J25" s="120" t="n">
        <f aca="false">S27</f>
        <v>20.3790357142857</v>
      </c>
      <c r="K25" s="175" t="n">
        <f aca="false">(I25*16)*G25</f>
        <v>1159.99999999993</v>
      </c>
      <c r="L25" s="193"/>
      <c r="M25" s="207" t="s">
        <v>69</v>
      </c>
      <c r="N25" s="214"/>
      <c r="O25" s="215"/>
      <c r="P25" s="210" t="n">
        <v>0</v>
      </c>
      <c r="Q25" s="211"/>
      <c r="R25" s="154" t="n">
        <f aca="false">'Zone G'!CE22</f>
        <v>-725</v>
      </c>
      <c r="S25" s="143" t="n">
        <f aca="false">'Zone G'!CF22</f>
        <v>20.3790357142857</v>
      </c>
      <c r="U25" s="326" t="n">
        <f aca="false">CZ25</f>
        <v>0</v>
      </c>
      <c r="W25" s="124" t="n">
        <f aca="false">B23</f>
        <v>37187</v>
      </c>
      <c r="X25" s="128" t="n">
        <v>0</v>
      </c>
      <c r="Y25" s="127" t="n">
        <v>33.68</v>
      </c>
      <c r="Z25" s="128"/>
      <c r="AA25" s="127"/>
      <c r="AB25" s="125"/>
      <c r="AC25" s="126"/>
      <c r="AD25" s="125"/>
      <c r="AE25" s="126"/>
      <c r="AF25" s="125"/>
      <c r="AG25" s="129"/>
      <c r="AH25" s="128"/>
      <c r="AI25" s="127"/>
      <c r="AJ25" s="125"/>
      <c r="AK25" s="127"/>
      <c r="AL25" s="128"/>
      <c r="AM25" s="129"/>
      <c r="AN25" s="128"/>
      <c r="AO25" s="126"/>
      <c r="AP25" s="128"/>
      <c r="AQ25" s="129"/>
      <c r="AR25" s="150"/>
      <c r="AS25" s="126"/>
      <c r="AT25" s="131"/>
      <c r="AU25" s="126"/>
      <c r="AV25" s="128"/>
      <c r="AW25" s="129"/>
      <c r="AX25" s="128"/>
      <c r="AY25" s="129"/>
      <c r="AZ25" s="131"/>
      <c r="BA25" s="126"/>
      <c r="BB25" s="128"/>
      <c r="BC25" s="129"/>
      <c r="BD25" s="128"/>
      <c r="BE25" s="129"/>
      <c r="BF25" s="128"/>
      <c r="BG25" s="129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0</v>
      </c>
      <c r="DA25" s="332" t="n">
        <f aca="false">(Y25+AA25+AC25+AE25+AG25+AI25+AK25+AM25)/8</f>
        <v>4.21</v>
      </c>
      <c r="DB25" s="124" t="n">
        <f aca="false">W25</f>
        <v>37187</v>
      </c>
    </row>
    <row r="26" customFormat="false" ht="16.5" hidden="false" customHeight="false" outlineLevel="0" collapsed="false">
      <c r="A26" s="216" t="s">
        <v>64</v>
      </c>
      <c r="B26" s="216" t="n">
        <f aca="false">B25+1</f>
        <v>37190</v>
      </c>
      <c r="C26" s="217" t="n">
        <f aca="false">C25</f>
        <v>33.6</v>
      </c>
      <c r="D26" s="217" t="n">
        <f aca="false">D25</f>
        <v>34.2</v>
      </c>
      <c r="E26" s="179" t="n">
        <f aca="false">(C26+D26)/2</f>
        <v>33.9</v>
      </c>
      <c r="F26" s="117" t="n">
        <v>34</v>
      </c>
      <c r="G26" s="40" t="n">
        <f aca="false">E26-F26</f>
        <v>-0.0999999999999943</v>
      </c>
      <c r="H26" s="41" t="n">
        <f aca="false">H25</f>
        <v>1178.50953206239</v>
      </c>
      <c r="I26" s="158" t="n">
        <f aca="false">R28</f>
        <v>-725</v>
      </c>
      <c r="J26" s="159" t="n">
        <f aca="false">S28</f>
        <v>20.3790357142857</v>
      </c>
      <c r="K26" s="180" t="n">
        <f aca="false">(I26*16)*G26</f>
        <v>1159.99999999993</v>
      </c>
      <c r="L26" s="193"/>
      <c r="M26" s="32"/>
      <c r="N26" s="218"/>
      <c r="O26" s="211"/>
      <c r="P26" s="32"/>
      <c r="Q26" s="32"/>
      <c r="R26" s="154" t="n">
        <f aca="false">'Zone G'!CE23</f>
        <v>-725</v>
      </c>
      <c r="S26" s="143" t="n">
        <f aca="false">'Zone G'!CF23</f>
        <v>20.3790357142857</v>
      </c>
      <c r="U26" s="326" t="n">
        <f aca="false">CZ26</f>
        <v>0</v>
      </c>
      <c r="W26" s="124" t="n">
        <f aca="false">B24</f>
        <v>37188</v>
      </c>
      <c r="X26" s="128" t="n">
        <v>0</v>
      </c>
      <c r="Y26" s="127" t="n">
        <v>33.68</v>
      </c>
      <c r="Z26" s="128"/>
      <c r="AA26" s="127"/>
      <c r="AB26" s="128"/>
      <c r="AC26" s="129"/>
      <c r="AD26" s="128"/>
      <c r="AE26" s="129"/>
      <c r="AF26" s="128"/>
      <c r="AG26" s="129"/>
      <c r="AH26" s="128"/>
      <c r="AI26" s="127"/>
      <c r="AJ26" s="128"/>
      <c r="AK26" s="129"/>
      <c r="AL26" s="125"/>
      <c r="AM26" s="127"/>
      <c r="AN26" s="128"/>
      <c r="AO26" s="129"/>
      <c r="AP26" s="128"/>
      <c r="AQ26" s="129"/>
      <c r="AR26" s="150"/>
      <c r="AS26" s="126"/>
      <c r="AT26" s="131"/>
      <c r="AU26" s="126"/>
      <c r="AV26" s="128"/>
      <c r="AW26" s="129"/>
      <c r="AX26" s="128"/>
      <c r="AY26" s="129"/>
      <c r="AZ26" s="128"/>
      <c r="BA26" s="129"/>
      <c r="BB26" s="128"/>
      <c r="BC26" s="129"/>
      <c r="BD26" s="128"/>
      <c r="BE26" s="129"/>
      <c r="BF26" s="128"/>
      <c r="BG26" s="129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0</v>
      </c>
      <c r="DA26" s="332" t="n">
        <f aca="false">(Y26+AA26+AC26+AE26+AG26+AI26+AK26)/7</f>
        <v>4.81142857142857</v>
      </c>
      <c r="DB26" s="124" t="n">
        <f aca="false">W26</f>
        <v>37188</v>
      </c>
    </row>
    <row r="27" customFormat="false" ht="16.5" hidden="false" customHeight="false" outlineLevel="0" collapsed="false">
      <c r="A27" s="114" t="s">
        <v>59</v>
      </c>
      <c r="B27" s="334" t="n">
        <f aca="false">B26+3</f>
        <v>37193</v>
      </c>
      <c r="C27" s="220" t="n">
        <f aca="false">'EOL LINKS'!B12</f>
        <v>34.65</v>
      </c>
      <c r="D27" s="220" t="n">
        <f aca="false">'EOL LINKS'!C12</f>
        <v>35.05</v>
      </c>
      <c r="E27" s="310" t="n">
        <f aca="false">(C27+D27)/2</f>
        <v>34.85</v>
      </c>
      <c r="F27" s="117" t="n">
        <v>34</v>
      </c>
      <c r="G27" s="335" t="n">
        <f aca="false">E27-F27</f>
        <v>0.849999999999994</v>
      </c>
      <c r="H27" s="164" t="n">
        <f aca="false">H26</f>
        <v>1178.50953206239</v>
      </c>
      <c r="I27" s="57" t="n">
        <f aca="false">R29</f>
        <v>-725</v>
      </c>
      <c r="J27" s="159" t="n">
        <f aca="false">S29</f>
        <v>20.3790357142857</v>
      </c>
      <c r="K27" s="336" t="n">
        <f aca="false">(I27*16)*G27</f>
        <v>-9859.99999999994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'Zone G'!CE24</f>
        <v>-725</v>
      </c>
      <c r="S27" s="143" t="n">
        <f aca="false">'Zone G'!CF24</f>
        <v>20.3790357142857</v>
      </c>
      <c r="U27" s="326" t="n">
        <f aca="false">CZ27</f>
        <v>0</v>
      </c>
      <c r="W27" s="124" t="n">
        <f aca="false">B25</f>
        <v>37189</v>
      </c>
      <c r="X27" s="128" t="n">
        <v>0</v>
      </c>
      <c r="Y27" s="127" t="n">
        <v>33.68</v>
      </c>
      <c r="Z27" s="128"/>
      <c r="AA27" s="127"/>
      <c r="AB27" s="128"/>
      <c r="AC27" s="129"/>
      <c r="AD27" s="125"/>
      <c r="AE27" s="129"/>
      <c r="AF27" s="125"/>
      <c r="AG27" s="129"/>
      <c r="AH27" s="128"/>
      <c r="AI27" s="127"/>
      <c r="AJ27" s="128"/>
      <c r="AK27" s="129"/>
      <c r="AL27" s="125"/>
      <c r="AM27" s="127"/>
      <c r="AN27" s="125"/>
      <c r="AO27" s="129"/>
      <c r="AP27" s="128"/>
      <c r="AQ27" s="126"/>
      <c r="AR27" s="150"/>
      <c r="AS27" s="126"/>
      <c r="AT27" s="131"/>
      <c r="AU27" s="126"/>
      <c r="AV27" s="128"/>
      <c r="AW27" s="129"/>
      <c r="AX27" s="128"/>
      <c r="AY27" s="129"/>
      <c r="AZ27" s="128"/>
      <c r="BA27" s="129"/>
      <c r="BB27" s="128"/>
      <c r="BC27" s="129"/>
      <c r="BD27" s="128"/>
      <c r="BE27" s="129"/>
      <c r="BF27" s="128"/>
      <c r="BG27" s="129"/>
      <c r="BH27" s="131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0</v>
      </c>
      <c r="DA27" s="332" t="n">
        <f aca="false">(Y27+AA27+AC27+AE27+AG27+AI27+AK27)/7</f>
        <v>4.81142857142857</v>
      </c>
      <c r="DB27" s="124" t="n">
        <f aca="false">W27</f>
        <v>37189</v>
      </c>
    </row>
    <row r="28" customFormat="false" ht="16.5" hidden="false" customHeight="false" outlineLevel="0" collapsed="false">
      <c r="A28" s="183" t="s">
        <v>61</v>
      </c>
      <c r="B28" s="337" t="n">
        <f aca="false">B27+1</f>
        <v>37194</v>
      </c>
      <c r="C28" s="338" t="n">
        <f aca="false">C27</f>
        <v>34.65</v>
      </c>
      <c r="D28" s="338" t="n">
        <f aca="false">D27</f>
        <v>35.05</v>
      </c>
      <c r="E28" s="333" t="n">
        <f aca="false">(C28+D28)/2</f>
        <v>34.85</v>
      </c>
      <c r="F28" s="117" t="n">
        <v>34</v>
      </c>
      <c r="G28" s="339" t="n">
        <f aca="false">E28-F28</f>
        <v>0.849999999999994</v>
      </c>
      <c r="H28" s="56" t="n">
        <f aca="false">H27</f>
        <v>1178.50953206239</v>
      </c>
      <c r="I28" s="139" t="n">
        <f aca="false">R30</f>
        <v>-725</v>
      </c>
      <c r="J28" s="159" t="n">
        <f aca="false">S30</f>
        <v>20.3790357142857</v>
      </c>
      <c r="K28" s="340" t="n">
        <f aca="false">(I28*16)*G28</f>
        <v>-9859.99999999994</v>
      </c>
      <c r="L28" s="193"/>
      <c r="M28" s="229" t="s">
        <v>72</v>
      </c>
      <c r="N28" s="230" t="n">
        <v>14</v>
      </c>
      <c r="O28" s="231" t="n">
        <v>14.5</v>
      </c>
      <c r="P28" s="32"/>
      <c r="Q28" s="32"/>
      <c r="R28" s="154" t="n">
        <f aca="false">'Zone G'!CE25</f>
        <v>-725</v>
      </c>
      <c r="S28" s="143" t="n">
        <f aca="false">'Zone G'!CF25</f>
        <v>20.3790357142857</v>
      </c>
      <c r="U28" s="326" t="n">
        <f aca="false">CZ28</f>
        <v>0</v>
      </c>
      <c r="W28" s="124" t="n">
        <f aca="false">B26</f>
        <v>37190</v>
      </c>
      <c r="X28" s="128" t="n">
        <v>0</v>
      </c>
      <c r="Y28" s="127" t="n">
        <v>33.68</v>
      </c>
      <c r="Z28" s="128"/>
      <c r="AA28" s="127"/>
      <c r="AB28" s="128"/>
      <c r="AC28" s="129"/>
      <c r="AD28" s="128"/>
      <c r="AE28" s="129"/>
      <c r="AF28" s="128"/>
      <c r="AG28" s="126"/>
      <c r="AH28" s="128"/>
      <c r="AI28" s="127"/>
      <c r="AJ28" s="128"/>
      <c r="AK28" s="129"/>
      <c r="AL28" s="128"/>
      <c r="AM28" s="129"/>
      <c r="AN28" s="128"/>
      <c r="AO28" s="129"/>
      <c r="AP28" s="128"/>
      <c r="AQ28" s="129"/>
      <c r="AR28" s="150"/>
      <c r="AS28" s="126"/>
      <c r="AT28" s="131"/>
      <c r="AU28" s="126"/>
      <c r="AV28" s="128"/>
      <c r="AW28" s="129"/>
      <c r="AX28" s="128"/>
      <c r="AY28" s="129"/>
      <c r="AZ28" s="128"/>
      <c r="BA28" s="129"/>
      <c r="BB28" s="128"/>
      <c r="BC28" s="129"/>
      <c r="BD28" s="128"/>
      <c r="BE28" s="129"/>
      <c r="BF28" s="128"/>
      <c r="BG28" s="129"/>
      <c r="BH28" s="131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0</v>
      </c>
      <c r="DA28" s="332" t="n">
        <f aca="false">(Y28+AA28+AC28+AE28+AG28+AI28+AK28)/7</f>
        <v>4.81142857142857</v>
      </c>
      <c r="DB28" s="124" t="n">
        <f aca="false">W28</f>
        <v>37190</v>
      </c>
    </row>
    <row r="29" customFormat="false" ht="16.5" hidden="false" customHeight="false" outlineLevel="0" collapsed="false">
      <c r="A29" s="187" t="s">
        <v>62</v>
      </c>
      <c r="B29" s="337" t="n">
        <f aca="false">B28+1</f>
        <v>37195</v>
      </c>
      <c r="C29" s="338" t="n">
        <f aca="false">C28</f>
        <v>34.65</v>
      </c>
      <c r="D29" s="338" t="n">
        <f aca="false">D28</f>
        <v>35.05</v>
      </c>
      <c r="E29" s="333" t="n">
        <f aca="false">(C29+D29)/2</f>
        <v>34.85</v>
      </c>
      <c r="F29" s="117" t="n">
        <v>34</v>
      </c>
      <c r="G29" s="339" t="n">
        <f aca="false">E29-F29</f>
        <v>0.849999999999994</v>
      </c>
      <c r="H29" s="56" t="n">
        <f aca="false">H28</f>
        <v>1178.50953206239</v>
      </c>
      <c r="I29" s="139" t="n">
        <f aca="false">R31</f>
        <v>-725</v>
      </c>
      <c r="J29" s="159" t="n">
        <f aca="false">S31</f>
        <v>0</v>
      </c>
      <c r="K29" s="340" t="n">
        <f aca="false">(I29*16)*G29</f>
        <v>-9859.99999999994</v>
      </c>
      <c r="L29" s="193"/>
      <c r="M29" s="233" t="s">
        <v>73</v>
      </c>
      <c r="N29" s="234" t="n">
        <v>23</v>
      </c>
      <c r="O29" s="235" t="n">
        <v>22.75</v>
      </c>
      <c r="P29" s="32"/>
      <c r="Q29" s="32"/>
      <c r="R29" s="154" t="n">
        <f aca="false">'Zone G'!CE26</f>
        <v>-725</v>
      </c>
      <c r="S29" s="143" t="n">
        <f aca="false">'Zone G'!CF26</f>
        <v>20.3790357142857</v>
      </c>
      <c r="U29" s="326" t="n">
        <f aca="false">CZ29</f>
        <v>-100</v>
      </c>
      <c r="W29" s="124" t="n">
        <f aca="false">B27</f>
        <v>37193</v>
      </c>
      <c r="X29" s="128" t="n">
        <v>-100</v>
      </c>
      <c r="Y29" s="127" t="n">
        <v>34.57</v>
      </c>
      <c r="Z29" s="128"/>
      <c r="AA29" s="127"/>
      <c r="AB29" s="125"/>
      <c r="AC29" s="126"/>
      <c r="AD29" s="125"/>
      <c r="AE29" s="126"/>
      <c r="AF29" s="125"/>
      <c r="AG29" s="126"/>
      <c r="AH29" s="128"/>
      <c r="AI29" s="127"/>
      <c r="AJ29" s="125"/>
      <c r="AK29" s="127"/>
      <c r="AL29" s="128"/>
      <c r="AM29" s="129"/>
      <c r="AN29" s="128"/>
      <c r="AO29" s="126"/>
      <c r="AP29" s="125"/>
      <c r="AQ29" s="129"/>
      <c r="AR29" s="128"/>
      <c r="AS29" s="129"/>
      <c r="AT29" s="128"/>
      <c r="AU29" s="129"/>
      <c r="AV29" s="125"/>
      <c r="AW29" s="126"/>
      <c r="AX29" s="150"/>
      <c r="AY29" s="126"/>
      <c r="AZ29" s="128"/>
      <c r="BA29" s="129"/>
      <c r="BB29" s="128"/>
      <c r="BC29" s="129"/>
      <c r="BD29" s="128"/>
      <c r="BE29" s="129"/>
      <c r="BF29" s="128"/>
      <c r="BG29" s="129"/>
      <c r="BH29" s="131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-100</v>
      </c>
      <c r="DA29" s="133" t="e">
        <f aca="false">IF(AND(CZ29=0,DD29=0),0,(DG29+DH29)/DD29)</f>
        <v>#DIV/0!</v>
      </c>
      <c r="DB29" s="124" t="n">
        <f aca="false">W29</f>
        <v>37193</v>
      </c>
    </row>
    <row r="30" customFormat="false" ht="16.5" hidden="false" customHeight="false" outlineLevel="0" collapsed="false">
      <c r="A30" s="187" t="s">
        <v>63</v>
      </c>
      <c r="B30" s="236"/>
      <c r="C30" s="341"/>
      <c r="D30" s="342"/>
      <c r="E30" s="343"/>
      <c r="F30" s="170"/>
      <c r="G30" s="344"/>
      <c r="H30" s="72"/>
      <c r="I30" s="139"/>
      <c r="J30" s="159"/>
      <c r="K30" s="345"/>
      <c r="L30" s="193"/>
      <c r="M30" s="238"/>
      <c r="N30" s="239" t="n">
        <f aca="false">((N28*8)+(N29*16))/24</f>
        <v>20</v>
      </c>
      <c r="O30" s="240" t="n">
        <f aca="false">((O28*8)+(O29*16))/24</f>
        <v>20</v>
      </c>
      <c r="P30" s="32"/>
      <c r="Q30" s="32"/>
      <c r="R30" s="154" t="n">
        <f aca="false">'Zone G'!CE27</f>
        <v>-725</v>
      </c>
      <c r="S30" s="241" t="n">
        <f aca="false">'Zone G'!CF27</f>
        <v>20.3790357142857</v>
      </c>
      <c r="U30" s="326" t="n">
        <f aca="false">CZ30</f>
        <v>-100</v>
      </c>
      <c r="W30" s="124" t="n">
        <f aca="false">B28</f>
        <v>37194</v>
      </c>
      <c r="X30" s="128" t="n">
        <v>-100</v>
      </c>
      <c r="Y30" s="127" t="n">
        <v>34.57</v>
      </c>
      <c r="Z30" s="128"/>
      <c r="AA30" s="127"/>
      <c r="AB30" s="242"/>
      <c r="AC30" s="243"/>
      <c r="AD30" s="128"/>
      <c r="AE30" s="243"/>
      <c r="AF30" s="128"/>
      <c r="AG30" s="129"/>
      <c r="AH30" s="242"/>
      <c r="AI30" s="346"/>
      <c r="AJ30" s="125"/>
      <c r="AK30" s="127"/>
      <c r="AL30" s="125"/>
      <c r="AM30" s="129"/>
      <c r="AN30" s="128"/>
      <c r="AO30" s="129"/>
      <c r="AP30" s="128"/>
      <c r="AQ30" s="126"/>
      <c r="AR30" s="242"/>
      <c r="AS30" s="243"/>
      <c r="AT30" s="242"/>
      <c r="AU30" s="243"/>
      <c r="AV30" s="242"/>
      <c r="AW30" s="243"/>
      <c r="AX30" s="246"/>
      <c r="AY30" s="245"/>
      <c r="AZ30" s="131"/>
      <c r="BA30" s="126"/>
      <c r="BB30" s="242"/>
      <c r="BC30" s="243"/>
      <c r="BD30" s="242"/>
      <c r="BE30" s="243"/>
      <c r="BF30" s="242"/>
      <c r="BG30" s="243"/>
      <c r="BH30" s="244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247" t="n">
        <f aca="false">X30+Z30+AB30+AD30+AF30+AH30+AJ30+AL30+AN30+AP30+AR30+AT30+AV30+AX30+AZ30+BB30+BD30+BF30+BH30+BJ30+BL30+BN30+BP30+BR30+BT30+BV30+BX30+BZ30+CB30+CD30+CF30+CH30+CJ30+CL30+CN30+CP30+CR30+CT30+CV30+CX30</f>
        <v>-100</v>
      </c>
      <c r="DA30" s="347" t="e">
        <f aca="false">IF(AND(CZ30=0,DD30=0),0,(DG30+DH30)/DD30)</f>
        <v>#DIV/0!</v>
      </c>
      <c r="DB30" s="248" t="n">
        <f aca="false">W30</f>
        <v>37194</v>
      </c>
    </row>
    <row r="31" customFormat="false" ht="16.5" hidden="false" customHeight="false" outlineLevel="0" collapsed="false">
      <c r="A31" s="197" t="s">
        <v>64</v>
      </c>
      <c r="B31" s="348"/>
      <c r="C31" s="349"/>
      <c r="D31" s="349"/>
      <c r="E31" s="350"/>
      <c r="F31" s="351"/>
      <c r="G31" s="352"/>
      <c r="H31" s="252"/>
      <c r="I31" s="139"/>
      <c r="J31" s="159"/>
      <c r="K31" s="353"/>
      <c r="L31" s="193"/>
      <c r="M31" s="32"/>
      <c r="N31" s="193"/>
      <c r="O31" s="218"/>
      <c r="P31" s="218"/>
      <c r="Q31" s="218"/>
      <c r="R31" s="254" t="n">
        <f aca="false">'Zone G'!CE28</f>
        <v>-725</v>
      </c>
      <c r="S31" s="255"/>
      <c r="U31" s="354" t="n">
        <f aca="false">CZ31</f>
        <v>-100</v>
      </c>
      <c r="W31" s="124" t="n">
        <f aca="false">B29</f>
        <v>37195</v>
      </c>
      <c r="X31" s="128" t="n">
        <v>-100</v>
      </c>
      <c r="Y31" s="127" t="n">
        <v>34.57</v>
      </c>
      <c r="Z31" s="128"/>
      <c r="AA31" s="127"/>
      <c r="AB31" s="125"/>
      <c r="AC31" s="126"/>
      <c r="AD31" s="125"/>
      <c r="AE31" s="126"/>
      <c r="AF31" s="125"/>
      <c r="AG31" s="129"/>
      <c r="AH31" s="257"/>
      <c r="AI31" s="355"/>
      <c r="AJ31" s="242"/>
      <c r="AK31" s="243"/>
      <c r="AL31" s="125"/>
      <c r="AM31" s="127"/>
      <c r="AN31" s="128"/>
      <c r="AO31" s="129"/>
      <c r="AP31" s="128"/>
      <c r="AQ31" s="129"/>
      <c r="AR31" s="128"/>
      <c r="AS31" s="129"/>
      <c r="AT31" s="257"/>
      <c r="AU31" s="258"/>
      <c r="AV31" s="257"/>
      <c r="AW31" s="258"/>
      <c r="AX31" s="263"/>
      <c r="AY31" s="262"/>
      <c r="AZ31" s="128"/>
      <c r="BA31" s="129"/>
      <c r="BB31" s="257"/>
      <c r="BC31" s="258"/>
      <c r="BD31" s="257"/>
      <c r="BE31" s="258"/>
      <c r="BF31" s="257"/>
      <c r="BG31" s="258"/>
      <c r="BH31" s="261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264" t="n">
        <f aca="false">X31+Z31+AB31+AD31+AF31+AH31+AJ31+AL31+AN31+AP31+AR31+AT31+AV31+AX31+AZ31+BB31+BD31+BF31+BH31+BJ31+BL31+BN31+BP31+BR31+BT31+BV31+BX31+BZ31+CB31+CD31+CF31+CH31+CJ31+CL31+CN31+CP31+CR31+CT31+CV31+CX31</f>
        <v>-100</v>
      </c>
      <c r="DA31" s="356" t="e">
        <f aca="false">IF(AND(CZ31=0,DD31=0),0,(DG31+DH31)/DD31)</f>
        <v>#DIV/0!</v>
      </c>
      <c r="DB31" s="265" t="n">
        <f aca="false">W31</f>
        <v>37195</v>
      </c>
    </row>
    <row r="32" customFormat="false" ht="16.5" hidden="false" customHeight="false" outlineLevel="0" collapsed="false">
      <c r="A32" s="266" t="s">
        <v>74</v>
      </c>
      <c r="B32" s="266" t="s">
        <v>74</v>
      </c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-23780.0000000001</v>
      </c>
      <c r="L32" s="193"/>
      <c r="M32" s="193"/>
      <c r="N32" s="32"/>
      <c r="Q32" s="196"/>
      <c r="R32" s="270"/>
      <c r="S32" s="255"/>
      <c r="W32" s="298"/>
      <c r="X32" s="272"/>
      <c r="Y32" s="273"/>
      <c r="Z32" s="272"/>
      <c r="AA32" s="274"/>
      <c r="AB32" s="272"/>
      <c r="AC32" s="274"/>
      <c r="AD32" s="272"/>
      <c r="AE32" s="273"/>
      <c r="AF32" s="272"/>
      <c r="AG32" s="273"/>
      <c r="AH32" s="272"/>
      <c r="AI32" s="273"/>
      <c r="AJ32" s="276"/>
      <c r="AK32" s="275"/>
      <c r="AL32" s="272"/>
      <c r="AM32" s="274"/>
      <c r="AN32" s="272"/>
      <c r="AO32" s="274"/>
      <c r="AP32" s="272"/>
      <c r="AQ32" s="274"/>
      <c r="AR32" s="272"/>
      <c r="AS32" s="274"/>
      <c r="AT32" s="272"/>
      <c r="AU32" s="274"/>
      <c r="AV32" s="272"/>
      <c r="AW32" s="274"/>
      <c r="AX32" s="272"/>
      <c r="AY32" s="274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357"/>
      <c r="B33" s="357"/>
      <c r="C33" s="281"/>
      <c r="D33" s="281"/>
      <c r="E33" s="358"/>
      <c r="F33" s="359"/>
      <c r="G33" s="360"/>
      <c r="H33" s="361"/>
      <c r="I33" s="362"/>
      <c r="J33" s="363"/>
      <c r="K33" s="364"/>
      <c r="L33" s="193"/>
      <c r="M33" s="193"/>
      <c r="N33" s="32"/>
      <c r="O33" s="196"/>
      <c r="P33" s="196"/>
      <c r="R33" s="270"/>
      <c r="S33" s="255"/>
      <c r="W33" s="298"/>
      <c r="X33" s="272"/>
      <c r="Y33" s="273"/>
      <c r="Z33" s="272"/>
      <c r="AA33" s="274"/>
      <c r="AB33" s="272"/>
      <c r="AC33" s="274"/>
      <c r="AD33" s="272"/>
      <c r="AE33" s="273"/>
      <c r="AF33" s="272"/>
      <c r="AG33" s="273"/>
      <c r="AH33" s="272"/>
      <c r="AI33" s="273"/>
      <c r="AJ33" s="276"/>
      <c r="AK33" s="275"/>
      <c r="AL33" s="272"/>
      <c r="AM33" s="274"/>
      <c r="AN33" s="272"/>
      <c r="AO33" s="274"/>
      <c r="AP33" s="272"/>
      <c r="AQ33" s="274"/>
      <c r="AR33" s="272"/>
      <c r="AS33" s="274"/>
      <c r="AT33" s="272"/>
      <c r="AU33" s="274"/>
      <c r="AV33" s="272"/>
      <c r="AW33" s="274"/>
      <c r="AX33" s="272"/>
      <c r="AY33" s="274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-23780.0000000001</v>
      </c>
      <c r="R34" s="294"/>
      <c r="S34" s="295"/>
      <c r="W34" s="298"/>
      <c r="X34" s="272"/>
      <c r="Y34" s="273"/>
      <c r="Z34" s="272"/>
      <c r="AA34" s="274"/>
      <c r="AB34" s="272"/>
      <c r="AC34" s="274"/>
      <c r="AD34" s="272"/>
      <c r="AE34" s="273"/>
      <c r="AF34" s="272"/>
      <c r="AG34" s="273"/>
      <c r="AH34" s="272"/>
      <c r="AI34" s="273"/>
      <c r="AJ34" s="272"/>
      <c r="AK34" s="273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4"/>
      <c r="AX34" s="272"/>
      <c r="AY34" s="274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W35" s="298"/>
      <c r="X35" s="272"/>
      <c r="Y35" s="273"/>
      <c r="Z35" s="272"/>
      <c r="AA35" s="274"/>
      <c r="AB35" s="272"/>
      <c r="AC35" s="274"/>
      <c r="AD35" s="272"/>
      <c r="AE35" s="273"/>
      <c r="AF35" s="272"/>
      <c r="AG35" s="273"/>
      <c r="AH35" s="272"/>
      <c r="AI35" s="273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4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W36" s="298"/>
      <c r="X36" s="272"/>
      <c r="Y36" s="273"/>
      <c r="Z36" s="272"/>
      <c r="AA36" s="273"/>
      <c r="AB36" s="272"/>
      <c r="AC36" s="273"/>
      <c r="AD36" s="272"/>
      <c r="AE36" s="273"/>
      <c r="AF36" s="272"/>
      <c r="AG36" s="273"/>
      <c r="AH36" s="272"/>
      <c r="AI36" s="273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4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2.75" hidden="false" customHeight="false" outlineLevel="0" collapsed="false">
      <c r="C37" s="296"/>
      <c r="E37" s="297"/>
    </row>
    <row r="38" customFormat="false" ht="12.75" hidden="false" customHeight="false" outlineLevel="0" collapsed="false">
      <c r="C38" s="296"/>
      <c r="E38" s="297"/>
    </row>
    <row r="39" customFormat="false" ht="12.75" hidden="false" customHeight="false" outlineLevel="0" collapsed="false">
      <c r="C39" s="296"/>
      <c r="E39" s="297"/>
    </row>
    <row r="40" customFormat="false" ht="12.75" hidden="false" customHeight="false" outlineLevel="0" collapsed="false">
      <c r="C40" s="296"/>
      <c r="E40" s="297"/>
    </row>
    <row r="41" customFormat="false" ht="12.75" hidden="false" customHeight="false" outlineLevel="0" collapsed="false">
      <c r="C41" s="296"/>
      <c r="E41" s="297"/>
    </row>
    <row r="42" customFormat="false" ht="12.75" hidden="false" customHeight="false" outlineLevel="0" collapsed="false">
      <c r="C42" s="296"/>
      <c r="E42" s="297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</row>
  </sheetData>
  <mergeCells count="40"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8"/>
  <sheetViews>
    <sheetView showFormulas="false" showGridLines="true" showRowColHeaders="true" showZeros="true" rightToLeft="false" tabSelected="false" showOutlineSymbols="true" defaultGridColor="true" view="normal" topLeftCell="BA5" colorId="64" zoomScale="100" zoomScaleNormal="100" zoomScalePageLayoutView="100" workbookViewId="0">
      <selection pane="topLeft" activeCell="BI21" activeCellId="0" sqref="BI21:B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29" min="29" style="0" width="10.13"/>
    <col collapsed="false" customWidth="true" hidden="false" outlineLevel="0" max="31" min="31" style="0" width="10.13"/>
    <col collapsed="false" customWidth="true" hidden="false" outlineLevel="0" max="33" min="33" style="0" width="11.85"/>
    <col collapsed="false" customWidth="true" hidden="false" outlineLevel="0" max="35" min="35" style="0" width="10.99"/>
    <col collapsed="false" customWidth="true" hidden="false" outlineLevel="0" max="37" min="37" style="0" width="10.85"/>
    <col collapsed="false" customWidth="true" hidden="false" outlineLevel="0" max="39" min="39" style="0" width="10.28"/>
    <col collapsed="false" customWidth="true" hidden="false" outlineLevel="0" max="41" min="41" style="0" width="9.99"/>
    <col collapsed="false" customWidth="true" hidden="false" outlineLevel="0" max="42" min="42" style="0" width="9.56"/>
    <col collapsed="false" customWidth="true" hidden="false" outlineLevel="0" max="43" min="43" style="0" width="9.99"/>
    <col collapsed="false" customWidth="true" hidden="false" outlineLevel="0" max="44" min="44" style="0" width="9.7"/>
    <col collapsed="false" customWidth="true" hidden="false" outlineLevel="0" max="45" min="45" style="0" width="9.85"/>
    <col collapsed="false" customWidth="true" hidden="false" outlineLevel="0" max="47" min="47" style="0" width="11.85"/>
    <col collapsed="false" customWidth="true" hidden="false" outlineLevel="0" max="49" min="49" style="0" width="11.99"/>
    <col collapsed="false" customWidth="true" hidden="false" outlineLevel="0" max="51" min="51" style="0" width="11.42"/>
    <col collapsed="false" customWidth="true" hidden="false" outlineLevel="0" max="53" min="53" style="0" width="11.42"/>
    <col collapsed="false" customWidth="true" hidden="false" outlineLevel="0" max="55" min="55" style="0" width="11.42"/>
    <col collapsed="false" customWidth="true" hidden="false" outlineLevel="0" max="57" min="57" style="0" width="11.42"/>
    <col collapsed="false" customWidth="true" hidden="false" outlineLevel="0" max="59" min="59" style="0" width="11.28"/>
    <col collapsed="false" customWidth="true" hidden="false" outlineLevel="0" max="85" min="85" style="0" width="12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9"/>
      <c r="C2" s="90" t="n">
        <v>1</v>
      </c>
      <c r="D2" s="90"/>
      <c r="E2" s="90" t="n">
        <v>2</v>
      </c>
      <c r="F2" s="90"/>
      <c r="G2" s="90" t="n">
        <v>3</v>
      </c>
      <c r="H2" s="90"/>
      <c r="I2" s="90" t="n">
        <v>4</v>
      </c>
      <c r="J2" s="90"/>
      <c r="K2" s="90" t="n">
        <v>5</v>
      </c>
      <c r="L2" s="90"/>
      <c r="M2" s="90" t="n">
        <v>6</v>
      </c>
      <c r="N2" s="90"/>
      <c r="O2" s="90" t="n">
        <v>7</v>
      </c>
      <c r="P2" s="90"/>
      <c r="Q2" s="90" t="n">
        <v>8</v>
      </c>
      <c r="R2" s="90"/>
      <c r="S2" s="90" t="n">
        <v>9</v>
      </c>
      <c r="T2" s="90"/>
      <c r="U2" s="90" t="n">
        <v>10</v>
      </c>
      <c r="V2" s="90"/>
      <c r="W2" s="90" t="n">
        <v>11</v>
      </c>
      <c r="X2" s="90"/>
      <c r="Y2" s="90" t="n">
        <v>12</v>
      </c>
      <c r="Z2" s="90"/>
      <c r="AA2" s="90" t="n">
        <v>13</v>
      </c>
      <c r="AB2" s="90"/>
      <c r="AC2" s="90" t="n">
        <v>14</v>
      </c>
      <c r="AD2" s="90"/>
      <c r="AE2" s="90" t="n">
        <v>15</v>
      </c>
      <c r="AF2" s="90"/>
      <c r="AG2" s="90" t="n">
        <v>16</v>
      </c>
      <c r="AH2" s="90"/>
      <c r="AI2" s="90" t="n">
        <v>17</v>
      </c>
      <c r="AJ2" s="90"/>
      <c r="AK2" s="90" t="n">
        <v>18</v>
      </c>
      <c r="AL2" s="90"/>
      <c r="AM2" s="90" t="n">
        <v>19</v>
      </c>
      <c r="AN2" s="90"/>
      <c r="AO2" s="90" t="n">
        <v>20</v>
      </c>
      <c r="AP2" s="90"/>
      <c r="AQ2" s="90" t="n">
        <v>21</v>
      </c>
      <c r="AR2" s="90"/>
      <c r="AS2" s="90" t="n">
        <v>22</v>
      </c>
      <c r="AT2" s="90"/>
      <c r="AU2" s="90" t="n">
        <v>23</v>
      </c>
      <c r="AV2" s="90"/>
      <c r="AW2" s="90" t="n">
        <v>24</v>
      </c>
      <c r="AX2" s="90"/>
      <c r="AY2" s="90" t="n">
        <v>25</v>
      </c>
      <c r="AZ2" s="90"/>
      <c r="BA2" s="90" t="n">
        <v>26</v>
      </c>
      <c r="BB2" s="90"/>
      <c r="BC2" s="90" t="n">
        <v>27</v>
      </c>
      <c r="BD2" s="90"/>
      <c r="BE2" s="90" t="n">
        <v>28</v>
      </c>
      <c r="BF2" s="90"/>
      <c r="BG2" s="90" t="n">
        <v>29</v>
      </c>
      <c r="BH2" s="90"/>
      <c r="BI2" s="90" t="n">
        <v>30</v>
      </c>
      <c r="BJ2" s="90"/>
      <c r="BK2" s="90" t="n">
        <v>31</v>
      </c>
      <c r="BL2" s="90"/>
      <c r="BM2" s="90" t="n">
        <v>32</v>
      </c>
      <c r="BN2" s="90"/>
      <c r="BO2" s="90" t="n">
        <v>33</v>
      </c>
      <c r="BP2" s="90"/>
      <c r="BQ2" s="90" t="n">
        <v>34</v>
      </c>
      <c r="BR2" s="90"/>
      <c r="BS2" s="90" t="n">
        <v>35</v>
      </c>
      <c r="BT2" s="90"/>
      <c r="BU2" s="90" t="n">
        <v>36</v>
      </c>
      <c r="BV2" s="90"/>
      <c r="BW2" s="90" t="n">
        <v>37</v>
      </c>
      <c r="BX2" s="90"/>
      <c r="BY2" s="90" t="n">
        <v>38</v>
      </c>
      <c r="BZ2" s="90"/>
      <c r="CA2" s="90" t="n">
        <v>39</v>
      </c>
      <c r="CB2" s="90"/>
      <c r="CC2" s="90" t="n">
        <v>40</v>
      </c>
      <c r="CD2" s="90"/>
      <c r="CE2" s="91" t="s">
        <v>52</v>
      </c>
      <c r="CF2" s="92" t="s">
        <v>53</v>
      </c>
      <c r="CG2" s="90"/>
    </row>
    <row r="3" customFormat="false" ht="13.5" hidden="false" customHeight="false" outlineLevel="0" collapsed="false">
      <c r="B3" s="106" t="s">
        <v>57</v>
      </c>
      <c r="C3" s="107" t="s">
        <v>58</v>
      </c>
      <c r="D3" s="108" t="s">
        <v>55</v>
      </c>
      <c r="E3" s="107" t="s">
        <v>58</v>
      </c>
      <c r="F3" s="108" t="s">
        <v>55</v>
      </c>
      <c r="G3" s="107" t="s">
        <v>58</v>
      </c>
      <c r="H3" s="108" t="s">
        <v>55</v>
      </c>
      <c r="I3" s="107" t="s">
        <v>58</v>
      </c>
      <c r="J3" s="108" t="s">
        <v>55</v>
      </c>
      <c r="K3" s="107" t="s">
        <v>58</v>
      </c>
      <c r="L3" s="108" t="s">
        <v>55</v>
      </c>
      <c r="M3" s="107" t="s">
        <v>58</v>
      </c>
      <c r="N3" s="108" t="s">
        <v>55</v>
      </c>
      <c r="O3" s="107" t="s">
        <v>58</v>
      </c>
      <c r="P3" s="108" t="s">
        <v>55</v>
      </c>
      <c r="Q3" s="107" t="s">
        <v>58</v>
      </c>
      <c r="R3" s="108" t="s">
        <v>55</v>
      </c>
      <c r="S3" s="107" t="s">
        <v>58</v>
      </c>
      <c r="T3" s="108" t="s">
        <v>55</v>
      </c>
      <c r="U3" s="107" t="s">
        <v>58</v>
      </c>
      <c r="V3" s="108" t="s">
        <v>55</v>
      </c>
      <c r="W3" s="107" t="s">
        <v>58</v>
      </c>
      <c r="X3" s="108" t="s">
        <v>55</v>
      </c>
      <c r="Y3" s="107" t="s">
        <v>58</v>
      </c>
      <c r="Z3" s="108" t="s">
        <v>55</v>
      </c>
      <c r="AA3" s="109" t="s">
        <v>58</v>
      </c>
      <c r="AB3" s="110" t="s">
        <v>55</v>
      </c>
      <c r="AC3" s="107" t="s">
        <v>58</v>
      </c>
      <c r="AD3" s="108" t="s">
        <v>55</v>
      </c>
      <c r="AE3" s="107" t="s">
        <v>58</v>
      </c>
      <c r="AF3" s="108" t="s">
        <v>55</v>
      </c>
      <c r="AG3" s="107" t="s">
        <v>58</v>
      </c>
      <c r="AH3" s="108" t="s">
        <v>55</v>
      </c>
      <c r="AI3" s="107" t="s">
        <v>58</v>
      </c>
      <c r="AJ3" s="108" t="s">
        <v>55</v>
      </c>
      <c r="AK3" s="107" t="s">
        <v>58</v>
      </c>
      <c r="AL3" s="108" t="s">
        <v>55</v>
      </c>
      <c r="AM3" s="107" t="s">
        <v>58</v>
      </c>
      <c r="AN3" s="108" t="s">
        <v>55</v>
      </c>
      <c r="AO3" s="107" t="s">
        <v>58</v>
      </c>
      <c r="AP3" s="108" t="s">
        <v>55</v>
      </c>
      <c r="AQ3" s="107" t="s">
        <v>58</v>
      </c>
      <c r="AR3" s="108" t="s">
        <v>55</v>
      </c>
      <c r="AS3" s="107" t="s">
        <v>58</v>
      </c>
      <c r="AT3" s="108" t="s">
        <v>55</v>
      </c>
      <c r="AU3" s="107" t="s">
        <v>58</v>
      </c>
      <c r="AV3" s="108" t="s">
        <v>55</v>
      </c>
      <c r="AW3" s="107" t="s">
        <v>58</v>
      </c>
      <c r="AX3" s="108" t="s">
        <v>55</v>
      </c>
      <c r="AY3" s="107" t="s">
        <v>58</v>
      </c>
      <c r="AZ3" s="108" t="s">
        <v>55</v>
      </c>
      <c r="BA3" s="107" t="s">
        <v>58</v>
      </c>
      <c r="BB3" s="108" t="s">
        <v>55</v>
      </c>
      <c r="BC3" s="107" t="s">
        <v>58</v>
      </c>
      <c r="BD3" s="108" t="s">
        <v>55</v>
      </c>
      <c r="BE3" s="107" t="s">
        <v>58</v>
      </c>
      <c r="BF3" s="108" t="s">
        <v>55</v>
      </c>
      <c r="BG3" s="107" t="s">
        <v>58</v>
      </c>
      <c r="BH3" s="108" t="s">
        <v>55</v>
      </c>
      <c r="BI3" s="107" t="s">
        <v>58</v>
      </c>
      <c r="BJ3" s="108" t="s">
        <v>55</v>
      </c>
      <c r="BK3" s="107" t="s">
        <v>58</v>
      </c>
      <c r="BL3" s="108" t="s">
        <v>55</v>
      </c>
      <c r="BM3" s="107" t="s">
        <v>58</v>
      </c>
      <c r="BN3" s="108" t="s">
        <v>55</v>
      </c>
      <c r="BO3" s="107" t="s">
        <v>58</v>
      </c>
      <c r="BP3" s="108" t="s">
        <v>55</v>
      </c>
      <c r="BQ3" s="107" t="s">
        <v>58</v>
      </c>
      <c r="BR3" s="108" t="s">
        <v>55</v>
      </c>
      <c r="BS3" s="107" t="s">
        <v>58</v>
      </c>
      <c r="BT3" s="108" t="s">
        <v>55</v>
      </c>
      <c r="BU3" s="107" t="s">
        <v>58</v>
      </c>
      <c r="BV3" s="108" t="s">
        <v>55</v>
      </c>
      <c r="BW3" s="107" t="s">
        <v>58</v>
      </c>
      <c r="BX3" s="108" t="s">
        <v>55</v>
      </c>
      <c r="BY3" s="107" t="s">
        <v>58</v>
      </c>
      <c r="BZ3" s="108" t="s">
        <v>55</v>
      </c>
      <c r="CA3" s="107" t="s">
        <v>58</v>
      </c>
      <c r="CB3" s="108" t="s">
        <v>55</v>
      </c>
      <c r="CC3" s="107" t="s">
        <v>58</v>
      </c>
      <c r="CD3" s="108" t="s">
        <v>55</v>
      </c>
      <c r="CE3" s="111" t="s">
        <v>58</v>
      </c>
      <c r="CF3" s="112" t="s">
        <v>55</v>
      </c>
      <c r="CG3" s="106" t="s">
        <v>57</v>
      </c>
    </row>
    <row r="4" customFormat="false" ht="15.75" hidden="false" customHeight="false" outlineLevel="0" collapsed="false">
      <c r="B4" s="320"/>
      <c r="C4" s="125"/>
      <c r="D4" s="126"/>
      <c r="E4" s="125"/>
      <c r="F4" s="126"/>
      <c r="G4" s="125"/>
      <c r="H4" s="126"/>
      <c r="I4" s="125"/>
      <c r="J4" s="126"/>
      <c r="K4" s="125"/>
      <c r="L4" s="126"/>
      <c r="M4" s="272"/>
      <c r="N4" s="274"/>
      <c r="O4" s="125"/>
      <c r="P4" s="126"/>
      <c r="Q4" s="125"/>
      <c r="R4" s="126"/>
      <c r="S4" s="125"/>
      <c r="T4" s="126"/>
      <c r="U4" s="125"/>
      <c r="V4" s="129"/>
      <c r="W4" s="128"/>
      <c r="X4" s="129"/>
      <c r="Y4" s="128"/>
      <c r="Z4" s="321"/>
      <c r="AA4" s="322"/>
      <c r="AB4" s="323"/>
      <c r="AC4" s="150"/>
      <c r="AD4" s="126"/>
      <c r="AE4" s="131"/>
      <c r="AF4" s="126"/>
      <c r="AG4" s="131"/>
      <c r="AH4" s="126"/>
      <c r="AI4" s="131"/>
      <c r="AJ4" s="126"/>
      <c r="AK4" s="131"/>
      <c r="AL4" s="126"/>
      <c r="AM4" s="131"/>
      <c r="AN4" s="126"/>
      <c r="AO4" s="131"/>
      <c r="AP4" s="126"/>
      <c r="AQ4" s="131"/>
      <c r="AR4" s="126"/>
      <c r="AS4" s="131"/>
      <c r="AT4" s="126"/>
      <c r="AU4" s="131"/>
      <c r="AV4" s="126"/>
      <c r="AW4" s="131"/>
      <c r="AX4" s="126"/>
      <c r="AY4" s="131"/>
      <c r="AZ4" s="126"/>
      <c r="BA4" s="131"/>
      <c r="BB4" s="126"/>
      <c r="BC4" s="131"/>
      <c r="BD4" s="126"/>
      <c r="BE4" s="131"/>
      <c r="BF4" s="126"/>
      <c r="BG4" s="131"/>
      <c r="BH4" s="126"/>
      <c r="BI4" s="131"/>
      <c r="BJ4" s="126"/>
      <c r="BK4" s="131"/>
      <c r="BL4" s="126"/>
      <c r="BM4" s="131"/>
      <c r="BN4" s="126"/>
      <c r="BO4" s="131"/>
      <c r="BP4" s="126"/>
      <c r="BQ4" s="131"/>
      <c r="BR4" s="126"/>
      <c r="BS4" s="131"/>
      <c r="BT4" s="126"/>
      <c r="BU4" s="131"/>
      <c r="BV4" s="126"/>
      <c r="BW4" s="131"/>
      <c r="BX4" s="126"/>
      <c r="BY4" s="131"/>
      <c r="BZ4" s="126"/>
      <c r="CA4" s="131"/>
      <c r="CB4" s="126"/>
      <c r="CC4" s="131"/>
      <c r="CD4" s="126"/>
      <c r="CE4" s="132" t="n">
        <f aca="false">C4+E4+G4+I4+K4+M4+O4+Q4+S4+U4+W4+Y4+AA4+AC4+AE4+AG4+AI4+AK4+AM4+AO4+AQ4+AS4+AU4+AW4+AY4+BA4+BC4+BE4+BG4+BI4+BK4+BM4+BO4+BQ4+BS4+BU4+BW4+BY4+CA4+CC4</f>
        <v>0</v>
      </c>
      <c r="CF4" s="133" t="n">
        <f aca="false">IF(AND(CE4=0,CI4=0),0,(CL4+CM4)/CI4)</f>
        <v>0</v>
      </c>
      <c r="CG4" s="124" t="n">
        <f aca="false">B4</f>
        <v>0</v>
      </c>
    </row>
    <row r="5" customFormat="false" ht="15.75" hidden="false" customHeight="false" outlineLevel="0" collapsed="false">
      <c r="B5" s="320"/>
      <c r="C5" s="125"/>
      <c r="D5" s="126"/>
      <c r="E5" s="125"/>
      <c r="F5" s="126"/>
      <c r="G5" s="125"/>
      <c r="H5" s="126"/>
      <c r="I5" s="125"/>
      <c r="J5" s="126"/>
      <c r="K5" s="125"/>
      <c r="L5" s="126"/>
      <c r="M5" s="125"/>
      <c r="N5" s="126"/>
      <c r="O5" s="125"/>
      <c r="P5" s="127"/>
      <c r="Q5" s="128"/>
      <c r="R5" s="129"/>
      <c r="S5" s="125"/>
      <c r="T5" s="127"/>
      <c r="U5" s="125"/>
      <c r="V5" s="325"/>
      <c r="W5" s="125"/>
      <c r="X5" s="126"/>
      <c r="Y5" s="128"/>
      <c r="Z5" s="321"/>
      <c r="AA5" s="125"/>
      <c r="AB5" s="126"/>
      <c r="AC5" s="365" t="n">
        <v>37163</v>
      </c>
      <c r="AD5" s="126"/>
      <c r="AE5" s="302" t="n">
        <v>37165</v>
      </c>
      <c r="AF5" s="126"/>
      <c r="AG5" s="302" t="n">
        <f aca="false">AE5+1</f>
        <v>37166</v>
      </c>
      <c r="AH5" s="129"/>
      <c r="AI5" s="302" t="n">
        <f aca="false">AG5+1</f>
        <v>37167</v>
      </c>
      <c r="AJ5" s="129"/>
      <c r="AK5" s="302" t="n">
        <f aca="false">AI5+1</f>
        <v>37168</v>
      </c>
      <c r="AL5" s="129"/>
      <c r="AM5" s="302" t="n">
        <f aca="false">AK5+1</f>
        <v>37169</v>
      </c>
      <c r="AN5" s="126"/>
      <c r="AO5" s="302" t="n">
        <f aca="false">AM5+1</f>
        <v>37170</v>
      </c>
      <c r="AP5" s="126"/>
      <c r="AQ5" s="302" t="n">
        <f aca="false">AO5+1</f>
        <v>37171</v>
      </c>
      <c r="AR5" s="126"/>
      <c r="AS5" s="302" t="n">
        <f aca="false">AQ5+1</f>
        <v>37172</v>
      </c>
      <c r="AT5" s="126"/>
      <c r="AU5" s="302" t="n">
        <f aca="false">AS5+1</f>
        <v>37173</v>
      </c>
      <c r="AV5" s="126"/>
      <c r="AW5" s="302" t="n">
        <f aca="false">AU5+1</f>
        <v>37174</v>
      </c>
      <c r="AX5" s="126"/>
      <c r="AY5" s="302" t="n">
        <f aca="false">AW5+3</f>
        <v>37177</v>
      </c>
      <c r="AZ5" s="126"/>
      <c r="BA5" s="302" t="n">
        <f aca="false">AY5+1</f>
        <v>37178</v>
      </c>
      <c r="BB5" s="126"/>
      <c r="BC5" s="302" t="n">
        <f aca="false">BA5+1</f>
        <v>37179</v>
      </c>
      <c r="BD5" s="126"/>
      <c r="BE5" s="302" t="n">
        <f aca="false">BC5+1</f>
        <v>37180</v>
      </c>
      <c r="BF5" s="126"/>
      <c r="BG5" s="302" t="n">
        <f aca="false">BE5+1</f>
        <v>37181</v>
      </c>
      <c r="BH5" s="126"/>
      <c r="BI5" s="131"/>
      <c r="BJ5" s="126"/>
      <c r="BK5" s="131"/>
      <c r="BL5" s="126"/>
      <c r="BM5" s="131"/>
      <c r="BN5" s="126"/>
      <c r="BO5" s="131"/>
      <c r="BP5" s="126"/>
      <c r="BQ5" s="131"/>
      <c r="BR5" s="126"/>
      <c r="BS5" s="131"/>
      <c r="BT5" s="126"/>
      <c r="BU5" s="131"/>
      <c r="BV5" s="126"/>
      <c r="BW5" s="131"/>
      <c r="BX5" s="126"/>
      <c r="BY5" s="131"/>
      <c r="BZ5" s="126"/>
      <c r="CA5" s="131"/>
      <c r="CB5" s="126"/>
      <c r="CC5" s="131"/>
      <c r="CD5" s="126"/>
      <c r="CE5" s="132" t="n">
        <f aca="false">C5+E5+G5+I5+K5+M5+O5+Q5+S5+U5+W5+Y5+AA5+AC5+AE5+AG5+AI5+AK5+AM5+AO5+AQ5+AS5+AU5+AW5+AY5+BA5+BC5+BE5+BG5+BI5+BK5+BM5+BO5+BQ5+BS5+BU5+BW5+BY5+CA5+CC5</f>
        <v>594753</v>
      </c>
      <c r="CF5" s="133" t="e">
        <f aca="false">IF(AND(CE5=0,CI5=0),0,(CL5+CM5)/CI5)</f>
        <v>#DIV/0!</v>
      </c>
      <c r="CG5" s="124" t="n">
        <f aca="false">B5</f>
        <v>0</v>
      </c>
    </row>
    <row r="6" customFormat="false" ht="15.75" hidden="false" customHeight="false" outlineLevel="0" collapsed="false">
      <c r="B6" s="124" t="n">
        <f aca="false">'ZONE G POSITIONS'!B7</f>
        <v>37165</v>
      </c>
      <c r="C6" s="125" t="n">
        <v>-225</v>
      </c>
      <c r="D6" s="126" t="n">
        <v>35</v>
      </c>
      <c r="E6" s="125" t="n">
        <v>50</v>
      </c>
      <c r="F6" s="126" t="n">
        <v>34.25</v>
      </c>
      <c r="G6" s="125" t="n">
        <v>50</v>
      </c>
      <c r="H6" s="126" t="n">
        <v>34.25</v>
      </c>
      <c r="I6" s="125" t="n">
        <v>-50</v>
      </c>
      <c r="J6" s="126" t="n">
        <v>34.5</v>
      </c>
      <c r="K6" s="125" t="n">
        <v>50</v>
      </c>
      <c r="L6" s="126" t="n">
        <v>34.5</v>
      </c>
      <c r="M6" s="125" t="n">
        <v>50</v>
      </c>
      <c r="N6" s="126" t="n">
        <v>34.25</v>
      </c>
      <c r="O6" s="125" t="n">
        <v>50</v>
      </c>
      <c r="P6" s="126" t="n">
        <v>34</v>
      </c>
      <c r="Q6" s="125" t="n">
        <v>50</v>
      </c>
      <c r="R6" s="127" t="n">
        <v>33.9</v>
      </c>
      <c r="S6" s="128" t="n">
        <v>-50</v>
      </c>
      <c r="T6" s="129" t="n">
        <v>34.05</v>
      </c>
      <c r="U6" s="125" t="n">
        <v>-50</v>
      </c>
      <c r="V6" s="126" t="n">
        <v>34</v>
      </c>
      <c r="W6" s="125" t="n">
        <v>-50</v>
      </c>
      <c r="X6" s="325" t="n">
        <v>33.9</v>
      </c>
      <c r="Y6" s="125" t="n">
        <v>50</v>
      </c>
      <c r="Z6" s="127" t="n">
        <v>33.8</v>
      </c>
      <c r="AA6" s="128" t="n">
        <v>50</v>
      </c>
      <c r="AB6" s="321" t="n">
        <v>33.7</v>
      </c>
      <c r="AC6" s="150"/>
      <c r="AD6" s="126"/>
      <c r="AE6" s="131"/>
      <c r="AF6" s="126"/>
      <c r="AG6" s="128"/>
      <c r="AH6" s="129"/>
      <c r="AI6" s="128"/>
      <c r="AJ6" s="129"/>
      <c r="AK6" s="128"/>
      <c r="AL6" s="129"/>
      <c r="AM6" s="131"/>
      <c r="AN6" s="126"/>
      <c r="AO6" s="131"/>
      <c r="AP6" s="126"/>
      <c r="AQ6" s="131"/>
      <c r="AR6" s="126"/>
      <c r="AS6" s="131"/>
      <c r="AT6" s="126"/>
      <c r="AU6" s="131"/>
      <c r="AV6" s="126"/>
      <c r="AW6" s="131"/>
      <c r="AX6" s="126"/>
      <c r="AY6" s="131"/>
      <c r="AZ6" s="126"/>
      <c r="BA6" s="131"/>
      <c r="BB6" s="126"/>
      <c r="BC6" s="131"/>
      <c r="BD6" s="126"/>
      <c r="BE6" s="131"/>
      <c r="BF6" s="126"/>
      <c r="BG6" s="131"/>
      <c r="BH6" s="126"/>
      <c r="BI6" s="131"/>
      <c r="BJ6" s="126"/>
      <c r="BK6" s="131"/>
      <c r="BL6" s="126"/>
      <c r="BM6" s="131"/>
      <c r="BN6" s="126"/>
      <c r="BO6" s="131"/>
      <c r="BP6" s="126"/>
      <c r="BQ6" s="131"/>
      <c r="BR6" s="126"/>
      <c r="BS6" s="131"/>
      <c r="BT6" s="126"/>
      <c r="BU6" s="131"/>
      <c r="BV6" s="126"/>
      <c r="BW6" s="131"/>
      <c r="BX6" s="126"/>
      <c r="BY6" s="131"/>
      <c r="BZ6" s="126"/>
      <c r="CA6" s="131"/>
      <c r="CB6" s="126"/>
      <c r="CC6" s="131"/>
      <c r="CD6" s="126"/>
      <c r="CE6" s="132" t="n">
        <f aca="false">C6+E6+G6+I6+K6+M6+O6+Q6+S6+U6+W6+Y6+AA6+AC6+AE6+AG6+AI6+AK6+AM6+AO6+AQ6+AS6+AU6+AW6+AY6+BA6+BC6+BE6+BG6+BI6+BK6+BM6+BO6+BQ6+BS6+BU6+BW6+BY6+CA6+CC6</f>
        <v>-25</v>
      </c>
      <c r="CF6" s="133" t="n">
        <f aca="false">D6</f>
        <v>35</v>
      </c>
      <c r="CG6" s="124" t="n">
        <f aca="false">B6</f>
        <v>37165</v>
      </c>
    </row>
    <row r="7" customFormat="false" ht="15.75" hidden="false" customHeight="false" outlineLevel="0" collapsed="false">
      <c r="B7" s="124" t="n">
        <f aca="false">'ZONE G POSITIONS'!B8</f>
        <v>37166</v>
      </c>
      <c r="C7" s="128" t="n">
        <v>-225</v>
      </c>
      <c r="D7" s="127" t="n">
        <v>35</v>
      </c>
      <c r="E7" s="128" t="n">
        <v>50</v>
      </c>
      <c r="F7" s="127" t="n">
        <v>34.25</v>
      </c>
      <c r="G7" s="128" t="n">
        <v>50</v>
      </c>
      <c r="H7" s="129" t="n">
        <v>34.25</v>
      </c>
      <c r="I7" s="128" t="n">
        <v>-50</v>
      </c>
      <c r="J7" s="129" t="n">
        <v>34.5</v>
      </c>
      <c r="K7" s="128" t="n">
        <v>50</v>
      </c>
      <c r="L7" s="129" t="n">
        <v>34.5</v>
      </c>
      <c r="M7" s="128" t="n">
        <v>50</v>
      </c>
      <c r="N7" s="129" t="n">
        <v>34.25</v>
      </c>
      <c r="O7" s="128"/>
      <c r="P7" s="127"/>
      <c r="Q7" s="128"/>
      <c r="R7" s="129"/>
      <c r="S7" s="128"/>
      <c r="T7" s="127"/>
      <c r="U7" s="128" t="n">
        <v>-50</v>
      </c>
      <c r="V7" s="129" t="n">
        <v>34</v>
      </c>
      <c r="W7" s="128"/>
      <c r="X7" s="129"/>
      <c r="Y7" s="128" t="n">
        <v>50</v>
      </c>
      <c r="Z7" s="127" t="n">
        <v>33.85</v>
      </c>
      <c r="AA7" s="128" t="n">
        <v>50</v>
      </c>
      <c r="AB7" s="321" t="n">
        <v>33.6</v>
      </c>
      <c r="AC7" s="150" t="n">
        <v>-100</v>
      </c>
      <c r="AD7" s="126" t="n">
        <v>33.43</v>
      </c>
      <c r="AE7" s="131"/>
      <c r="AF7" s="126"/>
      <c r="AG7" s="128"/>
      <c r="AH7" s="129"/>
      <c r="AI7" s="128"/>
      <c r="AJ7" s="129"/>
      <c r="AK7" s="128"/>
      <c r="AL7" s="129"/>
      <c r="AM7" s="131"/>
      <c r="AN7" s="126"/>
      <c r="AO7" s="131"/>
      <c r="AP7" s="126"/>
      <c r="AQ7" s="131"/>
      <c r="AR7" s="126"/>
      <c r="AS7" s="131"/>
      <c r="AT7" s="126"/>
      <c r="AU7" s="131"/>
      <c r="AV7" s="126"/>
      <c r="AW7" s="131"/>
      <c r="AX7" s="126"/>
      <c r="AY7" s="131"/>
      <c r="AZ7" s="126"/>
      <c r="BA7" s="131"/>
      <c r="BB7" s="126"/>
      <c r="BC7" s="131"/>
      <c r="BD7" s="126"/>
      <c r="BE7" s="131"/>
      <c r="BF7" s="126"/>
      <c r="BG7" s="131"/>
      <c r="BH7" s="126"/>
      <c r="BI7" s="131"/>
      <c r="BJ7" s="126"/>
      <c r="BK7" s="131"/>
      <c r="BL7" s="126"/>
      <c r="BM7" s="131"/>
      <c r="BN7" s="126"/>
      <c r="BO7" s="131"/>
      <c r="BP7" s="126"/>
      <c r="BQ7" s="131"/>
      <c r="BR7" s="126"/>
      <c r="BS7" s="131"/>
      <c r="BT7" s="126"/>
      <c r="BU7" s="131"/>
      <c r="BV7" s="126"/>
      <c r="BW7" s="131"/>
      <c r="BX7" s="126"/>
      <c r="BY7" s="131"/>
      <c r="BZ7" s="126"/>
      <c r="CA7" s="131"/>
      <c r="CB7" s="126"/>
      <c r="CC7" s="131"/>
      <c r="CD7" s="126"/>
      <c r="CE7" s="132" t="n">
        <f aca="false">C7+E7+G7+I7+K7+M7+O7+Q7+S7+U7+W7+Y7+AA7+AC7+AE7+AG7+AI7+AK7+AM7+AO7+AQ7+AS7+AU7+AW7+AY7+BA7+BC7+BE7+BG7+BI7+BK7+BM7+BO7+BQ7+BS7+BU7+BW7+BY7+CA7+CC7</f>
        <v>-125</v>
      </c>
      <c r="CF7" s="133" t="n">
        <f aca="false">D7</f>
        <v>35</v>
      </c>
      <c r="CG7" s="124" t="n">
        <f aca="false">B7</f>
        <v>37166</v>
      </c>
    </row>
    <row r="8" customFormat="false" ht="15.75" hidden="false" customHeight="false" outlineLevel="0" collapsed="false">
      <c r="B8" s="124" t="n">
        <f aca="false">'ZONE G POSITIONS'!B9</f>
        <v>37167</v>
      </c>
      <c r="C8" s="125" t="n">
        <v>-225</v>
      </c>
      <c r="D8" s="126" t="n">
        <v>35</v>
      </c>
      <c r="E8" s="125" t="n">
        <v>50</v>
      </c>
      <c r="F8" s="126" t="n">
        <v>34.25</v>
      </c>
      <c r="G8" s="125" t="n">
        <v>50</v>
      </c>
      <c r="H8" s="126" t="n">
        <v>34.25</v>
      </c>
      <c r="I8" s="128" t="n">
        <v>-50</v>
      </c>
      <c r="J8" s="129" t="n">
        <v>34.5</v>
      </c>
      <c r="K8" s="125" t="n">
        <v>50</v>
      </c>
      <c r="L8" s="129" t="n">
        <v>34.5</v>
      </c>
      <c r="M8" s="125" t="n">
        <v>50</v>
      </c>
      <c r="N8" s="129" t="n">
        <v>34.25</v>
      </c>
      <c r="O8" s="128"/>
      <c r="P8" s="127"/>
      <c r="Q8" s="125"/>
      <c r="R8" s="127"/>
      <c r="S8" s="128"/>
      <c r="T8" s="127"/>
      <c r="U8" s="128" t="n">
        <v>-50</v>
      </c>
      <c r="V8" s="129" t="n">
        <v>34</v>
      </c>
      <c r="W8" s="128"/>
      <c r="X8" s="129"/>
      <c r="Y8" s="128" t="n">
        <v>50</v>
      </c>
      <c r="Z8" s="127" t="n">
        <v>33.85</v>
      </c>
      <c r="AA8" s="128" t="n">
        <v>50</v>
      </c>
      <c r="AB8" s="129" t="n">
        <v>33.6</v>
      </c>
      <c r="AC8" s="150" t="n">
        <v>-100</v>
      </c>
      <c r="AD8" s="126" t="n">
        <v>33.43</v>
      </c>
      <c r="AE8" s="125" t="n">
        <v>100</v>
      </c>
      <c r="AF8" s="126" t="n">
        <v>33.439</v>
      </c>
      <c r="AG8" s="125" t="n">
        <v>0</v>
      </c>
      <c r="AH8" s="126" t="n">
        <v>32.8</v>
      </c>
      <c r="AI8" s="128"/>
      <c r="AJ8" s="129"/>
      <c r="AK8" s="128"/>
      <c r="AL8" s="129"/>
      <c r="AM8" s="131"/>
      <c r="AN8" s="126"/>
      <c r="AO8" s="131"/>
      <c r="AP8" s="126"/>
      <c r="AQ8" s="131"/>
      <c r="AR8" s="126"/>
      <c r="AS8" s="131"/>
      <c r="AT8" s="126"/>
      <c r="AU8" s="131"/>
      <c r="AV8" s="126"/>
      <c r="AW8" s="131"/>
      <c r="AX8" s="126"/>
      <c r="AY8" s="131"/>
      <c r="AZ8" s="126"/>
      <c r="BA8" s="131"/>
      <c r="BB8" s="126"/>
      <c r="BC8" s="131"/>
      <c r="BD8" s="126"/>
      <c r="BE8" s="131"/>
      <c r="BF8" s="126"/>
      <c r="BG8" s="131"/>
      <c r="BH8" s="126"/>
      <c r="BI8" s="131"/>
      <c r="BJ8" s="126"/>
      <c r="BK8" s="131"/>
      <c r="BL8" s="126"/>
      <c r="BM8" s="131"/>
      <c r="BN8" s="126"/>
      <c r="BO8" s="131"/>
      <c r="BP8" s="126"/>
      <c r="BQ8" s="131"/>
      <c r="BR8" s="126"/>
      <c r="BS8" s="131"/>
      <c r="BT8" s="126"/>
      <c r="BU8" s="131"/>
      <c r="BV8" s="126"/>
      <c r="BW8" s="131"/>
      <c r="BX8" s="126"/>
      <c r="BY8" s="131"/>
      <c r="BZ8" s="126"/>
      <c r="CA8" s="131"/>
      <c r="CB8" s="126"/>
      <c r="CC8" s="131"/>
      <c r="CD8" s="126"/>
      <c r="CE8" s="132" t="n">
        <f aca="false">C8+E8+G8+I8+K8+M8+O8+Q8+S8+U8+W8+Y8+AA8+AC8+AE8+AG8+AI8+AK8+AM8+AO8+AQ8+AS8+AU8+AW8+AY8+BA8+BC8+BE8+BG8+BI8+BK8+BM8+BO8+BQ8+BS8+BU8+BW8+BY8+CA8+CC8</f>
        <v>-25</v>
      </c>
      <c r="CF8" s="133" t="n">
        <f aca="false">D8</f>
        <v>35</v>
      </c>
      <c r="CG8" s="124" t="n">
        <f aca="false">B8</f>
        <v>37167</v>
      </c>
    </row>
    <row r="9" customFormat="false" ht="15.75" hidden="false" customHeight="false" outlineLevel="0" collapsed="false">
      <c r="B9" s="124" t="n">
        <f aca="false">'ZONE G POSITIONS'!B10</f>
        <v>37168</v>
      </c>
      <c r="C9" s="128" t="n">
        <v>-225</v>
      </c>
      <c r="D9" s="127" t="n">
        <v>35</v>
      </c>
      <c r="E9" s="128" t="n">
        <v>50</v>
      </c>
      <c r="F9" s="127" t="n">
        <v>34.25</v>
      </c>
      <c r="G9" s="128" t="n">
        <v>50</v>
      </c>
      <c r="H9" s="129" t="n">
        <v>34.25</v>
      </c>
      <c r="I9" s="128" t="n">
        <v>-50</v>
      </c>
      <c r="J9" s="129" t="n">
        <v>34.5</v>
      </c>
      <c r="K9" s="128" t="n">
        <v>50</v>
      </c>
      <c r="L9" s="129" t="n">
        <v>34.5</v>
      </c>
      <c r="M9" s="128" t="n">
        <v>50</v>
      </c>
      <c r="N9" s="129" t="n">
        <v>34.25</v>
      </c>
      <c r="O9" s="128"/>
      <c r="P9" s="129"/>
      <c r="Q9" s="125"/>
      <c r="R9" s="127"/>
      <c r="S9" s="128"/>
      <c r="T9" s="127"/>
      <c r="U9" s="128" t="n">
        <v>-50</v>
      </c>
      <c r="V9" s="129" t="n">
        <v>34</v>
      </c>
      <c r="W9" s="128"/>
      <c r="X9" s="129"/>
      <c r="Y9" s="128" t="n">
        <v>50</v>
      </c>
      <c r="Z9" s="127" t="n">
        <v>33.85</v>
      </c>
      <c r="AA9" s="128" t="n">
        <v>50</v>
      </c>
      <c r="AB9" s="129" t="n">
        <v>33.6</v>
      </c>
      <c r="AC9" s="150" t="n">
        <v>-100</v>
      </c>
      <c r="AD9" s="126" t="n">
        <v>33.43</v>
      </c>
      <c r="AE9" s="128" t="n">
        <v>100</v>
      </c>
      <c r="AF9" s="127" t="n">
        <v>33.439</v>
      </c>
      <c r="AG9" s="128" t="n">
        <v>150</v>
      </c>
      <c r="AH9" s="127" t="n">
        <v>31.4</v>
      </c>
      <c r="AI9" s="128"/>
      <c r="AJ9" s="129"/>
      <c r="AK9" s="128"/>
      <c r="AL9" s="129"/>
      <c r="AM9" s="131"/>
      <c r="AN9" s="126"/>
      <c r="AO9" s="131"/>
      <c r="AP9" s="126"/>
      <c r="AQ9" s="131"/>
      <c r="AR9" s="126"/>
      <c r="AS9" s="131"/>
      <c r="AT9" s="126"/>
      <c r="AU9" s="131"/>
      <c r="AV9" s="126"/>
      <c r="AW9" s="131"/>
      <c r="AX9" s="126"/>
      <c r="AY9" s="131"/>
      <c r="AZ9" s="126"/>
      <c r="BA9" s="131"/>
      <c r="BB9" s="126"/>
      <c r="BC9" s="131"/>
      <c r="BD9" s="126"/>
      <c r="BE9" s="131"/>
      <c r="BF9" s="126"/>
      <c r="BG9" s="131"/>
      <c r="BH9" s="126"/>
      <c r="BI9" s="131"/>
      <c r="BJ9" s="126"/>
      <c r="BK9" s="131"/>
      <c r="BL9" s="126"/>
      <c r="BM9" s="131"/>
      <c r="BN9" s="126"/>
      <c r="BO9" s="131"/>
      <c r="BP9" s="126"/>
      <c r="BQ9" s="131"/>
      <c r="BR9" s="126"/>
      <c r="BS9" s="131"/>
      <c r="BT9" s="126"/>
      <c r="BU9" s="131"/>
      <c r="BV9" s="126"/>
      <c r="BW9" s="131"/>
      <c r="BX9" s="126"/>
      <c r="BY9" s="131"/>
      <c r="BZ9" s="126"/>
      <c r="CA9" s="131"/>
      <c r="CB9" s="126"/>
      <c r="CC9" s="131"/>
      <c r="CD9" s="126"/>
      <c r="CE9" s="132" t="n">
        <f aca="false">C9+E9+G9+I9+K9+M9+O9+Q9+S9+U9+W9+Y9+AA9+AC9+AE9+AG9+AI9+AK9+AM9+AO9+AQ9+AS9+AU9+AW9+AY9+BA9+BC9+BE9+BG9+BI9+BK9+BM9+BO9+BQ9+BS9+BU9+BW9+BY9+CA9+CC9</f>
        <v>125</v>
      </c>
      <c r="CF9" s="133" t="n">
        <f aca="false">D9</f>
        <v>35</v>
      </c>
      <c r="CG9" s="124" t="n">
        <f aca="false">B9</f>
        <v>37168</v>
      </c>
    </row>
    <row r="10" customFormat="false" ht="15.75" hidden="false" customHeight="false" outlineLevel="0" collapsed="false">
      <c r="B10" s="124" t="n">
        <f aca="false">'ZONE G POSITIONS'!B11</f>
        <v>37169</v>
      </c>
      <c r="C10" s="125" t="n">
        <v>-225</v>
      </c>
      <c r="D10" s="126" t="n">
        <v>35</v>
      </c>
      <c r="E10" s="125" t="n">
        <v>50</v>
      </c>
      <c r="F10" s="126" t="n">
        <v>34.25</v>
      </c>
      <c r="G10" s="125" t="n">
        <v>50</v>
      </c>
      <c r="H10" s="126" t="n">
        <v>34.25</v>
      </c>
      <c r="I10" s="125" t="n">
        <v>-50</v>
      </c>
      <c r="J10" s="126" t="n">
        <v>34.5</v>
      </c>
      <c r="K10" s="125" t="n">
        <v>50</v>
      </c>
      <c r="L10" s="126" t="n">
        <v>34.5</v>
      </c>
      <c r="M10" s="125" t="n">
        <v>50</v>
      </c>
      <c r="N10" s="126" t="n">
        <v>34.25</v>
      </c>
      <c r="O10" s="128"/>
      <c r="P10" s="127"/>
      <c r="Q10" s="125"/>
      <c r="R10" s="127"/>
      <c r="S10" s="128"/>
      <c r="T10" s="127"/>
      <c r="U10" s="125" t="n">
        <v>-50</v>
      </c>
      <c r="V10" s="126" t="n">
        <v>34</v>
      </c>
      <c r="W10" s="128"/>
      <c r="X10" s="129"/>
      <c r="Y10" s="128" t="n">
        <v>50</v>
      </c>
      <c r="Z10" s="129" t="n">
        <v>33.85</v>
      </c>
      <c r="AA10" s="128" t="n">
        <v>50</v>
      </c>
      <c r="AB10" s="129" t="n">
        <v>33.6</v>
      </c>
      <c r="AC10" s="150" t="n">
        <v>-100</v>
      </c>
      <c r="AD10" s="126" t="n">
        <v>33.43</v>
      </c>
      <c r="AE10" s="125" t="n">
        <v>100</v>
      </c>
      <c r="AF10" s="126" t="n">
        <v>33.439</v>
      </c>
      <c r="AG10" s="125" t="n">
        <v>150</v>
      </c>
      <c r="AH10" s="126" t="n">
        <v>31.4</v>
      </c>
      <c r="AI10" s="125" t="n">
        <v>50</v>
      </c>
      <c r="AJ10" s="126" t="n">
        <v>30.467</v>
      </c>
      <c r="AK10" s="128"/>
      <c r="AL10" s="129"/>
      <c r="AM10" s="131"/>
      <c r="AN10" s="126"/>
      <c r="AO10" s="131"/>
      <c r="AP10" s="126"/>
      <c r="AQ10" s="131"/>
      <c r="AR10" s="126"/>
      <c r="AS10" s="131"/>
      <c r="AT10" s="126"/>
      <c r="AU10" s="131"/>
      <c r="AV10" s="126"/>
      <c r="AW10" s="131"/>
      <c r="AX10" s="126"/>
      <c r="AY10" s="131"/>
      <c r="AZ10" s="126"/>
      <c r="BA10" s="131"/>
      <c r="BB10" s="126"/>
      <c r="BC10" s="131"/>
      <c r="BD10" s="126"/>
      <c r="BE10" s="131"/>
      <c r="BF10" s="126"/>
      <c r="BG10" s="131"/>
      <c r="BH10" s="126"/>
      <c r="BI10" s="131"/>
      <c r="BJ10" s="126"/>
      <c r="BK10" s="131"/>
      <c r="BL10" s="126"/>
      <c r="BM10" s="131"/>
      <c r="BN10" s="126"/>
      <c r="BO10" s="131"/>
      <c r="BP10" s="126"/>
      <c r="BQ10" s="131"/>
      <c r="BR10" s="126"/>
      <c r="BS10" s="131"/>
      <c r="BT10" s="126"/>
      <c r="BU10" s="131"/>
      <c r="BV10" s="126"/>
      <c r="BW10" s="131"/>
      <c r="BX10" s="126"/>
      <c r="BY10" s="131"/>
      <c r="BZ10" s="126"/>
      <c r="CA10" s="131"/>
      <c r="CB10" s="126"/>
      <c r="CC10" s="131"/>
      <c r="CD10" s="126"/>
      <c r="CE10" s="132" t="n">
        <f aca="false">C10+E10+G10+I10+K10+M10+O10+Q10+S10+U10+W10+Y10+AA10+AC10+AE10+AG10+AI10+AK10+AM10+AO10+AQ10+AS10+AU10+AW10+AY10+BA10+BC10+BE10+BG10+BI10+BK10+BM10+BO10+BQ10+BS10+BU10+BW10+BY10+CA10+CC10</f>
        <v>175</v>
      </c>
      <c r="CF10" s="133" t="n">
        <f aca="false">D10</f>
        <v>35</v>
      </c>
      <c r="CG10" s="124" t="n">
        <f aca="false">B10</f>
        <v>37169</v>
      </c>
    </row>
    <row r="11" customFormat="false" ht="15.75" hidden="false" customHeight="false" outlineLevel="0" collapsed="false">
      <c r="B11" s="124" t="n">
        <f aca="false">'ZONE G POSITIONS'!B12</f>
        <v>37172</v>
      </c>
      <c r="C11" s="128" t="n">
        <v>-175</v>
      </c>
      <c r="D11" s="127" t="n">
        <v>35</v>
      </c>
      <c r="E11" s="128" t="n">
        <v>50</v>
      </c>
      <c r="F11" s="127" t="n">
        <v>35.25</v>
      </c>
      <c r="G11" s="128"/>
      <c r="H11" s="127"/>
      <c r="I11" s="128" t="n">
        <v>-50</v>
      </c>
      <c r="J11" s="129" t="n">
        <v>34.5</v>
      </c>
      <c r="K11" s="128" t="n">
        <v>50</v>
      </c>
      <c r="L11" s="129" t="n">
        <v>34.5</v>
      </c>
      <c r="M11" s="128" t="n">
        <v>50</v>
      </c>
      <c r="N11" s="126" t="n">
        <v>34.25</v>
      </c>
      <c r="O11" s="128"/>
      <c r="P11" s="127"/>
      <c r="Q11" s="125"/>
      <c r="R11" s="127"/>
      <c r="S11" s="128"/>
      <c r="T11" s="127"/>
      <c r="U11" s="128" t="n">
        <v>-50</v>
      </c>
      <c r="V11" s="129" t="n">
        <v>34</v>
      </c>
      <c r="W11" s="128"/>
      <c r="X11" s="129"/>
      <c r="Y11" s="128"/>
      <c r="Z11" s="129"/>
      <c r="AA11" s="128"/>
      <c r="AB11" s="129"/>
      <c r="AC11" s="150" t="n">
        <v>0</v>
      </c>
      <c r="AD11" s="126" t="n">
        <v>34.1</v>
      </c>
      <c r="AE11" s="128" t="n">
        <v>0</v>
      </c>
      <c r="AF11" s="127" t="n">
        <v>33.688</v>
      </c>
      <c r="AG11" s="128" t="n">
        <v>0</v>
      </c>
      <c r="AH11" s="127" t="n">
        <v>32.375</v>
      </c>
      <c r="AI11" s="128" t="n">
        <v>-100</v>
      </c>
      <c r="AJ11" s="127" t="n">
        <v>32.25</v>
      </c>
      <c r="AK11" s="128" t="n">
        <v>50</v>
      </c>
      <c r="AL11" s="127" t="n">
        <v>32.3</v>
      </c>
      <c r="AM11" s="128" t="n">
        <v>50</v>
      </c>
      <c r="AN11" s="127" t="n">
        <v>31.8</v>
      </c>
      <c r="AO11" s="131"/>
      <c r="AP11" s="126"/>
      <c r="AQ11" s="131"/>
      <c r="AR11" s="126"/>
      <c r="AS11" s="131"/>
      <c r="AT11" s="126"/>
      <c r="AU11" s="131"/>
      <c r="AV11" s="126"/>
      <c r="AW11" s="131"/>
      <c r="AX11" s="126"/>
      <c r="AY11" s="131"/>
      <c r="AZ11" s="126"/>
      <c r="BA11" s="131"/>
      <c r="BB11" s="126"/>
      <c r="BC11" s="131"/>
      <c r="BD11" s="126"/>
      <c r="BE11" s="131"/>
      <c r="BF11" s="126"/>
      <c r="BG11" s="131"/>
      <c r="BH11" s="126"/>
      <c r="BI11" s="131"/>
      <c r="BJ11" s="126"/>
      <c r="BK11" s="131"/>
      <c r="BL11" s="126"/>
      <c r="BM11" s="131"/>
      <c r="BN11" s="126"/>
      <c r="BO11" s="131"/>
      <c r="BP11" s="126"/>
      <c r="BQ11" s="131"/>
      <c r="BR11" s="126"/>
      <c r="BS11" s="131"/>
      <c r="BT11" s="126"/>
      <c r="BU11" s="131"/>
      <c r="BV11" s="126"/>
      <c r="BW11" s="131"/>
      <c r="BX11" s="126"/>
      <c r="BY11" s="131"/>
      <c r="BZ11" s="126"/>
      <c r="CA11" s="131"/>
      <c r="CB11" s="126"/>
      <c r="CC11" s="131"/>
      <c r="CD11" s="126"/>
      <c r="CE11" s="132" t="n">
        <f aca="false">C11+E11+G11+I11+K11+M11+O11+Q11+S11+U11+W11+Y11+AA11+AC11+AE11+AG11+AI11+AK11+AM11+AO11+AQ11+AS11+AU11+AW11+AY11+BA11+BC11+BE11+BG11+BI11+BK11+BM11+BO11+BQ11+BS11+BU11+BW11+BY11+CA11+CC11</f>
        <v>-125</v>
      </c>
      <c r="CF11" s="330" t="n">
        <f aca="false">(D11+F11+H11+J11+L11+N11+R11+T11+V11+X11+AB11+AD11+AF11+AH11+AJ11)/15</f>
        <v>22.6608666666667</v>
      </c>
      <c r="CG11" s="124" t="n">
        <f aca="false">B11</f>
        <v>37172</v>
      </c>
    </row>
    <row r="12" customFormat="false" ht="15.75" hidden="false" customHeight="false" outlineLevel="0" collapsed="false">
      <c r="B12" s="124" t="n">
        <f aca="false">'ZONE G POSITIONS'!B13</f>
        <v>37173</v>
      </c>
      <c r="C12" s="125" t="n">
        <v>-175</v>
      </c>
      <c r="D12" s="126" t="n">
        <v>35</v>
      </c>
      <c r="E12" s="125" t="n">
        <v>50</v>
      </c>
      <c r="F12" s="126" t="n">
        <v>34.25</v>
      </c>
      <c r="G12" s="128"/>
      <c r="H12" s="127"/>
      <c r="I12" s="128" t="n">
        <v>-50</v>
      </c>
      <c r="J12" s="129" t="n">
        <v>34.5</v>
      </c>
      <c r="K12" s="125" t="n">
        <v>50</v>
      </c>
      <c r="L12" s="129" t="n">
        <v>34.5</v>
      </c>
      <c r="M12" s="125" t="n">
        <v>50</v>
      </c>
      <c r="N12" s="129" t="n">
        <v>34.25</v>
      </c>
      <c r="O12" s="128"/>
      <c r="P12" s="127"/>
      <c r="Q12" s="125"/>
      <c r="R12" s="127"/>
      <c r="S12" s="128"/>
      <c r="T12" s="127"/>
      <c r="U12" s="128" t="n">
        <v>-50</v>
      </c>
      <c r="V12" s="129" t="n">
        <v>34</v>
      </c>
      <c r="W12" s="128"/>
      <c r="X12" s="129"/>
      <c r="Y12" s="128"/>
      <c r="Z12" s="129"/>
      <c r="AA12" s="128"/>
      <c r="AB12" s="129"/>
      <c r="AC12" s="131" t="n">
        <v>0</v>
      </c>
      <c r="AD12" s="126" t="n">
        <v>34.1</v>
      </c>
      <c r="AE12" s="128" t="n">
        <v>0</v>
      </c>
      <c r="AF12" s="127" t="n">
        <v>33.688</v>
      </c>
      <c r="AG12" s="128" t="n">
        <v>0</v>
      </c>
      <c r="AH12" s="127" t="n">
        <v>32.375</v>
      </c>
      <c r="AI12" s="128" t="n">
        <v>-100</v>
      </c>
      <c r="AJ12" s="127" t="n">
        <v>32.25</v>
      </c>
      <c r="AK12" s="128" t="n">
        <v>0</v>
      </c>
      <c r="AL12" s="127" t="n">
        <v>32.87</v>
      </c>
      <c r="AM12" s="128" t="n">
        <v>50</v>
      </c>
      <c r="AN12" s="127" t="n">
        <v>31.65</v>
      </c>
      <c r="AO12" s="125"/>
      <c r="AP12" s="127"/>
      <c r="AQ12" s="128"/>
      <c r="AR12" s="127"/>
      <c r="AS12" s="128"/>
      <c r="AT12" s="127"/>
      <c r="AU12" s="128"/>
      <c r="AV12" s="127"/>
      <c r="AW12" s="125"/>
      <c r="AX12" s="127"/>
      <c r="AY12" s="128"/>
      <c r="AZ12" s="127"/>
      <c r="BA12" s="128"/>
      <c r="BB12" s="127"/>
      <c r="BC12" s="128"/>
      <c r="BD12" s="129"/>
      <c r="BE12" s="128"/>
      <c r="BF12" s="129"/>
      <c r="BG12" s="128"/>
      <c r="BH12" s="129"/>
      <c r="BI12" s="128"/>
      <c r="BJ12" s="127"/>
      <c r="BK12" s="128"/>
      <c r="BL12" s="127"/>
      <c r="BM12" s="128"/>
      <c r="BN12" s="127"/>
      <c r="BO12" s="125"/>
      <c r="BP12" s="127"/>
      <c r="BQ12" s="128"/>
      <c r="BR12" s="127"/>
      <c r="BS12" s="128"/>
      <c r="BT12" s="127"/>
      <c r="BU12" s="128"/>
      <c r="BV12" s="129"/>
      <c r="BW12" s="128"/>
      <c r="BX12" s="129"/>
      <c r="BY12" s="128"/>
      <c r="BZ12" s="129"/>
      <c r="CA12" s="128"/>
      <c r="CB12" s="127"/>
      <c r="CC12" s="131"/>
      <c r="CD12" s="126"/>
      <c r="CE12" s="132" t="n">
        <f aca="false">C12+E12+G12+I12+K12+M12+O12+Q12+S12+U12+W12+Y12+AA12+AC12+AE12+AG12+AI12+AK12+AM12+AO12+AQ12+AS12+AU12+AW12+AY12+BA12+BC12+BE12+BG12+BI12+BK12+BM12+BO12+BQ12+BS12+BU12+BW12+BY12+CA12+CC12</f>
        <v>-175</v>
      </c>
      <c r="CF12" s="330" t="n">
        <f aca="false">(D12+F12+H12+P12+Z12+AL12+AN12+AP12+AR12+AT12+AV12+AX12+AZ12+BB12)/14</f>
        <v>9.555</v>
      </c>
      <c r="CG12" s="124" t="n">
        <f aca="false">B12</f>
        <v>37173</v>
      </c>
    </row>
    <row r="13" customFormat="false" ht="15.75" hidden="false" customHeight="false" outlineLevel="0" collapsed="false">
      <c r="B13" s="124" t="n">
        <f aca="false">'ZONE G POSITIONS'!B14</f>
        <v>37174</v>
      </c>
      <c r="C13" s="128" t="n">
        <v>-175</v>
      </c>
      <c r="D13" s="127" t="n">
        <v>35</v>
      </c>
      <c r="E13" s="128" t="n">
        <v>50</v>
      </c>
      <c r="F13" s="127" t="n">
        <v>34.25</v>
      </c>
      <c r="G13" s="128"/>
      <c r="H13" s="127"/>
      <c r="I13" s="128" t="n">
        <v>-50</v>
      </c>
      <c r="J13" s="129" t="n">
        <v>34.5</v>
      </c>
      <c r="K13" s="128" t="n">
        <v>50</v>
      </c>
      <c r="L13" s="129" t="n">
        <v>34.5</v>
      </c>
      <c r="M13" s="128" t="n">
        <v>50</v>
      </c>
      <c r="N13" s="129" t="n">
        <v>34.25</v>
      </c>
      <c r="O13" s="128"/>
      <c r="P13" s="127"/>
      <c r="Q13" s="128"/>
      <c r="R13" s="129"/>
      <c r="S13" s="128"/>
      <c r="T13" s="129"/>
      <c r="U13" s="128" t="n">
        <v>-50</v>
      </c>
      <c r="V13" s="129" t="n">
        <v>34</v>
      </c>
      <c r="W13" s="128"/>
      <c r="X13" s="127"/>
      <c r="Y13" s="150"/>
      <c r="Z13" s="126"/>
      <c r="AA13" s="128"/>
      <c r="AB13" s="129"/>
      <c r="AC13" s="131" t="n">
        <v>0</v>
      </c>
      <c r="AD13" s="126" t="n">
        <v>34.1</v>
      </c>
      <c r="AE13" s="128" t="n">
        <v>0</v>
      </c>
      <c r="AF13" s="127" t="n">
        <v>33.688</v>
      </c>
      <c r="AG13" s="128" t="n">
        <v>0</v>
      </c>
      <c r="AH13" s="127" t="n">
        <v>32.375</v>
      </c>
      <c r="AI13" s="128" t="n">
        <v>-100</v>
      </c>
      <c r="AJ13" s="127" t="n">
        <v>32.25</v>
      </c>
      <c r="AK13" s="128" t="n">
        <v>0</v>
      </c>
      <c r="AL13" s="127" t="n">
        <v>32.87</v>
      </c>
      <c r="AM13" s="128" t="n">
        <v>50</v>
      </c>
      <c r="AN13" s="127" t="n">
        <v>31.65</v>
      </c>
      <c r="AO13" s="128"/>
      <c r="AP13" s="127"/>
      <c r="AQ13" s="128"/>
      <c r="AR13" s="127"/>
      <c r="AS13" s="128" t="n">
        <v>150</v>
      </c>
      <c r="AT13" s="127" t="n">
        <v>33.35</v>
      </c>
      <c r="AU13" s="128"/>
      <c r="AV13" s="127"/>
      <c r="AW13" s="128"/>
      <c r="AX13" s="129"/>
      <c r="AY13" s="128"/>
      <c r="AZ13" s="129"/>
      <c r="BA13" s="128"/>
      <c r="BB13" s="129"/>
      <c r="BC13" s="128"/>
      <c r="BD13" s="127"/>
      <c r="BE13" s="150"/>
      <c r="BF13" s="126"/>
      <c r="BG13" s="128"/>
      <c r="BH13" s="129"/>
      <c r="BI13" s="128"/>
      <c r="BJ13" s="129"/>
      <c r="BK13" s="125"/>
      <c r="BL13" s="127"/>
      <c r="BM13" s="128"/>
      <c r="BN13" s="127"/>
      <c r="BO13" s="128"/>
      <c r="BP13" s="129"/>
      <c r="BQ13" s="128"/>
      <c r="BR13" s="129"/>
      <c r="BS13" s="128"/>
      <c r="BT13" s="129"/>
      <c r="BU13" s="128"/>
      <c r="BV13" s="127"/>
      <c r="BW13" s="150"/>
      <c r="BX13" s="126"/>
      <c r="BY13" s="128"/>
      <c r="BZ13" s="129"/>
      <c r="CA13" s="128"/>
      <c r="CB13" s="129"/>
      <c r="CC13" s="131"/>
      <c r="CD13" s="126"/>
      <c r="CE13" s="132" t="n">
        <f aca="false">C13+E13+G13+I13+K13+M13+O13+Q13+S13+U13+W13+Y13+AA13+AC13+AE13+AG13+AI13+AK13+AM13+AO13+AQ13+AS13+AU13+AW13+AY13+BA13+BC13+BE13+BG13+BI13+BK13+BM13+BO13+BQ13+BS13+BU13+BW13+BY13+CA13+CC13</f>
        <v>-25</v>
      </c>
      <c r="CF13" s="330" t="n">
        <f aca="false">(D13+F13+H13+P13+R13+T13+X13+Z13+AB13+AD13+AF13+AH13+AJ13+AL13+AN13+AT13+AV13+AX13+AZ13+BD13+BF13+BH13+BJ13)/23</f>
        <v>13.0231739130435</v>
      </c>
      <c r="CG13" s="124" t="n">
        <f aca="false">B13</f>
        <v>37174</v>
      </c>
    </row>
    <row r="14" customFormat="false" ht="15.75" hidden="false" customHeight="false" outlineLevel="0" collapsed="false">
      <c r="B14" s="124" t="n">
        <f aca="false">'ZONE G POSITIONS'!B15</f>
        <v>37175</v>
      </c>
      <c r="C14" s="125" t="n">
        <v>-175</v>
      </c>
      <c r="D14" s="126" t="n">
        <v>35</v>
      </c>
      <c r="E14" s="125" t="n">
        <v>50</v>
      </c>
      <c r="F14" s="126" t="n">
        <v>34.25</v>
      </c>
      <c r="G14" s="128"/>
      <c r="H14" s="127"/>
      <c r="I14" s="125" t="n">
        <v>-50</v>
      </c>
      <c r="J14" s="126" t="n">
        <v>34.5</v>
      </c>
      <c r="K14" s="125" t="n">
        <v>50</v>
      </c>
      <c r="L14" s="126" t="n">
        <v>34.5</v>
      </c>
      <c r="M14" s="125" t="n">
        <v>50</v>
      </c>
      <c r="N14" s="129" t="n">
        <v>34.25</v>
      </c>
      <c r="O14" s="128"/>
      <c r="P14" s="127"/>
      <c r="Q14" s="128"/>
      <c r="R14" s="129"/>
      <c r="S14" s="128"/>
      <c r="T14" s="129"/>
      <c r="U14" s="125" t="n">
        <v>-50</v>
      </c>
      <c r="V14" s="126" t="n">
        <v>34</v>
      </c>
      <c r="W14" s="128"/>
      <c r="X14" s="127"/>
      <c r="Y14" s="150"/>
      <c r="Z14" s="126"/>
      <c r="AA14" s="131"/>
      <c r="AB14" s="126"/>
      <c r="AC14" s="131" t="n">
        <v>0</v>
      </c>
      <c r="AD14" s="126" t="n">
        <v>34.1</v>
      </c>
      <c r="AE14" s="128" t="n">
        <v>0</v>
      </c>
      <c r="AF14" s="127" t="n">
        <v>33.688</v>
      </c>
      <c r="AG14" s="128" t="n">
        <v>0</v>
      </c>
      <c r="AH14" s="127" t="n">
        <v>32.375</v>
      </c>
      <c r="AI14" s="128" t="n">
        <v>-100</v>
      </c>
      <c r="AJ14" s="127" t="n">
        <v>32.25</v>
      </c>
      <c r="AK14" s="128" t="n">
        <v>0</v>
      </c>
      <c r="AL14" s="127" t="n">
        <v>32.87</v>
      </c>
      <c r="AM14" s="128" t="n">
        <v>50</v>
      </c>
      <c r="AN14" s="127" t="n">
        <v>31.65</v>
      </c>
      <c r="AO14" s="128"/>
      <c r="AP14" s="127"/>
      <c r="AQ14" s="128"/>
      <c r="AR14" s="127"/>
      <c r="AS14" s="128" t="n">
        <v>0</v>
      </c>
      <c r="AT14" s="127" t="n">
        <v>33.3</v>
      </c>
      <c r="AU14" s="128" t="n">
        <v>200</v>
      </c>
      <c r="AV14" s="127" t="n">
        <v>31.5</v>
      </c>
      <c r="AW14" s="128"/>
      <c r="AX14" s="129"/>
      <c r="AY14" s="128"/>
      <c r="AZ14" s="129"/>
      <c r="BA14" s="128"/>
      <c r="BB14" s="129"/>
      <c r="BC14" s="128"/>
      <c r="BD14" s="127"/>
      <c r="BE14" s="150"/>
      <c r="BF14" s="126"/>
      <c r="BG14" s="131"/>
      <c r="BH14" s="126"/>
      <c r="BI14" s="128"/>
      <c r="BJ14" s="129"/>
      <c r="BK14" s="125"/>
      <c r="BL14" s="127"/>
      <c r="BM14" s="128"/>
      <c r="BN14" s="127"/>
      <c r="BO14" s="128"/>
      <c r="BP14" s="127"/>
      <c r="BQ14" s="128"/>
      <c r="BR14" s="127"/>
      <c r="BS14" s="128"/>
      <c r="BT14" s="127"/>
      <c r="BU14" s="128"/>
      <c r="BV14" s="127"/>
      <c r="BW14" s="128"/>
      <c r="BX14" s="127"/>
      <c r="BY14" s="128"/>
      <c r="BZ14" s="127"/>
      <c r="CA14" s="128"/>
      <c r="CB14" s="129"/>
      <c r="CC14" s="131"/>
      <c r="CD14" s="126"/>
      <c r="CE14" s="132" t="n">
        <f aca="false">C14+E14+G14+I14+K14+M14+O14+Q14+S14+U14+W14+Y14+AA14+AC14+AE14+AG14+AI14+AK14+AM14+AO14+AQ14+AS14+AU14+AW14+AY14+BA14+BC14+BE14+BG14+BI14+BK14+BM14+BO14+BQ14+BS14+BU14+BW14+BY14+CA14+CC14</f>
        <v>25</v>
      </c>
      <c r="CF14" s="330" t="n">
        <f aca="false">(D14+F14+H14+P14+R14+T14+X14+Z14+AB14+AD14+AF14+AH14+AJ14+AL14+AN14+AP14+AR14+AT14+AZ14+BB14+BH14)/21</f>
        <v>14.2610952380952</v>
      </c>
      <c r="CG14" s="124" t="n">
        <f aca="false">B14</f>
        <v>37175</v>
      </c>
    </row>
    <row r="15" customFormat="false" ht="15.75" hidden="false" customHeight="false" outlineLevel="0" collapsed="false">
      <c r="B15" s="124" t="n">
        <f aca="false">'ZONE G POSITIONS'!B16</f>
        <v>37176</v>
      </c>
      <c r="C15" s="128" t="n">
        <v>-175</v>
      </c>
      <c r="D15" s="127" t="n">
        <v>35</v>
      </c>
      <c r="E15" s="128" t="n">
        <v>50</v>
      </c>
      <c r="F15" s="127" t="n">
        <v>34.25</v>
      </c>
      <c r="G15" s="128"/>
      <c r="H15" s="127"/>
      <c r="I15" s="128" t="n">
        <v>-50</v>
      </c>
      <c r="J15" s="129" t="n">
        <v>34.5</v>
      </c>
      <c r="K15" s="128" t="n">
        <v>50</v>
      </c>
      <c r="L15" s="129" t="n">
        <v>34.5</v>
      </c>
      <c r="M15" s="128" t="n">
        <v>50</v>
      </c>
      <c r="N15" s="126" t="n">
        <v>34.25</v>
      </c>
      <c r="O15" s="128"/>
      <c r="P15" s="127"/>
      <c r="Q15" s="128"/>
      <c r="R15" s="129"/>
      <c r="S15" s="128"/>
      <c r="T15" s="129"/>
      <c r="U15" s="128" t="n">
        <v>-50</v>
      </c>
      <c r="V15" s="129" t="n">
        <v>34</v>
      </c>
      <c r="W15" s="128"/>
      <c r="X15" s="127"/>
      <c r="Y15" s="150"/>
      <c r="Z15" s="126"/>
      <c r="AA15" s="131"/>
      <c r="AB15" s="126"/>
      <c r="AC15" s="131" t="n">
        <v>0</v>
      </c>
      <c r="AD15" s="126" t="n">
        <v>34.1</v>
      </c>
      <c r="AE15" s="128" t="n">
        <v>0</v>
      </c>
      <c r="AF15" s="127" t="n">
        <v>33.688</v>
      </c>
      <c r="AG15" s="128" t="n">
        <v>0</v>
      </c>
      <c r="AH15" s="127" t="n">
        <v>32.375</v>
      </c>
      <c r="AI15" s="128" t="n">
        <v>-100</v>
      </c>
      <c r="AJ15" s="127" t="n">
        <v>32.25</v>
      </c>
      <c r="AK15" s="128" t="n">
        <v>0</v>
      </c>
      <c r="AL15" s="127" t="n">
        <v>32.87</v>
      </c>
      <c r="AM15" s="128" t="n">
        <v>50</v>
      </c>
      <c r="AN15" s="127" t="n">
        <v>31.65</v>
      </c>
      <c r="AO15" s="128"/>
      <c r="AP15" s="127"/>
      <c r="AQ15" s="128"/>
      <c r="AR15" s="127"/>
      <c r="AS15" s="128" t="n">
        <v>0</v>
      </c>
      <c r="AT15" s="127" t="n">
        <v>33.3</v>
      </c>
      <c r="AU15" s="128" t="n">
        <v>150</v>
      </c>
      <c r="AV15" s="127" t="n">
        <v>32.5</v>
      </c>
      <c r="AW15" s="128" t="n">
        <v>100</v>
      </c>
      <c r="AX15" s="127" t="n">
        <v>32.9</v>
      </c>
      <c r="AY15" s="125"/>
      <c r="AZ15" s="127"/>
      <c r="BA15" s="128"/>
      <c r="BB15" s="127"/>
      <c r="BC15" s="128"/>
      <c r="BD15" s="127"/>
      <c r="BE15" s="128"/>
      <c r="BF15" s="127"/>
      <c r="BG15" s="128"/>
      <c r="BH15" s="127"/>
      <c r="BI15" s="128"/>
      <c r="BJ15" s="127"/>
      <c r="BK15" s="128"/>
      <c r="BL15" s="129"/>
      <c r="BM15" s="128"/>
      <c r="BN15" s="129"/>
      <c r="BO15" s="128"/>
      <c r="BP15" s="129"/>
      <c r="BQ15" s="128"/>
      <c r="BR15" s="127"/>
      <c r="BS15" s="150"/>
      <c r="BT15" s="126"/>
      <c r="BU15" s="128"/>
      <c r="BV15" s="127"/>
      <c r="BW15" s="128"/>
      <c r="BX15" s="127"/>
      <c r="BY15" s="128"/>
      <c r="BZ15" s="127"/>
      <c r="CA15" s="128"/>
      <c r="CB15" s="129"/>
      <c r="CC15" s="131"/>
      <c r="CD15" s="126"/>
      <c r="CE15" s="132" t="n">
        <f aca="false">C15+E15+G15+I15+K15+M15+O15+Q15+S15+U15+W15+Y15+AA15+AC15+AE15+AG15+AI15+AK15+AM15+AO15+AQ15+AS15+AU15+AW15+AY15+BA15+BC15+BE15+BG15+BI15+BK15+BM15+BO15+BQ15+BS15+BU15+BW15+BY15+CA15+CC15</f>
        <v>75</v>
      </c>
      <c r="CF15" s="330" t="n">
        <f aca="false">(D15+F15+H15+P15+R15+T15+X15+Z15+AB15+AD15+AF15+AH15+AJ15+AL15+AN15+AP15+AR15+AT15+AZ15+BB15+BH15)/21</f>
        <v>14.2610952380952</v>
      </c>
      <c r="CG15" s="124" t="n">
        <f aca="false">B15</f>
        <v>37176</v>
      </c>
    </row>
    <row r="16" customFormat="false" ht="15.75" hidden="false" customHeight="false" outlineLevel="0" collapsed="false">
      <c r="B16" s="124" t="n">
        <f aca="false">'ZONE G POSITIONS'!B17</f>
        <v>37179</v>
      </c>
      <c r="C16" s="125" t="n">
        <v>-175</v>
      </c>
      <c r="D16" s="126" t="n">
        <v>35</v>
      </c>
      <c r="E16" s="125" t="n">
        <v>50</v>
      </c>
      <c r="F16" s="126" t="n">
        <v>34.25</v>
      </c>
      <c r="G16" s="128"/>
      <c r="H16" s="127"/>
      <c r="I16" s="128" t="n">
        <v>-50</v>
      </c>
      <c r="J16" s="129" t="n">
        <v>34.5</v>
      </c>
      <c r="K16" s="125" t="n">
        <v>50</v>
      </c>
      <c r="L16" s="129" t="n">
        <v>34.5</v>
      </c>
      <c r="M16" s="125" t="n">
        <v>50</v>
      </c>
      <c r="N16" s="126" t="n">
        <v>34.25</v>
      </c>
      <c r="O16" s="125"/>
      <c r="P16" s="130"/>
      <c r="Q16" s="128"/>
      <c r="R16" s="129"/>
      <c r="S16" s="128"/>
      <c r="T16" s="129"/>
      <c r="U16" s="128" t="n">
        <v>-50</v>
      </c>
      <c r="V16" s="129" t="n">
        <v>34</v>
      </c>
      <c r="W16" s="128"/>
      <c r="X16" s="127"/>
      <c r="Y16" s="150"/>
      <c r="Z16" s="126"/>
      <c r="AA16" s="131"/>
      <c r="AB16" s="126"/>
      <c r="AC16" s="125" t="n">
        <v>0</v>
      </c>
      <c r="AD16" s="126" t="n">
        <v>34.1</v>
      </c>
      <c r="AE16" s="128" t="n">
        <v>0</v>
      </c>
      <c r="AF16" s="127" t="n">
        <v>33.688</v>
      </c>
      <c r="AG16" s="128" t="n">
        <v>0</v>
      </c>
      <c r="AH16" s="127" t="n">
        <v>32.375</v>
      </c>
      <c r="AI16" s="128" t="n">
        <v>-100</v>
      </c>
      <c r="AJ16" s="127" t="n">
        <v>32.25</v>
      </c>
      <c r="AK16" s="128" t="n">
        <v>-100</v>
      </c>
      <c r="AL16" s="127" t="n">
        <v>32.87</v>
      </c>
      <c r="AM16" s="128" t="n">
        <v>100</v>
      </c>
      <c r="AN16" s="127" t="n">
        <v>32.35</v>
      </c>
      <c r="AO16" s="128"/>
      <c r="AP16" s="129"/>
      <c r="AQ16" s="128"/>
      <c r="AR16" s="129"/>
      <c r="AS16" s="128" t="n">
        <v>-50</v>
      </c>
      <c r="AT16" s="127" t="n">
        <v>33.25</v>
      </c>
      <c r="AU16" s="128" t="n">
        <v>0</v>
      </c>
      <c r="AV16" s="127" t="n">
        <v>32.5</v>
      </c>
      <c r="AW16" s="128" t="n">
        <v>0</v>
      </c>
      <c r="AX16" s="127" t="n">
        <v>33</v>
      </c>
      <c r="AY16" s="128" t="n">
        <v>-150</v>
      </c>
      <c r="AZ16" s="127" t="n">
        <v>33</v>
      </c>
      <c r="BA16" s="128" t="n">
        <v>150</v>
      </c>
      <c r="BB16" s="127" t="n">
        <v>33.1</v>
      </c>
      <c r="BC16" s="128"/>
      <c r="BD16" s="127"/>
      <c r="BE16" s="128"/>
      <c r="BF16" s="127"/>
      <c r="BG16" s="128"/>
      <c r="BH16" s="127"/>
      <c r="BI16" s="125"/>
      <c r="BJ16" s="130"/>
      <c r="BK16" s="128"/>
      <c r="BL16" s="129"/>
      <c r="BM16" s="128"/>
      <c r="BN16" s="129"/>
      <c r="BO16" s="128"/>
      <c r="BP16" s="129"/>
      <c r="BQ16" s="128"/>
      <c r="BR16" s="127"/>
      <c r="BS16" s="150"/>
      <c r="BT16" s="126"/>
      <c r="BU16" s="128"/>
      <c r="BV16" s="127"/>
      <c r="BW16" s="128"/>
      <c r="BX16" s="127"/>
      <c r="BY16" s="128"/>
      <c r="BZ16" s="127"/>
      <c r="CA16" s="128"/>
      <c r="CB16" s="129"/>
      <c r="CC16" s="131"/>
      <c r="CD16" s="126"/>
      <c r="CE16" s="132" t="n">
        <f aca="false">C16+E16+G16+I16+K16+M16+O16+Q16+S16+U16+W16+Y16+AA16+AC16+AE16+AG16+AI16+AK16+AM16+AO16+AQ16+AS16+AU16+AW16+AY16+BA16+BC16+BE16+BG16+BI16+BK16+BM16+BO16+BQ16+BS16+BU16+BW16+BY16+CA16+CC16</f>
        <v>-275</v>
      </c>
      <c r="CF16" s="330" t="n">
        <f aca="false">(X16+AF16+AH16+AZ16)/4</f>
        <v>24.76575</v>
      </c>
      <c r="CG16" s="124" t="n">
        <f aca="false">B16</f>
        <v>37179</v>
      </c>
    </row>
    <row r="17" customFormat="false" ht="15.75" hidden="false" customHeight="false" outlineLevel="0" collapsed="false">
      <c r="B17" s="124" t="n">
        <f aca="false">'ZONE G POSITIONS'!B18</f>
        <v>37180</v>
      </c>
      <c r="C17" s="128" t="n">
        <v>-175</v>
      </c>
      <c r="D17" s="127" t="n">
        <v>35</v>
      </c>
      <c r="E17" s="128" t="n">
        <v>50</v>
      </c>
      <c r="F17" s="127" t="n">
        <v>34.25</v>
      </c>
      <c r="G17" s="128"/>
      <c r="H17" s="127"/>
      <c r="I17" s="128" t="n">
        <v>-50</v>
      </c>
      <c r="J17" s="129" t="n">
        <v>34.5</v>
      </c>
      <c r="K17" s="128" t="n">
        <v>50</v>
      </c>
      <c r="L17" s="129" t="n">
        <v>34.5</v>
      </c>
      <c r="M17" s="128" t="n">
        <v>50</v>
      </c>
      <c r="N17" s="129" t="n">
        <v>34.25</v>
      </c>
      <c r="O17" s="128"/>
      <c r="P17" s="127"/>
      <c r="Q17" s="128"/>
      <c r="R17" s="129"/>
      <c r="S17" s="128"/>
      <c r="T17" s="129"/>
      <c r="U17" s="128" t="n">
        <v>-50</v>
      </c>
      <c r="V17" s="129" t="n">
        <v>34</v>
      </c>
      <c r="W17" s="128"/>
      <c r="X17" s="127"/>
      <c r="Y17" s="150"/>
      <c r="Z17" s="126"/>
      <c r="AA17" s="131"/>
      <c r="AB17" s="126"/>
      <c r="AC17" s="125" t="n">
        <v>0</v>
      </c>
      <c r="AD17" s="126" t="n">
        <v>34.1</v>
      </c>
      <c r="AE17" s="128" t="n">
        <v>0</v>
      </c>
      <c r="AF17" s="127" t="n">
        <v>33.688</v>
      </c>
      <c r="AG17" s="128" t="n">
        <v>0</v>
      </c>
      <c r="AH17" s="127" t="n">
        <v>32.375</v>
      </c>
      <c r="AI17" s="128" t="n">
        <v>-100</v>
      </c>
      <c r="AJ17" s="127" t="n">
        <v>32.25</v>
      </c>
      <c r="AK17" s="128" t="n">
        <v>-100</v>
      </c>
      <c r="AL17" s="127" t="n">
        <v>32.87</v>
      </c>
      <c r="AM17" s="128" t="n">
        <v>100</v>
      </c>
      <c r="AN17" s="127" t="n">
        <v>32.35</v>
      </c>
      <c r="AO17" s="128"/>
      <c r="AP17" s="129"/>
      <c r="AQ17" s="128"/>
      <c r="AR17" s="129"/>
      <c r="AS17" s="128" t="n">
        <v>-50</v>
      </c>
      <c r="AT17" s="127" t="n">
        <v>33.25</v>
      </c>
      <c r="AU17" s="128" t="n">
        <v>0</v>
      </c>
      <c r="AV17" s="127" t="n">
        <v>32.5</v>
      </c>
      <c r="AW17" s="128" t="n">
        <v>0</v>
      </c>
      <c r="AX17" s="127" t="n">
        <v>33</v>
      </c>
      <c r="AY17" s="128" t="n">
        <v>-50</v>
      </c>
      <c r="AZ17" s="127" t="n">
        <v>32.9</v>
      </c>
      <c r="BA17" s="128" t="n">
        <v>50</v>
      </c>
      <c r="BB17" s="127" t="n">
        <v>33.25</v>
      </c>
      <c r="BC17" s="128"/>
      <c r="BD17" s="127"/>
      <c r="BE17" s="128"/>
      <c r="BF17" s="127"/>
      <c r="BG17" s="128"/>
      <c r="BH17" s="127"/>
      <c r="BI17" s="125"/>
      <c r="BJ17" s="127"/>
      <c r="BK17" s="128"/>
      <c r="BL17" s="127"/>
      <c r="BM17" s="128"/>
      <c r="BN17" s="127"/>
      <c r="BO17" s="128"/>
      <c r="BP17" s="129"/>
      <c r="BQ17" s="128"/>
      <c r="BR17" s="127"/>
      <c r="BS17" s="150"/>
      <c r="BT17" s="126"/>
      <c r="BU17" s="128"/>
      <c r="BV17" s="127"/>
      <c r="BW17" s="128"/>
      <c r="BX17" s="127"/>
      <c r="BY17" s="128"/>
      <c r="BZ17" s="127"/>
      <c r="CA17" s="128"/>
      <c r="CB17" s="129"/>
      <c r="CC17" s="131"/>
      <c r="CD17" s="126"/>
      <c r="CE17" s="132" t="n">
        <f aca="false">C17+E17+G17+I17+K17+M17+O17+Q17+S17+U17+W17+Y17+AA17+AC17+AE17+AG17+AI17+AK17+AM17+AO17+AQ17+AS17+AU17+AW17+AY17+BA17+BC17+BE17+BG17+BI17+BK17+BM17+BO17+BQ17+BS17+BU17+BW17+BY17+CA17+CC17</f>
        <v>-275</v>
      </c>
      <c r="CF17" s="330" t="n">
        <f aca="false">(D17+F17+H17+J17+L17+N17+P17+R17+T17+V17+X17+Z17+AB17+AD17+AJ17+AP17+AR17+AT17)/18</f>
        <v>17.0055555555556</v>
      </c>
      <c r="CG17" s="124" t="n">
        <f aca="false">B17</f>
        <v>37180</v>
      </c>
    </row>
    <row r="18" customFormat="false" ht="15.75" hidden="false" customHeight="false" outlineLevel="0" collapsed="false">
      <c r="B18" s="124" t="n">
        <f aca="false">'ZONE G POSITIONS'!B19</f>
        <v>37181</v>
      </c>
      <c r="C18" s="125" t="n">
        <v>-175</v>
      </c>
      <c r="D18" s="126" t="n">
        <v>35</v>
      </c>
      <c r="E18" s="125" t="n">
        <v>50</v>
      </c>
      <c r="F18" s="126" t="n">
        <v>34.25</v>
      </c>
      <c r="G18" s="128"/>
      <c r="H18" s="127"/>
      <c r="I18" s="125" t="n">
        <v>-50</v>
      </c>
      <c r="J18" s="126" t="n">
        <v>34.5</v>
      </c>
      <c r="K18" s="125" t="n">
        <v>50</v>
      </c>
      <c r="L18" s="126" t="n">
        <v>34.5</v>
      </c>
      <c r="M18" s="125" t="n">
        <v>50</v>
      </c>
      <c r="N18" s="129" t="n">
        <v>34.25</v>
      </c>
      <c r="O18" s="128"/>
      <c r="P18" s="127"/>
      <c r="Q18" s="128"/>
      <c r="R18" s="129"/>
      <c r="S18" s="128"/>
      <c r="T18" s="129"/>
      <c r="U18" s="125" t="n">
        <v>-50</v>
      </c>
      <c r="V18" s="126" t="n">
        <v>34</v>
      </c>
      <c r="W18" s="128"/>
      <c r="X18" s="127"/>
      <c r="Y18" s="150"/>
      <c r="Z18" s="126"/>
      <c r="AA18" s="131"/>
      <c r="AB18" s="126"/>
      <c r="AC18" s="125" t="n">
        <v>0</v>
      </c>
      <c r="AD18" s="126" t="n">
        <v>34.1</v>
      </c>
      <c r="AE18" s="128" t="n">
        <v>0</v>
      </c>
      <c r="AF18" s="127" t="n">
        <v>33.688</v>
      </c>
      <c r="AG18" s="128" t="n">
        <v>0</v>
      </c>
      <c r="AH18" s="127" t="n">
        <v>32.375</v>
      </c>
      <c r="AI18" s="128" t="n">
        <v>-100</v>
      </c>
      <c r="AJ18" s="127" t="n">
        <v>32.25</v>
      </c>
      <c r="AK18" s="128" t="n">
        <v>-100</v>
      </c>
      <c r="AL18" s="127" t="n">
        <v>32.87</v>
      </c>
      <c r="AM18" s="128" t="n">
        <v>100</v>
      </c>
      <c r="AN18" s="127" t="n">
        <v>32.35</v>
      </c>
      <c r="AO18" s="128"/>
      <c r="AP18" s="129"/>
      <c r="AQ18" s="125"/>
      <c r="AR18" s="127"/>
      <c r="AS18" s="128" t="n">
        <v>-50</v>
      </c>
      <c r="AT18" s="127" t="n">
        <v>33.25</v>
      </c>
      <c r="AU18" s="128" t="n">
        <v>0</v>
      </c>
      <c r="AV18" s="127" t="n">
        <v>32.5</v>
      </c>
      <c r="AW18" s="128" t="n">
        <v>0</v>
      </c>
      <c r="AX18" s="127" t="n">
        <v>33</v>
      </c>
      <c r="AY18" s="128" t="n">
        <v>-50</v>
      </c>
      <c r="AZ18" s="127" t="n">
        <v>32.9</v>
      </c>
      <c r="BA18" s="128" t="n">
        <v>50</v>
      </c>
      <c r="BB18" s="127" t="n">
        <v>33.25</v>
      </c>
      <c r="BC18" s="128" t="n">
        <v>-150</v>
      </c>
      <c r="BD18" s="127" t="n">
        <v>33</v>
      </c>
      <c r="BE18" s="128"/>
      <c r="BF18" s="129"/>
      <c r="BG18" s="128"/>
      <c r="BH18" s="127"/>
      <c r="BI18" s="125"/>
      <c r="BJ18" s="127"/>
      <c r="BK18" s="128"/>
      <c r="BL18" s="127"/>
      <c r="BM18" s="128"/>
      <c r="BN18" s="127"/>
      <c r="BO18" s="128"/>
      <c r="BP18" s="129"/>
      <c r="BQ18" s="128"/>
      <c r="BR18" s="127"/>
      <c r="BS18" s="150"/>
      <c r="BT18" s="126"/>
      <c r="BU18" s="128"/>
      <c r="BV18" s="127"/>
      <c r="BW18" s="128"/>
      <c r="BX18" s="127"/>
      <c r="BY18" s="128"/>
      <c r="BZ18" s="127"/>
      <c r="CA18" s="128"/>
      <c r="CB18" s="129"/>
      <c r="CC18" s="131"/>
      <c r="CD18" s="126"/>
      <c r="CE18" s="132" t="n">
        <f aca="false">C18+E18+G18+I18+K18+M18+O18+Q18+S18+U18+W18+Y18+AA18+AC18+AE18+AG18+AI18+AK18+AM18+AO18+AQ18+AS18+AU18+AW18+AY18+BA18+BC18+BE18+BG18+BI18+BK18+BM18+BO18+BQ18+BS18+BU18+BW18+BY18+CA18+CC18</f>
        <v>-425</v>
      </c>
      <c r="CF18" s="330" t="n">
        <f aca="false">(D18+F18+H18+J18+L18+N18+P18+R18+T18+V18+X18+Z18+AB18+AD18+AJ18+AP18+AR18+AT18)/18</f>
        <v>17.0055555555556</v>
      </c>
      <c r="CG18" s="124" t="n">
        <f aca="false">B18</f>
        <v>37181</v>
      </c>
    </row>
    <row r="19" customFormat="false" ht="15.75" hidden="false" customHeight="false" outlineLevel="0" collapsed="false">
      <c r="B19" s="124" t="n">
        <f aca="false">'ZONE G POSITIONS'!B20</f>
        <v>37182</v>
      </c>
      <c r="C19" s="128" t="n">
        <v>-175</v>
      </c>
      <c r="D19" s="127" t="n">
        <v>35</v>
      </c>
      <c r="E19" s="128" t="n">
        <v>50</v>
      </c>
      <c r="F19" s="127" t="n">
        <v>34.25</v>
      </c>
      <c r="G19" s="128"/>
      <c r="H19" s="127"/>
      <c r="I19" s="128" t="n">
        <v>-50</v>
      </c>
      <c r="J19" s="129" t="n">
        <v>34.5</v>
      </c>
      <c r="K19" s="128" t="n">
        <v>50</v>
      </c>
      <c r="L19" s="129" t="n">
        <v>34.5</v>
      </c>
      <c r="M19" s="128" t="n">
        <v>50</v>
      </c>
      <c r="N19" s="129" t="n">
        <v>34.25</v>
      </c>
      <c r="O19" s="128"/>
      <c r="P19" s="127"/>
      <c r="Q19" s="128"/>
      <c r="R19" s="129"/>
      <c r="S19" s="128"/>
      <c r="T19" s="129"/>
      <c r="U19" s="128" t="n">
        <v>-50</v>
      </c>
      <c r="V19" s="129" t="n">
        <v>34</v>
      </c>
      <c r="W19" s="125"/>
      <c r="X19" s="126"/>
      <c r="Y19" s="150"/>
      <c r="Z19" s="126"/>
      <c r="AA19" s="131"/>
      <c r="AB19" s="126"/>
      <c r="AC19" s="125" t="n">
        <v>0</v>
      </c>
      <c r="AD19" s="126" t="n">
        <v>34.1</v>
      </c>
      <c r="AE19" s="128" t="n">
        <v>0</v>
      </c>
      <c r="AF19" s="127" t="n">
        <v>33.688</v>
      </c>
      <c r="AG19" s="128" t="n">
        <v>0</v>
      </c>
      <c r="AH19" s="127" t="n">
        <v>32.375</v>
      </c>
      <c r="AI19" s="128" t="n">
        <v>-100</v>
      </c>
      <c r="AJ19" s="127" t="n">
        <v>32.25</v>
      </c>
      <c r="AK19" s="128" t="n">
        <v>-100</v>
      </c>
      <c r="AL19" s="127" t="n">
        <v>32.87</v>
      </c>
      <c r="AM19" s="128" t="n">
        <v>100</v>
      </c>
      <c r="AN19" s="127" t="n">
        <v>32.35</v>
      </c>
      <c r="AO19" s="128"/>
      <c r="AP19" s="127"/>
      <c r="AQ19" s="125"/>
      <c r="AR19" s="127"/>
      <c r="AS19" s="128" t="n">
        <v>-50</v>
      </c>
      <c r="AT19" s="127" t="n">
        <v>33.25</v>
      </c>
      <c r="AU19" s="128" t="n">
        <v>0</v>
      </c>
      <c r="AV19" s="127" t="n">
        <v>32.5</v>
      </c>
      <c r="AW19" s="128" t="n">
        <v>0</v>
      </c>
      <c r="AX19" s="127" t="n">
        <v>33</v>
      </c>
      <c r="AY19" s="128" t="n">
        <v>-50</v>
      </c>
      <c r="AZ19" s="127" t="n">
        <v>32.9</v>
      </c>
      <c r="BA19" s="128" t="n">
        <v>50</v>
      </c>
      <c r="BB19" s="127" t="n">
        <v>33.25</v>
      </c>
      <c r="BC19" s="128" t="n">
        <v>-100</v>
      </c>
      <c r="BD19" s="127" t="n">
        <v>33</v>
      </c>
      <c r="BE19" s="128" t="n">
        <v>-50</v>
      </c>
      <c r="BF19" s="127" t="n">
        <v>34.17</v>
      </c>
      <c r="BG19" s="125"/>
      <c r="BH19" s="127"/>
      <c r="BI19" s="128"/>
      <c r="BJ19" s="127"/>
      <c r="BK19" s="128"/>
      <c r="BL19" s="127"/>
      <c r="BM19" s="128"/>
      <c r="BN19" s="127"/>
      <c r="BO19" s="128"/>
      <c r="BP19" s="129"/>
      <c r="BQ19" s="125"/>
      <c r="BR19" s="126"/>
      <c r="BS19" s="150"/>
      <c r="BT19" s="126"/>
      <c r="BU19" s="128"/>
      <c r="BV19" s="127"/>
      <c r="BW19" s="128"/>
      <c r="BX19" s="127"/>
      <c r="BY19" s="128"/>
      <c r="BZ19" s="127"/>
      <c r="CA19" s="128"/>
      <c r="CB19" s="129"/>
      <c r="CC19" s="131"/>
      <c r="CD19" s="126"/>
      <c r="CE19" s="132" t="n">
        <f aca="false">C19+E19+G19+I19+K19+M19+O19+Q19+S19+U19+W19+Y19+AA19+AC19+AE19+AG19+AI19+AK19+AM19+AO19+AQ19+AS19+AU19+AW19+AY19+BA19+BC19+BE19+BG19+BI19+BK19+BM19+BO19+BQ19+BS19+BU19+BW19+BY19+CA19+CC19</f>
        <v>-425</v>
      </c>
      <c r="CF19" s="330" t="n">
        <f aca="false">(D19+F19+H19+J19+L19+N19+P19+R19+T19+V19+X19+Z19+AB19+AD19+AJ19+AP19+AR19+AT19)/18</f>
        <v>17.0055555555556</v>
      </c>
      <c r="CG19" s="124" t="n">
        <f aca="false">B19</f>
        <v>37182</v>
      </c>
    </row>
    <row r="20" customFormat="false" ht="15.75" hidden="false" customHeight="false" outlineLevel="0" collapsed="false">
      <c r="B20" s="124" t="n">
        <f aca="false">'ZONE G POSITIONS'!B21</f>
        <v>37183</v>
      </c>
      <c r="C20" s="125" t="n">
        <v>-175</v>
      </c>
      <c r="D20" s="126" t="n">
        <v>35</v>
      </c>
      <c r="E20" s="125" t="n">
        <v>50</v>
      </c>
      <c r="F20" s="126" t="n">
        <v>34.25</v>
      </c>
      <c r="G20" s="128"/>
      <c r="H20" s="127"/>
      <c r="I20" s="128" t="n">
        <v>-50</v>
      </c>
      <c r="J20" s="129" t="n">
        <v>34.5</v>
      </c>
      <c r="K20" s="125" t="n">
        <v>50</v>
      </c>
      <c r="L20" s="129" t="n">
        <v>34.5</v>
      </c>
      <c r="M20" s="125" t="n">
        <v>50</v>
      </c>
      <c r="N20" s="126" t="n">
        <v>34.25</v>
      </c>
      <c r="O20" s="128"/>
      <c r="P20" s="127"/>
      <c r="Q20" s="128"/>
      <c r="R20" s="129"/>
      <c r="S20" s="128"/>
      <c r="T20" s="129"/>
      <c r="U20" s="128" t="n">
        <v>-50</v>
      </c>
      <c r="V20" s="129" t="n">
        <v>34</v>
      </c>
      <c r="W20" s="125"/>
      <c r="X20" s="126"/>
      <c r="Y20" s="150"/>
      <c r="Z20" s="126"/>
      <c r="AA20" s="131"/>
      <c r="AB20" s="126"/>
      <c r="AC20" s="125" t="n">
        <v>0</v>
      </c>
      <c r="AD20" s="126" t="n">
        <v>34.1</v>
      </c>
      <c r="AE20" s="128" t="n">
        <v>0</v>
      </c>
      <c r="AF20" s="127" t="n">
        <v>33.688</v>
      </c>
      <c r="AG20" s="128" t="n">
        <v>0</v>
      </c>
      <c r="AH20" s="127" t="n">
        <v>32.375</v>
      </c>
      <c r="AI20" s="128" t="n">
        <v>-100</v>
      </c>
      <c r="AJ20" s="127" t="n">
        <v>32.25</v>
      </c>
      <c r="AK20" s="128" t="n">
        <v>-100</v>
      </c>
      <c r="AL20" s="127" t="n">
        <v>32.87</v>
      </c>
      <c r="AM20" s="128" t="n">
        <v>100</v>
      </c>
      <c r="AN20" s="127" t="n">
        <v>32.35</v>
      </c>
      <c r="AO20" s="128"/>
      <c r="AP20" s="127"/>
      <c r="AQ20" s="125"/>
      <c r="AR20" s="127"/>
      <c r="AS20" s="128" t="n">
        <v>-50</v>
      </c>
      <c r="AT20" s="127" t="n">
        <v>33.25</v>
      </c>
      <c r="AU20" s="128" t="n">
        <v>0</v>
      </c>
      <c r="AV20" s="127" t="n">
        <v>32.5</v>
      </c>
      <c r="AW20" s="128" t="n">
        <v>0</v>
      </c>
      <c r="AX20" s="127" t="n">
        <v>33</v>
      </c>
      <c r="AY20" s="128" t="n">
        <v>-50</v>
      </c>
      <c r="AZ20" s="127" t="n">
        <v>32.9</v>
      </c>
      <c r="BA20" s="128" t="n">
        <v>50</v>
      </c>
      <c r="BB20" s="127" t="n">
        <v>33.25</v>
      </c>
      <c r="BC20" s="128" t="n">
        <v>-100</v>
      </c>
      <c r="BD20" s="127" t="n">
        <v>33</v>
      </c>
      <c r="BE20" s="128" t="n">
        <v>-150</v>
      </c>
      <c r="BF20" s="127" t="n">
        <v>34.18</v>
      </c>
      <c r="BG20" s="128" t="n">
        <v>100</v>
      </c>
      <c r="BH20" s="127" t="n">
        <v>33.95</v>
      </c>
      <c r="BI20" s="128"/>
      <c r="BJ20" s="127"/>
      <c r="BK20" s="128"/>
      <c r="BL20" s="127"/>
      <c r="BM20" s="128"/>
      <c r="BN20" s="127"/>
      <c r="BO20" s="128"/>
      <c r="BP20" s="129"/>
      <c r="BQ20" s="125"/>
      <c r="BR20" s="126"/>
      <c r="BS20" s="150"/>
      <c r="BT20" s="126"/>
      <c r="BU20" s="128"/>
      <c r="BV20" s="127"/>
      <c r="BW20" s="128"/>
      <c r="BX20" s="127"/>
      <c r="BY20" s="128"/>
      <c r="BZ20" s="127"/>
      <c r="CA20" s="128"/>
      <c r="CB20" s="129"/>
      <c r="CC20" s="131"/>
      <c r="CD20" s="126"/>
      <c r="CE20" s="132" t="n">
        <f aca="false">C20+E20+G20+I20+K20+M20+O20+Q20+S20+U20+W20+Y20+AA20+AC20+AE20+AG20+AI20+AK20+AM20+AO20+AQ20+AS20+AU20+AW20+AY20+BA20+BC20+BE20+BG20+BI20+BK20+BM20+BO20+BQ20+BS20+BU20+BW20+BY20+CA20+CC20</f>
        <v>-425</v>
      </c>
      <c r="CF20" s="330" t="n">
        <f aca="false">(D20+F20+H20+J20+L20+N20+P20+R20+T20+V20+X20+Z20+AB20+AD20+AJ20+AP20+AR20+AT20)/18</f>
        <v>17.0055555555556</v>
      </c>
      <c r="CG20" s="124" t="n">
        <f aca="false">B20</f>
        <v>37183</v>
      </c>
    </row>
    <row r="21" customFormat="false" ht="15.75" hidden="false" customHeight="false" outlineLevel="0" collapsed="false">
      <c r="B21" s="124" t="n">
        <f aca="false">'ZONE G POSITIONS'!B22</f>
        <v>37186</v>
      </c>
      <c r="C21" s="128" t="n">
        <v>-175</v>
      </c>
      <c r="D21" s="127" t="n">
        <v>35</v>
      </c>
      <c r="E21" s="128" t="n">
        <v>50</v>
      </c>
      <c r="F21" s="127" t="n">
        <v>34.25</v>
      </c>
      <c r="G21" s="128"/>
      <c r="H21" s="127"/>
      <c r="I21" s="128" t="n">
        <v>-50</v>
      </c>
      <c r="J21" s="129" t="n">
        <v>34.5</v>
      </c>
      <c r="K21" s="128" t="n">
        <v>50</v>
      </c>
      <c r="L21" s="129" t="n">
        <v>34.5</v>
      </c>
      <c r="M21" s="128" t="n">
        <v>50</v>
      </c>
      <c r="N21" s="126" t="n">
        <v>34.25</v>
      </c>
      <c r="O21" s="128"/>
      <c r="P21" s="127"/>
      <c r="Q21" s="128"/>
      <c r="R21" s="129"/>
      <c r="S21" s="128"/>
      <c r="T21" s="129"/>
      <c r="U21" s="128" t="n">
        <v>-50</v>
      </c>
      <c r="V21" s="129" t="n">
        <v>34</v>
      </c>
      <c r="W21" s="125"/>
      <c r="X21" s="126"/>
      <c r="Y21" s="150"/>
      <c r="Z21" s="126"/>
      <c r="AA21" s="131"/>
      <c r="AB21" s="126"/>
      <c r="AC21" s="128" t="n">
        <v>0</v>
      </c>
      <c r="AD21" s="126" t="n">
        <v>34.1</v>
      </c>
      <c r="AE21" s="128" t="n">
        <v>0</v>
      </c>
      <c r="AF21" s="127" t="n">
        <v>33.688</v>
      </c>
      <c r="AG21" s="128" t="n">
        <v>0</v>
      </c>
      <c r="AH21" s="127" t="n">
        <v>32.375</v>
      </c>
      <c r="AI21" s="128" t="n">
        <v>-100</v>
      </c>
      <c r="AJ21" s="127" t="n">
        <v>32.25</v>
      </c>
      <c r="AK21" s="128" t="n">
        <v>-100</v>
      </c>
      <c r="AL21" s="127" t="n">
        <v>32.87</v>
      </c>
      <c r="AM21" s="128" t="n">
        <v>100</v>
      </c>
      <c r="AN21" s="127" t="n">
        <v>32.35</v>
      </c>
      <c r="AO21" s="128"/>
      <c r="AP21" s="127"/>
      <c r="AQ21" s="125"/>
      <c r="AR21" s="127"/>
      <c r="AS21" s="128" t="n">
        <v>-50</v>
      </c>
      <c r="AT21" s="127" t="n">
        <v>33.25</v>
      </c>
      <c r="AU21" s="128" t="n">
        <v>0</v>
      </c>
      <c r="AV21" s="127" t="n">
        <v>32.5</v>
      </c>
      <c r="AW21" s="128" t="n">
        <v>0</v>
      </c>
      <c r="AX21" s="127" t="n">
        <v>33</v>
      </c>
      <c r="AY21" s="128" t="n">
        <v>0</v>
      </c>
      <c r="AZ21" s="127" t="n">
        <v>33.125</v>
      </c>
      <c r="BA21" s="128" t="n">
        <v>50</v>
      </c>
      <c r="BB21" s="127" t="n">
        <v>33.05</v>
      </c>
      <c r="BC21" s="128" t="n">
        <v>-150</v>
      </c>
      <c r="BD21" s="127" t="n">
        <v>32.9</v>
      </c>
      <c r="BE21" s="128" t="n">
        <v>-200</v>
      </c>
      <c r="BF21" s="127" t="n">
        <v>34.08</v>
      </c>
      <c r="BG21" s="128" t="n">
        <v>-50</v>
      </c>
      <c r="BH21" s="127" t="n">
        <v>34</v>
      </c>
      <c r="BI21" s="128" t="n">
        <v>-100</v>
      </c>
      <c r="BJ21" s="127" t="n">
        <v>33.4</v>
      </c>
      <c r="BK21" s="128"/>
      <c r="BL21" s="127"/>
      <c r="BM21" s="128"/>
      <c r="BN21" s="127"/>
      <c r="BO21" s="128"/>
      <c r="BP21" s="127"/>
      <c r="BQ21" s="128"/>
      <c r="BR21" s="325"/>
      <c r="BS21" s="128"/>
      <c r="BT21" s="127"/>
      <c r="BU21" s="128"/>
      <c r="BV21" s="129"/>
      <c r="BW21" s="128"/>
      <c r="BX21" s="129"/>
      <c r="BY21" s="128"/>
      <c r="BZ21" s="129"/>
      <c r="CA21" s="128"/>
      <c r="CB21" s="129"/>
      <c r="CC21" s="131"/>
      <c r="CD21" s="126"/>
      <c r="CE21" s="132" t="n">
        <f aca="false">C21+E21+G21+I21+K21+M21+O21+Q21+S21+U21+W21+Y21+AA21+AC21+AE21+AG21+AI21+AK21+AM21+AO21+AQ21+AS21+AU21+AW21+AY21+BA21+BC21+BE21+BG21+BI21+BK21+BM21+BO21+BQ21+BS21+BU21+BW21+BY21+CA21+CC21</f>
        <v>-725</v>
      </c>
      <c r="CF21" s="330" t="n">
        <f aca="false">(D21+F21+H21+J21+L21+N21+Z21+AB21+AF21+AJ21+AL21+AP21+AR21+AT21+AV21+AX21+AZ21+BB21+BD21+BF21+BH21+BJ21+BL21+BN21+BP21+BR21+BT21+BV21)/28</f>
        <v>20.3790357142857</v>
      </c>
      <c r="CG21" s="124" t="n">
        <f aca="false">B21</f>
        <v>37186</v>
      </c>
    </row>
    <row r="22" customFormat="false" ht="15.75" hidden="false" customHeight="false" outlineLevel="0" collapsed="false">
      <c r="B22" s="124" t="n">
        <f aca="false">'ZONE G POSITIONS'!B23</f>
        <v>37187</v>
      </c>
      <c r="C22" s="125" t="n">
        <v>-175</v>
      </c>
      <c r="D22" s="126" t="n">
        <v>35</v>
      </c>
      <c r="E22" s="125" t="n">
        <v>50</v>
      </c>
      <c r="F22" s="126" t="n">
        <v>34.25</v>
      </c>
      <c r="G22" s="128"/>
      <c r="H22" s="127"/>
      <c r="I22" s="125" t="n">
        <v>-50</v>
      </c>
      <c r="J22" s="126" t="n">
        <v>34.5</v>
      </c>
      <c r="K22" s="125" t="n">
        <v>50</v>
      </c>
      <c r="L22" s="126" t="n">
        <v>34.5</v>
      </c>
      <c r="M22" s="125" t="n">
        <v>50</v>
      </c>
      <c r="N22" s="129" t="n">
        <v>34.25</v>
      </c>
      <c r="O22" s="128"/>
      <c r="P22" s="127"/>
      <c r="Q22" s="128"/>
      <c r="R22" s="129"/>
      <c r="S22" s="128"/>
      <c r="T22" s="129"/>
      <c r="U22" s="125" t="n">
        <v>-50</v>
      </c>
      <c r="V22" s="126" t="n">
        <v>34</v>
      </c>
      <c r="W22" s="125"/>
      <c r="X22" s="126"/>
      <c r="Y22" s="150"/>
      <c r="Z22" s="126"/>
      <c r="AA22" s="131"/>
      <c r="AB22" s="126"/>
      <c r="AC22" s="125" t="n">
        <v>0</v>
      </c>
      <c r="AD22" s="126" t="n">
        <v>34.1</v>
      </c>
      <c r="AE22" s="128" t="n">
        <v>0</v>
      </c>
      <c r="AF22" s="127" t="n">
        <v>33.688</v>
      </c>
      <c r="AG22" s="128" t="n">
        <v>0</v>
      </c>
      <c r="AH22" s="127" t="n">
        <v>32.375</v>
      </c>
      <c r="AI22" s="128" t="n">
        <v>-100</v>
      </c>
      <c r="AJ22" s="127" t="n">
        <v>32.25</v>
      </c>
      <c r="AK22" s="128" t="n">
        <v>-100</v>
      </c>
      <c r="AL22" s="127" t="n">
        <v>32.87</v>
      </c>
      <c r="AM22" s="128" t="n">
        <v>100</v>
      </c>
      <c r="AN22" s="127" t="n">
        <v>32.35</v>
      </c>
      <c r="AO22" s="128"/>
      <c r="AP22" s="127"/>
      <c r="AQ22" s="125"/>
      <c r="AR22" s="127"/>
      <c r="AS22" s="128" t="n">
        <v>-50</v>
      </c>
      <c r="AT22" s="127" t="n">
        <v>33.25</v>
      </c>
      <c r="AU22" s="128" t="n">
        <v>0</v>
      </c>
      <c r="AV22" s="127" t="n">
        <v>32.5</v>
      </c>
      <c r="AW22" s="128" t="n">
        <v>0</v>
      </c>
      <c r="AX22" s="127" t="n">
        <v>33</v>
      </c>
      <c r="AY22" s="128" t="n">
        <v>0</v>
      </c>
      <c r="AZ22" s="127" t="n">
        <v>33.125</v>
      </c>
      <c r="BA22" s="128" t="n">
        <v>50</v>
      </c>
      <c r="BB22" s="127" t="n">
        <v>33.05</v>
      </c>
      <c r="BC22" s="128" t="n">
        <v>-150</v>
      </c>
      <c r="BD22" s="127" t="n">
        <v>32.9</v>
      </c>
      <c r="BE22" s="128" t="n">
        <v>-200</v>
      </c>
      <c r="BF22" s="127" t="n">
        <v>34.08</v>
      </c>
      <c r="BG22" s="128" t="n">
        <v>-50</v>
      </c>
      <c r="BH22" s="127" t="n">
        <v>34</v>
      </c>
      <c r="BI22" s="128" t="n">
        <v>-100</v>
      </c>
      <c r="BJ22" s="127" t="n">
        <v>33.4</v>
      </c>
      <c r="BK22" s="128"/>
      <c r="BL22" s="127"/>
      <c r="BM22" s="128"/>
      <c r="BN22" s="127"/>
      <c r="BO22" s="128"/>
      <c r="BP22" s="127"/>
      <c r="BQ22" s="125"/>
      <c r="BR22" s="127"/>
      <c r="BS22" s="128"/>
      <c r="BT22" s="127"/>
      <c r="BU22" s="128"/>
      <c r="BV22" s="129"/>
      <c r="BW22" s="125"/>
      <c r="BX22" s="127"/>
      <c r="BY22" s="128"/>
      <c r="BZ22" s="127"/>
      <c r="CA22" s="128"/>
      <c r="CB22" s="127"/>
      <c r="CC22" s="128"/>
      <c r="CD22" s="127"/>
      <c r="CE22" s="132" t="n">
        <f aca="false">C22+E22+G22+I22+K22+M22+O22+Q22+S22+U22+W22+Y22+AA22+AC22+AE22+AG22+AI22+AK22+AM22+AO22+AQ22+AS22+AU22+AW22+AY22+BA22+BC22+BE22+BG22+BI22+BK22+BM22+BO22+BQ22+BS22+BU22+BW22+BY22+CA22+CC22</f>
        <v>-725</v>
      </c>
      <c r="CF22" s="330" t="n">
        <f aca="false">(D22+F22+H22+J22+L22+N22+Z22+AB22+AF22+AJ22+AL22+AP22+AR22+AT22+AV22+AX22+AZ22+BB22+BD22+BF22+BH22+BJ22+BL22+BN22+BP22+BR22+BT22+BV22)/28</f>
        <v>20.3790357142857</v>
      </c>
      <c r="CG22" s="124" t="n">
        <f aca="false">B22</f>
        <v>37187</v>
      </c>
    </row>
    <row r="23" customFormat="false" ht="15.75" hidden="false" customHeight="false" outlineLevel="0" collapsed="false">
      <c r="B23" s="124" t="n">
        <f aca="false">'ZONE G POSITIONS'!B24</f>
        <v>37188</v>
      </c>
      <c r="C23" s="128" t="n">
        <v>-175</v>
      </c>
      <c r="D23" s="127" t="n">
        <v>35</v>
      </c>
      <c r="E23" s="128" t="n">
        <v>50</v>
      </c>
      <c r="F23" s="127" t="n">
        <v>34.25</v>
      </c>
      <c r="G23" s="128"/>
      <c r="H23" s="127"/>
      <c r="I23" s="128" t="n">
        <v>-50</v>
      </c>
      <c r="J23" s="129" t="n">
        <v>34.5</v>
      </c>
      <c r="K23" s="128" t="n">
        <v>50</v>
      </c>
      <c r="L23" s="129" t="n">
        <v>34.5</v>
      </c>
      <c r="M23" s="128" t="n">
        <v>50</v>
      </c>
      <c r="N23" s="129" t="n">
        <v>34.25</v>
      </c>
      <c r="O23" s="128"/>
      <c r="P23" s="127"/>
      <c r="Q23" s="128"/>
      <c r="R23" s="129"/>
      <c r="S23" s="128"/>
      <c r="T23" s="129"/>
      <c r="U23" s="128" t="n">
        <v>-50</v>
      </c>
      <c r="V23" s="129" t="n">
        <v>34</v>
      </c>
      <c r="W23" s="128"/>
      <c r="X23" s="129"/>
      <c r="Y23" s="150"/>
      <c r="Z23" s="126"/>
      <c r="AA23" s="131"/>
      <c r="AB23" s="126"/>
      <c r="AC23" s="125" t="n">
        <v>0</v>
      </c>
      <c r="AD23" s="126" t="n">
        <v>34.1</v>
      </c>
      <c r="AE23" s="128" t="n">
        <v>0</v>
      </c>
      <c r="AF23" s="127" t="n">
        <v>33.688</v>
      </c>
      <c r="AG23" s="128" t="n">
        <v>0</v>
      </c>
      <c r="AH23" s="127" t="n">
        <v>32.375</v>
      </c>
      <c r="AI23" s="128" t="n">
        <v>-100</v>
      </c>
      <c r="AJ23" s="127" t="n">
        <v>32.25</v>
      </c>
      <c r="AK23" s="128" t="n">
        <v>-100</v>
      </c>
      <c r="AL23" s="127" t="n">
        <v>32.87</v>
      </c>
      <c r="AM23" s="128" t="n">
        <v>100</v>
      </c>
      <c r="AN23" s="127" t="n">
        <v>32.35</v>
      </c>
      <c r="AO23" s="128"/>
      <c r="AP23" s="129"/>
      <c r="AQ23" s="128"/>
      <c r="AR23" s="129"/>
      <c r="AS23" s="128" t="n">
        <v>-50</v>
      </c>
      <c r="AT23" s="127" t="n">
        <v>33.25</v>
      </c>
      <c r="AU23" s="128" t="n">
        <v>0</v>
      </c>
      <c r="AV23" s="127" t="n">
        <v>32.5</v>
      </c>
      <c r="AW23" s="128" t="n">
        <v>0</v>
      </c>
      <c r="AX23" s="127" t="n">
        <v>33</v>
      </c>
      <c r="AY23" s="128" t="n">
        <v>0</v>
      </c>
      <c r="AZ23" s="127" t="n">
        <v>33.125</v>
      </c>
      <c r="BA23" s="128" t="n">
        <v>50</v>
      </c>
      <c r="BB23" s="127" t="n">
        <v>33.05</v>
      </c>
      <c r="BC23" s="128" t="n">
        <v>-150</v>
      </c>
      <c r="BD23" s="127" t="n">
        <v>32.9</v>
      </c>
      <c r="BE23" s="128" t="n">
        <v>-200</v>
      </c>
      <c r="BF23" s="127" t="n">
        <v>34.08</v>
      </c>
      <c r="BG23" s="128" t="n">
        <v>-50</v>
      </c>
      <c r="BH23" s="127" t="n">
        <v>34</v>
      </c>
      <c r="BI23" s="128" t="n">
        <v>-100</v>
      </c>
      <c r="BJ23" s="127" t="n">
        <v>33.4</v>
      </c>
      <c r="BK23" s="128"/>
      <c r="BL23" s="127"/>
      <c r="BM23" s="128"/>
      <c r="BN23" s="127"/>
      <c r="BO23" s="128"/>
      <c r="BP23" s="127"/>
      <c r="BQ23" s="125"/>
      <c r="BR23" s="127"/>
      <c r="BS23" s="128"/>
      <c r="BT23" s="127"/>
      <c r="BU23" s="128"/>
      <c r="BV23" s="127"/>
      <c r="BW23" s="128"/>
      <c r="BX23" s="127"/>
      <c r="BY23" s="128"/>
      <c r="BZ23" s="325"/>
      <c r="CA23" s="128"/>
      <c r="CB23" s="127"/>
      <c r="CC23" s="128"/>
      <c r="CD23" s="129"/>
      <c r="CE23" s="132" t="n">
        <f aca="false">C23+E23+G23+I23+K23+M23+O23+Q23+S23+U23+W23+Y23+AA23+AC23+AE23+AG23+AI23+AK23+AM23+AO23+AQ23+AS23+AU23+AW23+AY23+BA23+BC23+BE23+BG23+BI23+BK23+BM23+BO23+BQ23+BS23+BU23+BW23+BY23+CA23+CC23</f>
        <v>-725</v>
      </c>
      <c r="CF23" s="330" t="n">
        <f aca="false">(D23+F23+H23+J23+L23+N23+Z23+AB23+AF23+AJ23+AL23+AP23+AR23+AT23+AV23+AX23+AZ23+BB23+BD23+BF23+BH23+BJ23+BL23+BN23+BP23+BR23+BT23+BV23)/28</f>
        <v>20.3790357142857</v>
      </c>
      <c r="CG23" s="124" t="n">
        <f aca="false">B23</f>
        <v>37188</v>
      </c>
    </row>
    <row r="24" customFormat="false" ht="15.75" hidden="false" customHeight="false" outlineLevel="0" collapsed="false">
      <c r="B24" s="124" t="n">
        <f aca="false">'ZONE G POSITIONS'!B25</f>
        <v>37189</v>
      </c>
      <c r="C24" s="125" t="n">
        <v>-175</v>
      </c>
      <c r="D24" s="126" t="n">
        <v>35</v>
      </c>
      <c r="E24" s="125" t="n">
        <v>50</v>
      </c>
      <c r="F24" s="126" t="n">
        <v>34.25</v>
      </c>
      <c r="G24" s="128"/>
      <c r="H24" s="127"/>
      <c r="I24" s="128" t="n">
        <v>-50</v>
      </c>
      <c r="J24" s="129" t="n">
        <v>34.5</v>
      </c>
      <c r="K24" s="125" t="n">
        <v>50</v>
      </c>
      <c r="L24" s="129" t="n">
        <v>34.5</v>
      </c>
      <c r="M24" s="125" t="n">
        <v>50</v>
      </c>
      <c r="N24" s="129" t="n">
        <v>34.25</v>
      </c>
      <c r="O24" s="128"/>
      <c r="P24" s="127"/>
      <c r="Q24" s="128"/>
      <c r="R24" s="129"/>
      <c r="S24" s="128"/>
      <c r="T24" s="129"/>
      <c r="U24" s="128" t="n">
        <v>-50</v>
      </c>
      <c r="V24" s="129" t="n">
        <v>34</v>
      </c>
      <c r="W24" s="125"/>
      <c r="X24" s="126"/>
      <c r="Y24" s="150"/>
      <c r="Z24" s="126"/>
      <c r="AA24" s="131"/>
      <c r="AB24" s="126"/>
      <c r="AC24" s="125" t="n">
        <v>0</v>
      </c>
      <c r="AD24" s="126" t="n">
        <v>34.1</v>
      </c>
      <c r="AE24" s="128" t="n">
        <v>0</v>
      </c>
      <c r="AF24" s="127" t="n">
        <v>33.688</v>
      </c>
      <c r="AG24" s="128" t="n">
        <v>0</v>
      </c>
      <c r="AH24" s="127" t="n">
        <v>32.375</v>
      </c>
      <c r="AI24" s="128" t="n">
        <v>-100</v>
      </c>
      <c r="AJ24" s="127" t="n">
        <v>32.25</v>
      </c>
      <c r="AK24" s="128" t="n">
        <v>-100</v>
      </c>
      <c r="AL24" s="127" t="n">
        <v>32.87</v>
      </c>
      <c r="AM24" s="128" t="n">
        <v>100</v>
      </c>
      <c r="AN24" s="127" t="n">
        <v>32.35</v>
      </c>
      <c r="AO24" s="128"/>
      <c r="AP24" s="129"/>
      <c r="AQ24" s="128"/>
      <c r="AR24" s="129"/>
      <c r="AS24" s="128" t="n">
        <v>-50</v>
      </c>
      <c r="AT24" s="127" t="n">
        <v>33.25</v>
      </c>
      <c r="AU24" s="128" t="n">
        <v>0</v>
      </c>
      <c r="AV24" s="127" t="n">
        <v>32.5</v>
      </c>
      <c r="AW24" s="128" t="n">
        <v>0</v>
      </c>
      <c r="AX24" s="127" t="n">
        <v>33</v>
      </c>
      <c r="AY24" s="128" t="n">
        <v>0</v>
      </c>
      <c r="AZ24" s="127" t="n">
        <v>33.125</v>
      </c>
      <c r="BA24" s="128" t="n">
        <v>50</v>
      </c>
      <c r="BB24" s="127" t="n">
        <v>33.05</v>
      </c>
      <c r="BC24" s="128" t="n">
        <v>-150</v>
      </c>
      <c r="BD24" s="127" t="n">
        <v>32.9</v>
      </c>
      <c r="BE24" s="128" t="n">
        <v>-200</v>
      </c>
      <c r="BF24" s="127" t="n">
        <v>34.08</v>
      </c>
      <c r="BG24" s="128" t="n">
        <v>-50</v>
      </c>
      <c r="BH24" s="127" t="n">
        <v>34</v>
      </c>
      <c r="BI24" s="128" t="n">
        <v>-100</v>
      </c>
      <c r="BJ24" s="127" t="n">
        <v>33.4</v>
      </c>
      <c r="BK24" s="128"/>
      <c r="BL24" s="127"/>
      <c r="BM24" s="128"/>
      <c r="BN24" s="127"/>
      <c r="BO24" s="128"/>
      <c r="BP24" s="127"/>
      <c r="BQ24" s="125"/>
      <c r="BR24" s="127"/>
      <c r="BS24" s="128"/>
      <c r="BT24" s="127"/>
      <c r="BU24" s="128"/>
      <c r="BV24" s="129"/>
      <c r="BW24" s="125"/>
      <c r="BX24" s="127"/>
      <c r="BY24" s="128"/>
      <c r="BZ24" s="127"/>
      <c r="CA24" s="128"/>
      <c r="CB24" s="127"/>
      <c r="CC24" s="128"/>
      <c r="CD24" s="129"/>
      <c r="CE24" s="132" t="n">
        <f aca="false">C24+E24+G24+I24+K24+M24+O24+Q24+S24+U24+W24+Y24+AA24+AC24+AE24+AG24+AI24+AK24+AM24+AO24+AQ24+AS24+AU24+AW24+AY24+BA24+BC24+BE24+BG24+BI24+BK24+BM24+BO24+BQ24+BS24+BU24+BW24+BY24+CA24+CC24</f>
        <v>-725</v>
      </c>
      <c r="CF24" s="330" t="n">
        <f aca="false">(D24+F24+H24+J24+L24+N24+Z24+AB24+AF24+AJ24+AL24+AP24+AR24+AT24+AV24+AX24+AZ24+BB24+BD24+BF24+BH24+BJ24+BL24+BN24+BP24+BR24+BT24+BV24)/28</f>
        <v>20.3790357142857</v>
      </c>
      <c r="CG24" s="124" t="n">
        <f aca="false">B24</f>
        <v>37189</v>
      </c>
    </row>
    <row r="25" customFormat="false" ht="15.75" hidden="false" customHeight="false" outlineLevel="0" collapsed="false">
      <c r="B25" s="124" t="n">
        <f aca="false">'ZONE G POSITIONS'!B26</f>
        <v>37190</v>
      </c>
      <c r="C25" s="128" t="n">
        <v>-175</v>
      </c>
      <c r="D25" s="127" t="n">
        <v>35</v>
      </c>
      <c r="E25" s="128" t="n">
        <v>50</v>
      </c>
      <c r="F25" s="127" t="n">
        <v>34.25</v>
      </c>
      <c r="G25" s="128"/>
      <c r="H25" s="127"/>
      <c r="I25" s="128" t="n">
        <v>-50</v>
      </c>
      <c r="J25" s="129" t="n">
        <v>34.5</v>
      </c>
      <c r="K25" s="128" t="n">
        <v>50</v>
      </c>
      <c r="L25" s="129" t="n">
        <v>34.5</v>
      </c>
      <c r="M25" s="128" t="n">
        <v>50</v>
      </c>
      <c r="N25" s="126" t="n">
        <v>34.25</v>
      </c>
      <c r="O25" s="128"/>
      <c r="P25" s="127"/>
      <c r="Q25" s="128"/>
      <c r="R25" s="129"/>
      <c r="S25" s="128"/>
      <c r="T25" s="129"/>
      <c r="U25" s="128" t="n">
        <v>-50</v>
      </c>
      <c r="V25" s="129" t="n">
        <v>34</v>
      </c>
      <c r="W25" s="125"/>
      <c r="X25" s="126"/>
      <c r="Y25" s="150"/>
      <c r="Z25" s="126"/>
      <c r="AA25" s="131"/>
      <c r="AB25" s="126"/>
      <c r="AC25" s="125" t="n">
        <v>0</v>
      </c>
      <c r="AD25" s="126" t="n">
        <v>34.1</v>
      </c>
      <c r="AE25" s="128" t="n">
        <v>0</v>
      </c>
      <c r="AF25" s="127" t="n">
        <v>33.688</v>
      </c>
      <c r="AG25" s="128" t="n">
        <v>0</v>
      </c>
      <c r="AH25" s="127" t="n">
        <v>32.375</v>
      </c>
      <c r="AI25" s="128" t="n">
        <v>-100</v>
      </c>
      <c r="AJ25" s="127" t="n">
        <v>32.25</v>
      </c>
      <c r="AK25" s="128" t="n">
        <v>-100</v>
      </c>
      <c r="AL25" s="127" t="n">
        <v>32.87</v>
      </c>
      <c r="AM25" s="128" t="n">
        <v>100</v>
      </c>
      <c r="AN25" s="127" t="n">
        <v>32.35</v>
      </c>
      <c r="AO25" s="128"/>
      <c r="AP25" s="129"/>
      <c r="AQ25" s="128"/>
      <c r="AR25" s="129"/>
      <c r="AS25" s="128" t="n">
        <v>-50</v>
      </c>
      <c r="AT25" s="127" t="n">
        <v>33.25</v>
      </c>
      <c r="AU25" s="128" t="n">
        <v>0</v>
      </c>
      <c r="AV25" s="127" t="n">
        <v>32.5</v>
      </c>
      <c r="AW25" s="128" t="n">
        <v>0</v>
      </c>
      <c r="AX25" s="127" t="n">
        <v>33</v>
      </c>
      <c r="AY25" s="128" t="n">
        <v>0</v>
      </c>
      <c r="AZ25" s="127" t="n">
        <v>33.125</v>
      </c>
      <c r="BA25" s="128" t="n">
        <v>50</v>
      </c>
      <c r="BB25" s="127" t="n">
        <v>33.05</v>
      </c>
      <c r="BC25" s="128" t="n">
        <v>-150</v>
      </c>
      <c r="BD25" s="127" t="n">
        <v>32.9</v>
      </c>
      <c r="BE25" s="128" t="n">
        <v>-200</v>
      </c>
      <c r="BF25" s="127" t="n">
        <v>34.08</v>
      </c>
      <c r="BG25" s="128" t="n">
        <v>-50</v>
      </c>
      <c r="BH25" s="127" t="n">
        <v>34</v>
      </c>
      <c r="BI25" s="128" t="n">
        <v>-100</v>
      </c>
      <c r="BJ25" s="127" t="n">
        <v>33.4</v>
      </c>
      <c r="BK25" s="128"/>
      <c r="BL25" s="127"/>
      <c r="BM25" s="128"/>
      <c r="BN25" s="127"/>
      <c r="BO25" s="128"/>
      <c r="BP25" s="127"/>
      <c r="BQ25" s="128"/>
      <c r="BR25" s="325"/>
      <c r="BS25" s="128"/>
      <c r="BT25" s="127"/>
      <c r="BU25" s="128"/>
      <c r="BV25" s="129"/>
      <c r="BW25" s="125"/>
      <c r="BX25" s="127"/>
      <c r="BY25" s="128"/>
      <c r="BZ25" s="127"/>
      <c r="CA25" s="128"/>
      <c r="CB25" s="127"/>
      <c r="CC25" s="128"/>
      <c r="CD25" s="129"/>
      <c r="CE25" s="132" t="n">
        <f aca="false">C25+E25+G25+I25+K25+M25+O25+Q25+S25+U25+W25+Y25+AA25+AC25+AE25+AG25+AI25+AK25+AM25+AO25+AQ25+AS25+AU25+AW25+AY25+BA25+BC25+BE25+BG25+BI25+BK25+BM25+BO25+BQ25+BS25+BU25+BW25+BY25+CA25+CC25</f>
        <v>-725</v>
      </c>
      <c r="CF25" s="330" t="n">
        <f aca="false">(D25+F25+H25+J25+L25+N25+Z25+AB25+AF25+AJ25+AL25+AP25+AR25+AT25+AV25+AX25+AZ25+BB25+BD25+BF25+BH25+BJ25+BL25+BN25+BP25+BR25+BT25+BV25)/28</f>
        <v>20.3790357142857</v>
      </c>
      <c r="CG25" s="124" t="n">
        <f aca="false">B25</f>
        <v>37190</v>
      </c>
    </row>
    <row r="26" customFormat="false" ht="15.75" hidden="false" customHeight="false" outlineLevel="0" collapsed="false">
      <c r="B26" s="124" t="n">
        <f aca="false">'ZONE G POSITIONS'!B27</f>
        <v>37193</v>
      </c>
      <c r="C26" s="125" t="n">
        <v>-175</v>
      </c>
      <c r="D26" s="126" t="n">
        <v>35</v>
      </c>
      <c r="E26" s="125" t="n">
        <v>50</v>
      </c>
      <c r="F26" s="126" t="n">
        <v>34.25</v>
      </c>
      <c r="G26" s="128"/>
      <c r="H26" s="129"/>
      <c r="I26" s="125" t="n">
        <v>-50</v>
      </c>
      <c r="J26" s="126" t="n">
        <v>34.5</v>
      </c>
      <c r="K26" s="125" t="n">
        <v>50</v>
      </c>
      <c r="L26" s="126" t="n">
        <v>34.5</v>
      </c>
      <c r="M26" s="125" t="n">
        <v>50</v>
      </c>
      <c r="N26" s="126" t="n">
        <v>34.25</v>
      </c>
      <c r="O26" s="128"/>
      <c r="P26" s="127"/>
      <c r="Q26" s="125"/>
      <c r="R26" s="127"/>
      <c r="S26" s="128"/>
      <c r="T26" s="127"/>
      <c r="U26" s="125" t="n">
        <v>-50</v>
      </c>
      <c r="V26" s="126" t="n">
        <v>34</v>
      </c>
      <c r="W26" s="128"/>
      <c r="X26" s="129"/>
      <c r="Y26" s="128"/>
      <c r="Z26" s="129"/>
      <c r="AA26" s="128"/>
      <c r="AB26" s="129"/>
      <c r="AC26" s="125" t="n">
        <v>0</v>
      </c>
      <c r="AD26" s="126" t="n">
        <v>34.1</v>
      </c>
      <c r="AE26" s="128" t="n">
        <v>0</v>
      </c>
      <c r="AF26" s="127" t="n">
        <v>33.688</v>
      </c>
      <c r="AG26" s="128" t="n">
        <v>0</v>
      </c>
      <c r="AH26" s="127" t="n">
        <v>32.375</v>
      </c>
      <c r="AI26" s="128" t="n">
        <v>-100</v>
      </c>
      <c r="AJ26" s="127" t="n">
        <v>32.25</v>
      </c>
      <c r="AK26" s="128" t="n">
        <v>-100</v>
      </c>
      <c r="AL26" s="127" t="n">
        <v>32.87</v>
      </c>
      <c r="AM26" s="128" t="n">
        <v>100</v>
      </c>
      <c r="AN26" s="127" t="n">
        <v>32.35</v>
      </c>
      <c r="AO26" s="128"/>
      <c r="AP26" s="129"/>
      <c r="AQ26" s="128"/>
      <c r="AR26" s="129"/>
      <c r="AS26" s="128" t="n">
        <v>-50</v>
      </c>
      <c r="AT26" s="127" t="n">
        <v>33.25</v>
      </c>
      <c r="AU26" s="128" t="n">
        <v>0</v>
      </c>
      <c r="AV26" s="127" t="n">
        <v>32.5</v>
      </c>
      <c r="AW26" s="128" t="n">
        <v>0</v>
      </c>
      <c r="AX26" s="127" t="n">
        <v>33</v>
      </c>
      <c r="AY26" s="128" t="n">
        <v>0</v>
      </c>
      <c r="AZ26" s="127" t="n">
        <v>33.125</v>
      </c>
      <c r="BA26" s="128" t="n">
        <v>50</v>
      </c>
      <c r="BB26" s="127" t="n">
        <v>33.05</v>
      </c>
      <c r="BC26" s="128" t="n">
        <v>-150</v>
      </c>
      <c r="BD26" s="127" t="n">
        <v>32.9</v>
      </c>
      <c r="BE26" s="128" t="n">
        <v>-200</v>
      </c>
      <c r="BF26" s="127" t="n">
        <v>34.08</v>
      </c>
      <c r="BG26" s="128" t="n">
        <v>-50</v>
      </c>
      <c r="BH26" s="127" t="n">
        <v>34</v>
      </c>
      <c r="BI26" s="128" t="n">
        <v>-100</v>
      </c>
      <c r="BJ26" s="127" t="n">
        <v>33.4</v>
      </c>
      <c r="BK26" s="128"/>
      <c r="BL26" s="127"/>
      <c r="BM26" s="128"/>
      <c r="BN26" s="127"/>
      <c r="BO26" s="128"/>
      <c r="BP26" s="127"/>
      <c r="BQ26" s="128"/>
      <c r="BR26" s="325"/>
      <c r="BS26" s="128"/>
      <c r="BT26" s="127"/>
      <c r="BU26" s="128"/>
      <c r="BV26" s="129"/>
      <c r="BW26" s="125"/>
      <c r="BX26" s="127"/>
      <c r="BY26" s="128"/>
      <c r="BZ26" s="127"/>
      <c r="CA26" s="128"/>
      <c r="CB26" s="127"/>
      <c r="CC26" s="128"/>
      <c r="CD26" s="129"/>
      <c r="CE26" s="132" t="n">
        <f aca="false">C26+E26+G26+I26+K26+M26+O26+Q26+S26+U26+W26+Y26+AA26+AC26+AE26+AG26+AI26+AK26+AM26+AO26+AQ26+AS26+AU26+AW26+AY26+BA26+BC26+BE26+BG26+BI26+BK26+BM26+BO26+BQ26+BS26+BU26+BW26+BY26+CA26+CC26</f>
        <v>-725</v>
      </c>
      <c r="CF26" s="330" t="n">
        <f aca="false">(D26+F26+H26+J26+L26+N26+Z26+AB26+AF26+AJ26+AL26+AP26+AR26+AT26+AV26+AX26+AZ26+BB26+BD26+BF26+BH26+BJ26+BL26+BN26+BP26+BR26+BT26+BV26)/28</f>
        <v>20.3790357142857</v>
      </c>
      <c r="CG26" s="124" t="n">
        <f aca="false">B26</f>
        <v>37193</v>
      </c>
    </row>
    <row r="27" customFormat="false" ht="15.75" hidden="false" customHeight="false" outlineLevel="0" collapsed="false">
      <c r="B27" s="124" t="n">
        <f aca="false">'ZONE G POSITIONS'!B28</f>
        <v>37194</v>
      </c>
      <c r="C27" s="128" t="n">
        <v>-175</v>
      </c>
      <c r="D27" s="127" t="n">
        <v>35</v>
      </c>
      <c r="E27" s="128" t="n">
        <v>50</v>
      </c>
      <c r="F27" s="127" t="n">
        <v>34.25</v>
      </c>
      <c r="G27" s="242"/>
      <c r="H27" s="243"/>
      <c r="I27" s="242" t="n">
        <v>-50</v>
      </c>
      <c r="J27" s="243" t="n">
        <v>34.5</v>
      </c>
      <c r="K27" s="128" t="n">
        <v>50</v>
      </c>
      <c r="L27" s="243" t="n">
        <v>34.5</v>
      </c>
      <c r="M27" s="128" t="n">
        <v>50</v>
      </c>
      <c r="N27" s="129" t="n">
        <v>34.25</v>
      </c>
      <c r="O27" s="242"/>
      <c r="P27" s="346"/>
      <c r="Q27" s="242"/>
      <c r="R27" s="243"/>
      <c r="S27" s="242"/>
      <c r="T27" s="346"/>
      <c r="U27" s="242" t="n">
        <v>-50</v>
      </c>
      <c r="V27" s="129" t="n">
        <v>34</v>
      </c>
      <c r="W27" s="242"/>
      <c r="X27" s="243"/>
      <c r="Y27" s="242"/>
      <c r="Z27" s="243"/>
      <c r="AA27" s="242"/>
      <c r="AB27" s="243"/>
      <c r="AC27" s="125" t="n">
        <v>0</v>
      </c>
      <c r="AD27" s="126" t="n">
        <v>34.1</v>
      </c>
      <c r="AE27" s="128" t="n">
        <v>0</v>
      </c>
      <c r="AF27" s="127" t="n">
        <v>33.688</v>
      </c>
      <c r="AG27" s="128" t="n">
        <v>0</v>
      </c>
      <c r="AH27" s="127" t="n">
        <v>32.375</v>
      </c>
      <c r="AI27" s="128" t="n">
        <v>-100</v>
      </c>
      <c r="AJ27" s="127" t="n">
        <v>32.25</v>
      </c>
      <c r="AK27" s="128" t="n">
        <v>-100</v>
      </c>
      <c r="AL27" s="127" t="n">
        <v>32.87</v>
      </c>
      <c r="AM27" s="128" t="n">
        <v>100</v>
      </c>
      <c r="AN27" s="127" t="n">
        <v>32.35</v>
      </c>
      <c r="AO27" s="128"/>
      <c r="AP27" s="129"/>
      <c r="AQ27" s="128"/>
      <c r="AR27" s="129"/>
      <c r="AS27" s="128" t="n">
        <v>-50</v>
      </c>
      <c r="AT27" s="127" t="n">
        <v>33.25</v>
      </c>
      <c r="AU27" s="128" t="n">
        <v>0</v>
      </c>
      <c r="AV27" s="127" t="n">
        <v>32.5</v>
      </c>
      <c r="AW27" s="128" t="n">
        <v>0</v>
      </c>
      <c r="AX27" s="127" t="n">
        <v>33</v>
      </c>
      <c r="AY27" s="128" t="n">
        <v>0</v>
      </c>
      <c r="AZ27" s="127" t="n">
        <v>33.125</v>
      </c>
      <c r="BA27" s="128" t="n">
        <v>50</v>
      </c>
      <c r="BB27" s="127" t="n">
        <v>33.05</v>
      </c>
      <c r="BC27" s="128" t="n">
        <v>-150</v>
      </c>
      <c r="BD27" s="127" t="n">
        <v>32.9</v>
      </c>
      <c r="BE27" s="128" t="n">
        <v>-200</v>
      </c>
      <c r="BF27" s="127" t="n">
        <v>34.08</v>
      </c>
      <c r="BG27" s="128" t="n">
        <v>-50</v>
      </c>
      <c r="BH27" s="127" t="n">
        <v>34</v>
      </c>
      <c r="BI27" s="128" t="n">
        <v>-100</v>
      </c>
      <c r="BJ27" s="127" t="n">
        <v>33.4</v>
      </c>
      <c r="BK27" s="128"/>
      <c r="BL27" s="127"/>
      <c r="BM27" s="128"/>
      <c r="BN27" s="127"/>
      <c r="BO27" s="128"/>
      <c r="BP27" s="127"/>
      <c r="BQ27" s="128"/>
      <c r="BR27" s="325"/>
      <c r="BS27" s="128"/>
      <c r="BT27" s="127"/>
      <c r="BU27" s="128"/>
      <c r="BV27" s="129"/>
      <c r="BW27" s="125"/>
      <c r="BX27" s="127"/>
      <c r="BY27" s="128"/>
      <c r="BZ27" s="127"/>
      <c r="CA27" s="128"/>
      <c r="CB27" s="127"/>
      <c r="CC27" s="128"/>
      <c r="CD27" s="129"/>
      <c r="CE27" s="132" t="n">
        <f aca="false">C27+E27+G27+I27+K27+M27+O27+Q27+S27+U27+W27+Y27+AA27+AC27+AE27+AG27+AI27+AK27+AM27+AO27+AQ27+AS27+AU27+AW27+AY27+BA27+BC27+BE27+BG27+BI27+BK27+BM27+BO27+BQ27+BS27+BU27+BW27+BY27+CA27+CC27</f>
        <v>-725</v>
      </c>
      <c r="CF27" s="330" t="n">
        <f aca="false">(D27+F27+H27+J27+L27+N27+Z27+AB27+AF27+AJ27+AL27+AP27+AR27+AT27+AV27+AX27+AZ27+BB27+BD27+BF27+BH27+BJ27+BL27+BN27+BP27+BR27+BT27+BV27)/28</f>
        <v>20.3790357142857</v>
      </c>
      <c r="CG27" s="124" t="n">
        <f aca="false">B27</f>
        <v>37194</v>
      </c>
    </row>
    <row r="28" customFormat="false" ht="16.5" hidden="false" customHeight="false" outlineLevel="0" collapsed="false">
      <c r="B28" s="124" t="n">
        <f aca="false">'ZONE G POSITIONS'!B29</f>
        <v>37195</v>
      </c>
      <c r="C28" s="125" t="n">
        <v>-175</v>
      </c>
      <c r="D28" s="127" t="n">
        <v>35</v>
      </c>
      <c r="E28" s="125" t="n">
        <v>50</v>
      </c>
      <c r="F28" s="126" t="n">
        <v>34.25</v>
      </c>
      <c r="G28" s="257"/>
      <c r="H28" s="258"/>
      <c r="I28" s="125" t="n">
        <v>-50</v>
      </c>
      <c r="J28" s="126" t="n">
        <v>34.5</v>
      </c>
      <c r="K28" s="125" t="n">
        <v>50</v>
      </c>
      <c r="L28" s="126" t="n">
        <v>34.5</v>
      </c>
      <c r="M28" s="125" t="n">
        <v>50</v>
      </c>
      <c r="N28" s="129" t="n">
        <v>34.25</v>
      </c>
      <c r="O28" s="257"/>
      <c r="P28" s="355"/>
      <c r="Q28" s="257"/>
      <c r="R28" s="258"/>
      <c r="S28" s="257"/>
      <c r="T28" s="355"/>
      <c r="U28" s="125" t="n">
        <v>-50</v>
      </c>
      <c r="V28" s="129" t="n">
        <v>34</v>
      </c>
      <c r="W28" s="257"/>
      <c r="X28" s="258"/>
      <c r="Y28" s="128"/>
      <c r="Z28" s="129"/>
      <c r="AA28" s="257"/>
      <c r="AB28" s="258"/>
      <c r="AC28" s="125" t="n">
        <v>0</v>
      </c>
      <c r="AD28" s="126" t="n">
        <v>34.1</v>
      </c>
      <c r="AE28" s="128" t="n">
        <v>0</v>
      </c>
      <c r="AF28" s="127" t="n">
        <v>33.688</v>
      </c>
      <c r="AG28" s="128" t="n">
        <v>0</v>
      </c>
      <c r="AH28" s="127" t="n">
        <v>32.375</v>
      </c>
      <c r="AI28" s="128" t="n">
        <v>-100</v>
      </c>
      <c r="AJ28" s="127" t="n">
        <v>32.25</v>
      </c>
      <c r="AK28" s="128" t="n">
        <v>-100</v>
      </c>
      <c r="AL28" s="127" t="n">
        <v>32.87</v>
      </c>
      <c r="AM28" s="128" t="n">
        <v>100</v>
      </c>
      <c r="AN28" s="127" t="n">
        <v>32.35</v>
      </c>
      <c r="AO28" s="128"/>
      <c r="AP28" s="129"/>
      <c r="AQ28" s="128"/>
      <c r="AR28" s="129"/>
      <c r="AS28" s="128" t="n">
        <v>-50</v>
      </c>
      <c r="AT28" s="127" t="n">
        <v>33.25</v>
      </c>
      <c r="AU28" s="128" t="n">
        <v>0</v>
      </c>
      <c r="AV28" s="127" t="n">
        <v>32.5</v>
      </c>
      <c r="AW28" s="128" t="n">
        <v>0</v>
      </c>
      <c r="AX28" s="127" t="n">
        <v>33</v>
      </c>
      <c r="AY28" s="128" t="n">
        <v>0</v>
      </c>
      <c r="AZ28" s="127" t="n">
        <v>33.125</v>
      </c>
      <c r="BA28" s="128" t="n">
        <v>50</v>
      </c>
      <c r="BB28" s="127" t="n">
        <v>33.05</v>
      </c>
      <c r="BC28" s="128" t="n">
        <v>-150</v>
      </c>
      <c r="BD28" s="127" t="n">
        <v>32.9</v>
      </c>
      <c r="BE28" s="128" t="n">
        <v>-200</v>
      </c>
      <c r="BF28" s="127" t="n">
        <v>34.08</v>
      </c>
      <c r="BG28" s="128" t="n">
        <v>-50</v>
      </c>
      <c r="BH28" s="127" t="n">
        <v>34</v>
      </c>
      <c r="BI28" s="128" t="n">
        <v>-100</v>
      </c>
      <c r="BJ28" s="127" t="n">
        <v>33.4</v>
      </c>
      <c r="BK28" s="128"/>
      <c r="BL28" s="127"/>
      <c r="BM28" s="128"/>
      <c r="BN28" s="127"/>
      <c r="BO28" s="128"/>
      <c r="BP28" s="127"/>
      <c r="BQ28" s="128"/>
      <c r="BR28" s="325"/>
      <c r="BS28" s="128"/>
      <c r="BT28" s="127"/>
      <c r="BU28" s="128"/>
      <c r="BV28" s="129"/>
      <c r="BW28" s="125"/>
      <c r="BX28" s="127"/>
      <c r="BY28" s="128"/>
      <c r="BZ28" s="127"/>
      <c r="CA28" s="128"/>
      <c r="CB28" s="127"/>
      <c r="CC28" s="128"/>
      <c r="CD28" s="129"/>
      <c r="CE28" s="132" t="n">
        <f aca="false">C28+E28+G28+I28+K28+M28+O28+Q28+S28+U28+W28+Y28+AA28+AC28+AE28+AG28+AI28+AK28+AM28+AO28+AQ28+AS28+AU28+AW28+AY28+BA28+BC28+BE28+BG28+BI28+BK28+BM28+BO28+BQ28+BS28+BU28+BW28+BY28+CA28+CC28</f>
        <v>-725</v>
      </c>
      <c r="CF28" s="330" t="n">
        <f aca="false">(D28+F28+H28+J28+L28+N28+Z28+AB28+AF28+AJ28+AL28+AP28+AR28+AT28+AV28+AX28+AZ28+BB28+BD28+BF28+BH28+BJ28+BL28+BN28+BP28+BR28+BT28+BV28)/28</f>
        <v>20.3790357142857</v>
      </c>
      <c r="CG28" s="124" t="n">
        <f aca="false">B28</f>
        <v>37195</v>
      </c>
    </row>
  </sheetData>
  <mergeCells count="40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9"/>
  <sheetViews>
    <sheetView showFormulas="false" showGridLines="true" showRowColHeaders="true" showZeros="true" rightToLeft="false" tabSelected="false" showOutlineSymbols="true" defaultGridColor="true" view="normal" topLeftCell="W8" colorId="64" zoomScale="100" zoomScaleNormal="100" zoomScalePageLayoutView="100" workbookViewId="0">
      <selection pane="topLeft" activeCell="R9" activeCellId="0" sqref="R9:R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false" outlineLevel="0" max="9" min="9" style="0" width="10.13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3.42"/>
    <col collapsed="false" customWidth="true" hidden="false" outlineLevel="0" max="18" min="18" style="0" width="11.42"/>
    <col collapsed="false" customWidth="true" hidden="true" outlineLevel="0" max="19" min="19" style="0" width="1.85"/>
    <col collapsed="false" customWidth="true" hidden="false" outlineLevel="0" max="20" min="20" style="0" width="1.85"/>
    <col collapsed="false" customWidth="true" hidden="false" outlineLevel="0" max="21" min="21" style="0" width="10.13"/>
    <col collapsed="false" customWidth="true" hidden="false" outlineLevel="0" max="22" min="22" style="0" width="2.56"/>
    <col collapsed="false" customWidth="true" hidden="false" outlineLevel="0" max="23" min="23" style="0" width="13.28"/>
    <col collapsed="false" customWidth="true" hidden="false" outlineLevel="0" max="24" min="24" style="0" width="11.28"/>
    <col collapsed="false" customWidth="true" hidden="false" outlineLevel="0" max="26" min="26" style="0" width="11.13"/>
    <col collapsed="false" customWidth="true" hidden="false" outlineLevel="0" max="28" min="28" style="0" width="11.13"/>
    <col collapsed="false" customWidth="true" hidden="false" outlineLevel="0" max="30" min="30" style="0" width="11.42"/>
    <col collapsed="false" customWidth="true" hidden="false" outlineLevel="0" max="32" min="32" style="0" width="11.56"/>
    <col collapsed="false" customWidth="true" hidden="false" outlineLevel="0" max="34" min="34" style="0" width="12.85"/>
    <col collapsed="false" customWidth="true" hidden="false" outlineLevel="0" max="41" min="41" style="0" width="9.56"/>
    <col collapsed="false" customWidth="true" hidden="false" outlineLevel="0" max="106" min="106" style="0" width="11.99"/>
  </cols>
  <sheetData>
    <row r="1" customFormat="false" ht="34.5" hidden="false" customHeight="tru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  <c r="T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  <c r="T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A DAY AHEAD'!I25</f>
        <v>31.79</v>
      </c>
      <c r="O3" s="61" t="n">
        <f aca="false">'ZONE A DAY AHEAD'!H13</f>
        <v>73.8</v>
      </c>
      <c r="P3" s="62" t="n">
        <f aca="false">O3-N3</f>
        <v>42.01</v>
      </c>
      <c r="Q3" s="63"/>
      <c r="S3" s="64"/>
      <c r="T3" s="64"/>
    </row>
    <row r="4" customFormat="false" ht="13.5" hidden="false" customHeight="false" outlineLevel="0" collapsed="false">
      <c r="A4" s="65"/>
      <c r="B4" s="66" t="n">
        <v>37194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A DAY AHEAD'!I26</f>
        <v>35.37</v>
      </c>
      <c r="O4" s="61" t="n">
        <f aca="false">'ZONE A DAY AHEAD'!I13</f>
        <v>60.59</v>
      </c>
      <c r="P4" s="62" t="n">
        <f aca="false">O4-N4</f>
        <v>25.22</v>
      </c>
      <c r="Q4" s="63"/>
      <c r="R4" s="75" t="s">
        <v>50</v>
      </c>
      <c r="S4" s="76" t="n">
        <f aca="false">DATE(2001,9,25)</f>
        <v>37159</v>
      </c>
      <c r="T4" s="77"/>
      <c r="U4" s="78"/>
    </row>
    <row r="5" customFormat="false" ht="13.5" hidden="false" customHeight="false" outlineLevel="0" collapsed="false">
      <c r="A5" s="66"/>
      <c r="B5" s="66" t="n">
        <f aca="false">B4+1</f>
        <v>37195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A DAY AHEAD'!I27</f>
        <v>34.21</v>
      </c>
      <c r="O5" s="61" t="n">
        <f aca="false">'ZONE A DAY AHEAD'!J13</f>
        <v>97.19</v>
      </c>
      <c r="P5" s="62" t="n">
        <f aca="false">O5-N5</f>
        <v>62.98</v>
      </c>
      <c r="Q5" s="63"/>
      <c r="R5" s="86" t="n">
        <f aca="false">'ZONE A POSITIONS'!R5</f>
        <v>37182</v>
      </c>
      <c r="S5" s="87" t="s">
        <v>51</v>
      </c>
      <c r="T5" s="64"/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 t="n">
        <v>5</v>
      </c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  <c r="DB5" s="89"/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100"/>
      <c r="K6" s="101"/>
      <c r="L6" s="32"/>
      <c r="M6" s="74" t="n">
        <v>11</v>
      </c>
      <c r="N6" s="102" t="n">
        <f aca="false">'ZONE A DAY AHEAD'!I28</f>
        <v>34.26</v>
      </c>
      <c r="O6" s="102" t="n">
        <f aca="false">'ZONE A DAY AHEAD'!K13</f>
        <v>81.73</v>
      </c>
      <c r="P6" s="62" t="n">
        <f aca="false">O6-N6</f>
        <v>47.47</v>
      </c>
      <c r="Q6" s="63"/>
      <c r="R6" s="103" t="s">
        <v>54</v>
      </c>
      <c r="S6" s="104" t="s">
        <v>55</v>
      </c>
      <c r="T6" s="64"/>
      <c r="U6" s="105" t="s">
        <v>56</v>
      </c>
      <c r="V6" s="31"/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3" t="s">
        <v>59</v>
      </c>
      <c r="B7" s="114" t="n">
        <f aca="false">B5+1</f>
        <v>37196</v>
      </c>
      <c r="C7" s="115" t="n">
        <f aca="false">'EOL LINKS'!B18</f>
        <v>36.5</v>
      </c>
      <c r="D7" s="115" t="n">
        <f aca="false">'EOL LINKS'!C18</f>
        <v>37</v>
      </c>
      <c r="E7" s="116" t="n">
        <f aca="false">(C7+D7)/2</f>
        <v>36.75</v>
      </c>
      <c r="F7" s="117" t="n">
        <v>36.5</v>
      </c>
      <c r="G7" s="118" t="n">
        <f aca="false">E7-F7</f>
        <v>0.25</v>
      </c>
      <c r="H7" s="119" t="n">
        <f aca="false">'EOL LINKS'!I7</f>
        <v>994.800693240901</v>
      </c>
      <c r="I7" s="57" t="n">
        <f aca="false">R9</f>
        <v>25</v>
      </c>
      <c r="J7" s="120" t="n">
        <f aca="false">DA9</f>
        <v>21.8</v>
      </c>
      <c r="K7" s="121" t="n">
        <f aca="false">(I7*16)*G7</f>
        <v>100</v>
      </c>
      <c r="L7" s="32"/>
      <c r="M7" s="74" t="n">
        <v>12</v>
      </c>
      <c r="N7" s="102" t="n">
        <f aca="false">'ZONE A DAY AHEAD'!I29</f>
        <v>34.83</v>
      </c>
      <c r="O7" s="102" t="n">
        <f aca="false">'ZONE A DAY AHEAD'!L13</f>
        <v>55.04</v>
      </c>
      <c r="P7" s="62" t="n">
        <f aca="false">O7-N7</f>
        <v>20.21</v>
      </c>
      <c r="Q7" s="63"/>
      <c r="R7" s="122" t="s">
        <v>60</v>
      </c>
      <c r="S7" s="104"/>
      <c r="T7" s="64"/>
      <c r="U7" s="123" t="s">
        <v>60</v>
      </c>
      <c r="V7" s="31"/>
      <c r="W7" s="124"/>
      <c r="X7" s="125"/>
      <c r="Y7" s="126"/>
      <c r="Z7" s="125"/>
      <c r="AA7" s="127"/>
      <c r="AB7" s="128"/>
      <c r="AC7" s="129"/>
      <c r="AD7" s="125"/>
      <c r="AE7" s="127"/>
      <c r="AF7" s="125"/>
      <c r="AG7" s="127"/>
      <c r="AH7" s="125"/>
      <c r="AI7" s="127"/>
      <c r="AJ7" s="125"/>
      <c r="AK7" s="130"/>
      <c r="AL7" s="125"/>
      <c r="AM7" s="127"/>
      <c r="AN7" s="125"/>
      <c r="AO7" s="127"/>
      <c r="AP7" s="125"/>
      <c r="AQ7" s="127"/>
      <c r="AR7" s="125"/>
      <c r="AS7" s="127"/>
      <c r="AT7" s="125"/>
      <c r="AU7" s="127"/>
      <c r="AV7" s="125"/>
      <c r="AW7" s="127"/>
      <c r="AX7" s="125"/>
      <c r="AY7" s="127"/>
      <c r="AZ7" s="125"/>
      <c r="BA7" s="127"/>
      <c r="BB7" s="125"/>
      <c r="BC7" s="127"/>
      <c r="BD7" s="125"/>
      <c r="BE7" s="127"/>
      <c r="BF7" s="125"/>
      <c r="BG7" s="127"/>
      <c r="BH7" s="125"/>
      <c r="BI7" s="127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134" t="s">
        <v>61</v>
      </c>
      <c r="B8" s="135" t="n">
        <f aca="false">B7+1</f>
        <v>37197</v>
      </c>
      <c r="C8" s="308" t="n">
        <f aca="false">C7</f>
        <v>36.5</v>
      </c>
      <c r="D8" s="308" t="n">
        <f aca="false">D7</f>
        <v>37</v>
      </c>
      <c r="E8" s="137" t="n">
        <f aca="false">(C8+D8)/2</f>
        <v>36.75</v>
      </c>
      <c r="F8" s="117" t="n">
        <v>36.5</v>
      </c>
      <c r="G8" s="138" t="n">
        <f aca="false">E8-F8</f>
        <v>0.25</v>
      </c>
      <c r="H8" s="56" t="n">
        <f aca="false">'EOL LINKS'!I5</f>
        <v>1207.97227036395</v>
      </c>
      <c r="I8" s="139" t="n">
        <f aca="false">R10</f>
        <v>25</v>
      </c>
      <c r="J8" s="120" t="n">
        <f aca="false">DA10</f>
        <v>21.8</v>
      </c>
      <c r="K8" s="140" t="n">
        <f aca="false">(I8*16)*G8</f>
        <v>100</v>
      </c>
      <c r="L8" s="32"/>
      <c r="M8" s="74" t="n">
        <v>13</v>
      </c>
      <c r="N8" s="141" t="n">
        <f aca="false">'ZONE A DAY AHEAD'!I30</f>
        <v>34.83</v>
      </c>
      <c r="O8" s="141" t="n">
        <f aca="false">'ZONE A DAY AHEAD'!M13</f>
        <v>62.99</v>
      </c>
      <c r="P8" s="62" t="n">
        <f aca="false">O8-N8</f>
        <v>28.16</v>
      </c>
      <c r="Q8" s="63"/>
      <c r="R8" s="142"/>
      <c r="S8" s="143" t="e">
        <f aca="false">'Zone A'!CF5</f>
        <v>#DIV/0!</v>
      </c>
      <c r="T8" s="144"/>
      <c r="U8" s="145"/>
      <c r="W8" s="124"/>
      <c r="X8" s="302" t="n">
        <v>37180</v>
      </c>
      <c r="Y8" s="126"/>
      <c r="Z8" s="302" t="n">
        <f aca="false">X8+1</f>
        <v>37181</v>
      </c>
      <c r="AA8" s="126"/>
      <c r="AB8" s="302" t="n">
        <f aca="false">Z8+1</f>
        <v>37182</v>
      </c>
      <c r="AC8" s="146"/>
      <c r="AD8" s="302" t="n">
        <f aca="false">AB8+1</f>
        <v>37183</v>
      </c>
      <c r="AE8" s="127"/>
      <c r="AF8" s="302" t="n">
        <f aca="false">AD8+3</f>
        <v>37186</v>
      </c>
      <c r="AG8" s="127"/>
      <c r="AH8" s="302" t="n">
        <f aca="false">AF8+1</f>
        <v>37187</v>
      </c>
      <c r="AI8" s="129"/>
      <c r="AJ8" s="128"/>
      <c r="AK8" s="129"/>
      <c r="AL8" s="128"/>
      <c r="AM8" s="129"/>
      <c r="AN8" s="128"/>
      <c r="AO8" s="127"/>
      <c r="AP8" s="128"/>
      <c r="AQ8" s="129"/>
      <c r="AR8" s="147"/>
      <c r="AS8" s="129"/>
      <c r="AT8" s="147"/>
      <c r="AU8" s="129"/>
      <c r="AV8" s="148"/>
      <c r="AW8" s="149"/>
      <c r="AX8" s="150"/>
      <c r="AY8" s="126"/>
      <c r="AZ8" s="131"/>
      <c r="BA8" s="126"/>
      <c r="BB8" s="131"/>
      <c r="BC8" s="126"/>
      <c r="BD8" s="150"/>
      <c r="BE8" s="126"/>
      <c r="BF8" s="131"/>
      <c r="BG8" s="126"/>
      <c r="BH8" s="150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223099</v>
      </c>
      <c r="DA8" s="133" t="e">
        <f aca="false">IF(AND(CZ8=0,DD8=0),0,(DG8+DH8)/DD8)</f>
        <v>#DIV/0!</v>
      </c>
      <c r="DB8" s="124" t="n">
        <f aca="false">W8</f>
        <v>0</v>
      </c>
    </row>
    <row r="9" customFormat="false" ht="16.5" hidden="false" customHeight="false" outlineLevel="0" collapsed="false">
      <c r="A9" s="134" t="s">
        <v>62</v>
      </c>
      <c r="B9" s="135" t="n">
        <f aca="false">B8+1</f>
        <v>37198</v>
      </c>
      <c r="C9" s="308" t="n">
        <f aca="false">C8</f>
        <v>36.5</v>
      </c>
      <c r="D9" s="308" t="n">
        <f aca="false">D8</f>
        <v>37</v>
      </c>
      <c r="E9" s="151" t="n">
        <f aca="false">(C9+D9)/2</f>
        <v>36.75</v>
      </c>
      <c r="F9" s="117" t="n">
        <v>36.5</v>
      </c>
      <c r="G9" s="152" t="n">
        <f aca="false">E9-F9</f>
        <v>0.25</v>
      </c>
      <c r="H9" s="72" t="n">
        <f aca="false">H8</f>
        <v>1207.97227036395</v>
      </c>
      <c r="I9" s="139" t="n">
        <f aca="false">R11</f>
        <v>25</v>
      </c>
      <c r="J9" s="120" t="n">
        <f aca="false">DA11</f>
        <v>21.8</v>
      </c>
      <c r="K9" s="153" t="n">
        <f aca="false">(I9*16)*G9</f>
        <v>100</v>
      </c>
      <c r="L9" s="32"/>
      <c r="M9" s="74" t="n">
        <v>14</v>
      </c>
      <c r="N9" s="141" t="n">
        <f aca="false">'ZONE A DAY AHEAD'!I31</f>
        <v>36.87</v>
      </c>
      <c r="O9" s="141" t="n">
        <f aca="false">'ZONE A DAY AHEAD'!N13</f>
        <v>63.85</v>
      </c>
      <c r="P9" s="62" t="n">
        <f aca="false">O9-N9</f>
        <v>26.98</v>
      </c>
      <c r="Q9" s="63"/>
      <c r="R9" s="154" t="n">
        <v>25</v>
      </c>
      <c r="S9" s="143" t="n">
        <f aca="false">'Zone A'!CF6</f>
        <v>29.6</v>
      </c>
      <c r="T9" s="144"/>
      <c r="U9" s="155" t="n">
        <f aca="false">CZ9</f>
        <v>125</v>
      </c>
      <c r="V9" s="60"/>
      <c r="W9" s="124" t="n">
        <f aca="false">B7</f>
        <v>37196</v>
      </c>
      <c r="X9" s="125"/>
      <c r="Y9" s="126"/>
      <c r="Z9" s="125" t="n">
        <v>50</v>
      </c>
      <c r="AA9" s="127" t="n">
        <v>36.25</v>
      </c>
      <c r="AB9" s="128" t="n">
        <v>50</v>
      </c>
      <c r="AC9" s="129" t="n">
        <v>36.25</v>
      </c>
      <c r="AD9" s="125" t="n">
        <v>25</v>
      </c>
      <c r="AE9" s="127" t="n">
        <v>36.5</v>
      </c>
      <c r="AF9" s="125"/>
      <c r="AG9" s="127"/>
      <c r="AH9" s="128"/>
      <c r="AI9" s="129"/>
      <c r="AJ9" s="125"/>
      <c r="AK9" s="129"/>
      <c r="AL9" s="125"/>
      <c r="AM9" s="129"/>
      <c r="AN9" s="125"/>
      <c r="AO9" s="129"/>
      <c r="AP9" s="128"/>
      <c r="AQ9" s="129"/>
      <c r="AR9" s="147"/>
      <c r="AS9" s="129"/>
      <c r="AT9" s="147"/>
      <c r="AU9" s="129"/>
      <c r="AV9" s="148"/>
      <c r="AW9" s="149"/>
      <c r="AX9" s="150"/>
      <c r="AY9" s="126"/>
      <c r="AZ9" s="131"/>
      <c r="BA9" s="126"/>
      <c r="BB9" s="131"/>
      <c r="BC9" s="126"/>
      <c r="BD9" s="150"/>
      <c r="BE9" s="126"/>
      <c r="BF9" s="131"/>
      <c r="BG9" s="126"/>
      <c r="BH9" s="150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125</v>
      </c>
      <c r="DA9" s="133" t="n">
        <f aca="false">(Y9+AA9+AC9+AE9+AG9)/5</f>
        <v>21.8</v>
      </c>
      <c r="DB9" s="124" t="n">
        <f aca="false">W9</f>
        <v>37196</v>
      </c>
    </row>
    <row r="10" customFormat="false" ht="16.5" hidden="false" customHeight="false" outlineLevel="0" collapsed="false">
      <c r="A10" s="134" t="s">
        <v>63</v>
      </c>
      <c r="B10" s="135" t="n">
        <f aca="false">B9+1</f>
        <v>37199</v>
      </c>
      <c r="C10" s="308" t="n">
        <f aca="false">C9</f>
        <v>36.5</v>
      </c>
      <c r="D10" s="308" t="n">
        <f aca="false">D9</f>
        <v>37</v>
      </c>
      <c r="E10" s="151" t="n">
        <f aca="false">(C10+D10)/2</f>
        <v>36.75</v>
      </c>
      <c r="F10" s="117" t="n">
        <v>36.5</v>
      </c>
      <c r="G10" s="152" t="n">
        <f aca="false">E10-F10</f>
        <v>0.25</v>
      </c>
      <c r="H10" s="72" t="n">
        <f aca="false">H9</f>
        <v>1207.97227036395</v>
      </c>
      <c r="I10" s="139" t="n">
        <f aca="false">R12</f>
        <v>25</v>
      </c>
      <c r="J10" s="120" t="n">
        <f aca="false">DA12</f>
        <v>21.8</v>
      </c>
      <c r="K10" s="153" t="n">
        <f aca="false">(I10*16)*G10</f>
        <v>100</v>
      </c>
      <c r="L10" s="32"/>
      <c r="M10" s="74" t="n">
        <v>15</v>
      </c>
      <c r="N10" s="141" t="n">
        <f aca="false">'ZONE A DAY AHEAD'!I32</f>
        <v>39.98</v>
      </c>
      <c r="O10" s="141" t="n">
        <f aca="false">'ZONE A DAY AHEAD'!O13</f>
        <v>0</v>
      </c>
      <c r="P10" s="62" t="n">
        <f aca="false">O10-N10</f>
        <v>-39.98</v>
      </c>
      <c r="Q10" s="63"/>
      <c r="R10" s="154" t="n">
        <v>25</v>
      </c>
      <c r="S10" s="143" t="n">
        <f aca="false">'Zone A'!CF7</f>
        <v>29.6</v>
      </c>
      <c r="T10" s="144"/>
      <c r="U10" s="155" t="n">
        <f aca="false">CZ10</f>
        <v>125</v>
      </c>
      <c r="V10" s="60"/>
      <c r="W10" s="124" t="n">
        <f aca="false">B8</f>
        <v>37197</v>
      </c>
      <c r="X10" s="125"/>
      <c r="Y10" s="126"/>
      <c r="Z10" s="125" t="n">
        <v>50</v>
      </c>
      <c r="AA10" s="127" t="n">
        <v>36.25</v>
      </c>
      <c r="AB10" s="128" t="n">
        <v>50</v>
      </c>
      <c r="AC10" s="129" t="n">
        <v>36.25</v>
      </c>
      <c r="AD10" s="125" t="n">
        <v>25</v>
      </c>
      <c r="AE10" s="127" t="n">
        <v>36.5</v>
      </c>
      <c r="AF10" s="128"/>
      <c r="AG10" s="129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129"/>
      <c r="AT10" s="128"/>
      <c r="AU10" s="129"/>
      <c r="AV10" s="148"/>
      <c r="AW10" s="149"/>
      <c r="AX10" s="150"/>
      <c r="AY10" s="126"/>
      <c r="AZ10" s="131"/>
      <c r="BA10" s="126"/>
      <c r="BB10" s="131"/>
      <c r="BC10" s="126"/>
      <c r="BD10" s="150"/>
      <c r="BE10" s="126"/>
      <c r="BF10" s="131"/>
      <c r="BG10" s="126"/>
      <c r="BH10" s="150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125</v>
      </c>
      <c r="DA10" s="133" t="n">
        <f aca="false">(Y10+AA10+AC10+AE10+AG10)/5</f>
        <v>21.8</v>
      </c>
      <c r="DB10" s="124" t="n">
        <f aca="false">W10</f>
        <v>37197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37200</v>
      </c>
      <c r="C11" s="308" t="n">
        <f aca="false">C10</f>
        <v>36.5</v>
      </c>
      <c r="D11" s="308" t="n">
        <f aca="false">D10</f>
        <v>37</v>
      </c>
      <c r="E11" s="38" t="n">
        <f aca="false">(C11+D11)/2</f>
        <v>36.75</v>
      </c>
      <c r="F11" s="117" t="n">
        <v>36.5</v>
      </c>
      <c r="G11" s="40" t="n">
        <f aca="false">E11-F11</f>
        <v>0.25</v>
      </c>
      <c r="H11" s="41" t="n">
        <f aca="false">H10</f>
        <v>1207.97227036395</v>
      </c>
      <c r="I11" s="158" t="n">
        <f aca="false">R13</f>
        <v>25</v>
      </c>
      <c r="J11" s="159" t="n">
        <f aca="false">DA13</f>
        <v>21.8</v>
      </c>
      <c r="K11" s="43" t="n">
        <f aca="false">(I11*16)*G11</f>
        <v>100</v>
      </c>
      <c r="L11" s="32"/>
      <c r="M11" s="74" t="n">
        <v>16</v>
      </c>
      <c r="N11" s="141" t="n">
        <f aca="false">'ZONE A DAY AHEAD'!I33</f>
        <v>39.87</v>
      </c>
      <c r="O11" s="141" t="n">
        <f aca="false">'ZONE A DAY AHEAD'!P13</f>
        <v>0</v>
      </c>
      <c r="P11" s="62" t="n">
        <f aca="false">O11-N11</f>
        <v>-39.87</v>
      </c>
      <c r="Q11" s="63"/>
      <c r="R11" s="154" t="n">
        <v>25</v>
      </c>
      <c r="S11" s="143" t="n">
        <f aca="false">'Zone A'!CF8</f>
        <v>29.6</v>
      </c>
      <c r="T11" s="144"/>
      <c r="U11" s="155" t="n">
        <f aca="false">CZ11</f>
        <v>125</v>
      </c>
      <c r="V11" s="60"/>
      <c r="W11" s="124" t="n">
        <f aca="false">B9</f>
        <v>37198</v>
      </c>
      <c r="X11" s="125"/>
      <c r="Y11" s="126"/>
      <c r="Z11" s="125" t="n">
        <v>50</v>
      </c>
      <c r="AA11" s="127" t="n">
        <v>36.25</v>
      </c>
      <c r="AB11" s="128" t="n">
        <v>50</v>
      </c>
      <c r="AC11" s="129" t="n">
        <v>36.25</v>
      </c>
      <c r="AD11" s="125" t="n">
        <v>25</v>
      </c>
      <c r="AE11" s="127" t="n">
        <v>36.5</v>
      </c>
      <c r="AF11" s="125"/>
      <c r="AG11" s="127"/>
      <c r="AH11" s="128"/>
      <c r="AI11" s="129"/>
      <c r="AJ11" s="125"/>
      <c r="AK11" s="129"/>
      <c r="AL11" s="125"/>
      <c r="AM11" s="129"/>
      <c r="AN11" s="125"/>
      <c r="AO11" s="129"/>
      <c r="AP11" s="128"/>
      <c r="AQ11" s="129"/>
      <c r="AR11" s="128"/>
      <c r="AS11" s="129"/>
      <c r="AT11" s="128"/>
      <c r="AU11" s="129"/>
      <c r="AV11" s="148"/>
      <c r="AW11" s="149"/>
      <c r="AX11" s="150"/>
      <c r="AY11" s="126"/>
      <c r="AZ11" s="131"/>
      <c r="BA11" s="126"/>
      <c r="BB11" s="131"/>
      <c r="BC11" s="126"/>
      <c r="BD11" s="150"/>
      <c r="BE11" s="126"/>
      <c r="BF11" s="131"/>
      <c r="BG11" s="126"/>
      <c r="BH11" s="150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125</v>
      </c>
      <c r="DA11" s="133" t="n">
        <f aca="false">(Y11+AA11+AC11+AE11+AG11)/5</f>
        <v>21.8</v>
      </c>
      <c r="DB11" s="124" t="n">
        <f aca="false">W11</f>
        <v>37198</v>
      </c>
    </row>
    <row r="12" customFormat="false" ht="16.5" hidden="false" customHeight="false" outlineLevel="0" collapsed="false">
      <c r="A12" s="160" t="str">
        <f aca="false">A7</f>
        <v>mon</v>
      </c>
      <c r="B12" s="161" t="n">
        <f aca="false">B11+3</f>
        <v>37203</v>
      </c>
      <c r="C12" s="309" t="n">
        <f aca="false">C11</f>
        <v>36.5</v>
      </c>
      <c r="D12" s="309" t="n">
        <f aca="false">D11</f>
        <v>37</v>
      </c>
      <c r="E12" s="162" t="n">
        <f aca="false">(C12+D12)/2</f>
        <v>36.75</v>
      </c>
      <c r="F12" s="117" t="n">
        <v>36.5</v>
      </c>
      <c r="G12" s="163" t="n">
        <f aca="false">E12-F12</f>
        <v>0.25</v>
      </c>
      <c r="H12" s="164" t="n">
        <f aca="false">H11</f>
        <v>1207.97227036395</v>
      </c>
      <c r="I12" s="139" t="n">
        <f aca="false">R14</f>
        <v>25</v>
      </c>
      <c r="J12" s="165" t="n">
        <f aca="false">DA14</f>
        <v>13.625</v>
      </c>
      <c r="K12" s="166" t="n">
        <f aca="false">(I12*16)*G12</f>
        <v>100</v>
      </c>
      <c r="L12" s="32"/>
      <c r="M12" s="74" t="n">
        <v>17</v>
      </c>
      <c r="N12" s="141" t="n">
        <f aca="false">'ZONE A DAY AHEAD'!I34</f>
        <v>39.84</v>
      </c>
      <c r="O12" s="141" t="n">
        <f aca="false">'ZONE A DAY AHEAD'!Q13</f>
        <v>0</v>
      </c>
      <c r="P12" s="62" t="n">
        <f aca="false">O12-N12</f>
        <v>-39.84</v>
      </c>
      <c r="Q12" s="167"/>
      <c r="R12" s="154" t="n">
        <v>25</v>
      </c>
      <c r="S12" s="143" t="n">
        <f aca="false">'Zone A'!CF9</f>
        <v>29.6</v>
      </c>
      <c r="T12" s="144"/>
      <c r="U12" s="155" t="n">
        <f aca="false">CZ12</f>
        <v>125</v>
      </c>
      <c r="V12" s="60"/>
      <c r="W12" s="124" t="n">
        <f aca="false">B10</f>
        <v>37199</v>
      </c>
      <c r="X12" s="125"/>
      <c r="Y12" s="126"/>
      <c r="Z12" s="125" t="n">
        <v>50</v>
      </c>
      <c r="AA12" s="127" t="n">
        <v>36.25</v>
      </c>
      <c r="AB12" s="128" t="n">
        <v>50</v>
      </c>
      <c r="AC12" s="129" t="n">
        <v>36.25</v>
      </c>
      <c r="AD12" s="125" t="n">
        <v>25</v>
      </c>
      <c r="AE12" s="127" t="n">
        <v>36.5</v>
      </c>
      <c r="AF12" s="128"/>
      <c r="AG12" s="129"/>
      <c r="AH12" s="128"/>
      <c r="AI12" s="129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28"/>
      <c r="AU12" s="129"/>
      <c r="AV12" s="148"/>
      <c r="AW12" s="149"/>
      <c r="AX12" s="150"/>
      <c r="AY12" s="126"/>
      <c r="AZ12" s="131"/>
      <c r="BA12" s="126"/>
      <c r="BB12" s="131"/>
      <c r="BC12" s="126"/>
      <c r="BD12" s="150"/>
      <c r="BE12" s="126"/>
      <c r="BF12" s="131"/>
      <c r="BG12" s="126"/>
      <c r="BH12" s="150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125</v>
      </c>
      <c r="DA12" s="133" t="n">
        <f aca="false">(Y12+AA12+AC12+AE12+AG12)/5</f>
        <v>21.8</v>
      </c>
      <c r="DB12" s="124" t="n">
        <f aca="false">W12</f>
        <v>37199</v>
      </c>
    </row>
    <row r="13" customFormat="false" ht="16.5" hidden="false" customHeight="false" outlineLevel="0" collapsed="false">
      <c r="A13" s="168" t="str">
        <f aca="false">A8</f>
        <v>tues</v>
      </c>
      <c r="B13" s="169" t="n">
        <f aca="false">B12+1</f>
        <v>37204</v>
      </c>
      <c r="C13" s="309" t="n">
        <f aca="false">C12</f>
        <v>36.5</v>
      </c>
      <c r="D13" s="309" t="n">
        <f aca="false">D12</f>
        <v>37</v>
      </c>
      <c r="E13" s="171" t="n">
        <f aca="false">(C13+D13)/2</f>
        <v>36.75</v>
      </c>
      <c r="F13" s="117" t="n">
        <v>36.5</v>
      </c>
      <c r="G13" s="138" t="n">
        <f aca="false">E13-F13</f>
        <v>0.25</v>
      </c>
      <c r="H13" s="172" t="n">
        <f aca="false">'EOL LINKS'!I4</f>
        <v>1178.50953206239</v>
      </c>
      <c r="I13" s="139" t="n">
        <f aca="false">R15</f>
        <v>25</v>
      </c>
      <c r="J13" s="120" t="n">
        <f aca="false">S15</f>
        <v>20.025</v>
      </c>
      <c r="K13" s="173" t="n">
        <f aca="false">(I13*16)*G13</f>
        <v>100</v>
      </c>
      <c r="L13" s="32"/>
      <c r="M13" s="74" t="n">
        <v>18</v>
      </c>
      <c r="N13" s="141" t="n">
        <f aca="false">'ZONE A DAY AHEAD'!I35</f>
        <v>36.63</v>
      </c>
      <c r="O13" s="141" t="n">
        <f aca="false">'ZONE A DAY AHEAD'!R13</f>
        <v>0</v>
      </c>
      <c r="P13" s="62" t="n">
        <f aca="false">O13-N13</f>
        <v>-36.63</v>
      </c>
      <c r="Q13" s="167"/>
      <c r="R13" s="154" t="n">
        <v>25</v>
      </c>
      <c r="S13" s="143" t="n">
        <f aca="false">'Zone A'!CF10</f>
        <v>29.6</v>
      </c>
      <c r="T13" s="144"/>
      <c r="U13" s="155" t="n">
        <f aca="false">CZ13</f>
        <v>125</v>
      </c>
      <c r="V13" s="60"/>
      <c r="W13" s="124" t="n">
        <f aca="false">B11</f>
        <v>37200</v>
      </c>
      <c r="X13" s="125"/>
      <c r="Y13" s="126"/>
      <c r="Z13" s="125" t="n">
        <v>50</v>
      </c>
      <c r="AA13" s="127" t="n">
        <v>36.25</v>
      </c>
      <c r="AB13" s="128" t="n">
        <v>50</v>
      </c>
      <c r="AC13" s="129" t="n">
        <v>36.25</v>
      </c>
      <c r="AD13" s="125" t="n">
        <v>25</v>
      </c>
      <c r="AE13" s="127" t="n">
        <v>36.5</v>
      </c>
      <c r="AF13" s="125"/>
      <c r="AG13" s="127"/>
      <c r="AH13" s="128"/>
      <c r="AI13" s="129"/>
      <c r="AJ13" s="125"/>
      <c r="AK13" s="129"/>
      <c r="AL13" s="125"/>
      <c r="AM13" s="129"/>
      <c r="AN13" s="125"/>
      <c r="AO13" s="129"/>
      <c r="AP13" s="128"/>
      <c r="AQ13" s="129"/>
      <c r="AR13" s="128"/>
      <c r="AS13" s="129"/>
      <c r="AT13" s="128"/>
      <c r="AU13" s="129"/>
      <c r="AV13" s="148"/>
      <c r="AW13" s="149"/>
      <c r="AX13" s="150"/>
      <c r="AY13" s="126"/>
      <c r="AZ13" s="131"/>
      <c r="BA13" s="126"/>
      <c r="BB13" s="131"/>
      <c r="BC13" s="126"/>
      <c r="BD13" s="150"/>
      <c r="BE13" s="126"/>
      <c r="BF13" s="131"/>
      <c r="BG13" s="126"/>
      <c r="BH13" s="150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125</v>
      </c>
      <c r="DA13" s="133" t="n">
        <f aca="false">(Y13+AA13+AC13+AE13+AG13)/5</f>
        <v>21.8</v>
      </c>
      <c r="DB13" s="124" t="n">
        <f aca="false">W13</f>
        <v>37200</v>
      </c>
    </row>
    <row r="14" customFormat="false" ht="16.5" hidden="false" customHeight="false" outlineLevel="0" collapsed="false">
      <c r="A14" s="168" t="str">
        <f aca="false">A9</f>
        <v>wed</v>
      </c>
      <c r="B14" s="169" t="n">
        <f aca="false">B13+1</f>
        <v>37205</v>
      </c>
      <c r="C14" s="309" t="n">
        <f aca="false">C13</f>
        <v>36.5</v>
      </c>
      <c r="D14" s="309" t="n">
        <f aca="false">D13</f>
        <v>37</v>
      </c>
      <c r="E14" s="174" t="n">
        <f aca="false">(C14+D14)/2</f>
        <v>36.75</v>
      </c>
      <c r="F14" s="117" t="n">
        <v>36.5</v>
      </c>
      <c r="G14" s="152" t="n">
        <f aca="false">E14-F14</f>
        <v>0.25</v>
      </c>
      <c r="H14" s="72" t="n">
        <f aca="false">H13</f>
        <v>1178.50953206239</v>
      </c>
      <c r="I14" s="139" t="n">
        <f aca="false">R16</f>
        <v>25</v>
      </c>
      <c r="J14" s="120" t="n">
        <f aca="false">S16</f>
        <v>15.861875</v>
      </c>
      <c r="K14" s="175" t="n">
        <f aca="false">(I14*16)*G14</f>
        <v>100</v>
      </c>
      <c r="L14" s="32"/>
      <c r="M14" s="74" t="n">
        <v>19</v>
      </c>
      <c r="N14" s="141" t="n">
        <f aca="false">'ZONE A DAY AHEAD'!I36</f>
        <v>34.25</v>
      </c>
      <c r="O14" s="141" t="n">
        <f aca="false">'ZONE A DAY AHEAD'!S13</f>
        <v>0</v>
      </c>
      <c r="P14" s="62" t="n">
        <f aca="false">O14-N14</f>
        <v>-34.25</v>
      </c>
      <c r="Q14" s="167"/>
      <c r="R14" s="154" t="n">
        <v>25</v>
      </c>
      <c r="S14" s="143" t="n">
        <f aca="false">'Zone A'!CF11</f>
        <v>6</v>
      </c>
      <c r="T14" s="144"/>
      <c r="U14" s="155" t="n">
        <f aca="false">CZ14</f>
        <v>125</v>
      </c>
      <c r="V14" s="60"/>
      <c r="W14" s="124" t="n">
        <f aca="false">B12</f>
        <v>37203</v>
      </c>
      <c r="X14" s="125"/>
      <c r="Y14" s="126"/>
      <c r="Z14" s="125" t="n">
        <v>50</v>
      </c>
      <c r="AA14" s="127" t="n">
        <v>36.25</v>
      </c>
      <c r="AB14" s="128" t="n">
        <v>50</v>
      </c>
      <c r="AC14" s="129" t="n">
        <v>36.25</v>
      </c>
      <c r="AD14" s="125" t="n">
        <v>25</v>
      </c>
      <c r="AE14" s="127" t="n">
        <v>36.5</v>
      </c>
      <c r="AF14" s="128"/>
      <c r="AG14" s="129"/>
      <c r="AH14" s="128"/>
      <c r="AI14" s="129"/>
      <c r="AJ14" s="128"/>
      <c r="AK14" s="129"/>
      <c r="AL14" s="128"/>
      <c r="AM14" s="129"/>
      <c r="AN14" s="128"/>
      <c r="AO14" s="129"/>
      <c r="AP14" s="128"/>
      <c r="AQ14" s="129"/>
      <c r="AR14" s="128"/>
      <c r="AS14" s="129"/>
      <c r="AT14" s="128"/>
      <c r="AU14" s="129"/>
      <c r="AV14" s="128"/>
      <c r="AW14" s="129"/>
      <c r="AX14" s="150"/>
      <c r="AY14" s="126"/>
      <c r="AZ14" s="131"/>
      <c r="BA14" s="126"/>
      <c r="BB14" s="131"/>
      <c r="BC14" s="126"/>
      <c r="BD14" s="150"/>
      <c r="BE14" s="126"/>
      <c r="BF14" s="131"/>
      <c r="BG14" s="126"/>
      <c r="BH14" s="150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125</v>
      </c>
      <c r="DA14" s="133" t="n">
        <f aca="false">(Y14+AA14+AC14+AE14+AG14+AI14+AM14+AQ14)/8</f>
        <v>13.625</v>
      </c>
      <c r="DB14" s="124" t="n">
        <f aca="false">W14</f>
        <v>37203</v>
      </c>
    </row>
    <row r="15" customFormat="false" ht="16.5" hidden="false" customHeight="false" outlineLevel="0" collapsed="false">
      <c r="A15" s="168" t="str">
        <f aca="false">A10</f>
        <v>thurs</v>
      </c>
      <c r="B15" s="169" t="n">
        <f aca="false">B14+1</f>
        <v>37206</v>
      </c>
      <c r="C15" s="309" t="n">
        <f aca="false">C14</f>
        <v>36.5</v>
      </c>
      <c r="D15" s="309" t="n">
        <f aca="false">D14</f>
        <v>37</v>
      </c>
      <c r="E15" s="174" t="n">
        <f aca="false">(C15+D15)/2</f>
        <v>36.75</v>
      </c>
      <c r="F15" s="117" t="n">
        <v>36.5</v>
      </c>
      <c r="G15" s="152" t="n">
        <f aca="false">E15-F15</f>
        <v>0.25</v>
      </c>
      <c r="H15" s="72" t="n">
        <f aca="false">H14</f>
        <v>1178.50953206239</v>
      </c>
      <c r="I15" s="139" t="n">
        <f aca="false">R17</f>
        <v>25</v>
      </c>
      <c r="J15" s="120" t="n">
        <f aca="false">S17</f>
        <v>14.5895</v>
      </c>
      <c r="K15" s="175" t="n">
        <f aca="false">(I15*16)*G15</f>
        <v>100</v>
      </c>
      <c r="L15" s="32"/>
      <c r="M15" s="74" t="n">
        <v>20</v>
      </c>
      <c r="N15" s="141" t="n">
        <f aca="false">'ZONE A DAY AHEAD'!I37</f>
        <v>34.54</v>
      </c>
      <c r="O15" s="141" t="n">
        <f aca="false">'ZONE A DAY AHEAD'!T13</f>
        <v>0</v>
      </c>
      <c r="P15" s="62" t="n">
        <f aca="false">O15-N15</f>
        <v>-34.54</v>
      </c>
      <c r="Q15" s="176"/>
      <c r="R15" s="154" t="n">
        <v>25</v>
      </c>
      <c r="S15" s="143" t="n">
        <f aca="false">'Zone A'!CF12</f>
        <v>20.025</v>
      </c>
      <c r="T15" s="144"/>
      <c r="U15" s="155" t="n">
        <f aca="false">CZ15</f>
        <v>125</v>
      </c>
      <c r="V15" s="60"/>
      <c r="W15" s="124" t="n">
        <f aca="false">B13</f>
        <v>37204</v>
      </c>
      <c r="X15" s="125"/>
      <c r="Y15" s="126"/>
      <c r="Z15" s="125" t="n">
        <v>50</v>
      </c>
      <c r="AA15" s="127" t="n">
        <v>36.25</v>
      </c>
      <c r="AB15" s="128" t="n">
        <v>50</v>
      </c>
      <c r="AC15" s="129" t="n">
        <v>36.25</v>
      </c>
      <c r="AD15" s="125" t="n">
        <v>25</v>
      </c>
      <c r="AE15" s="127" t="n">
        <v>36.5</v>
      </c>
      <c r="AF15" s="125"/>
      <c r="AG15" s="127"/>
      <c r="AH15" s="125"/>
      <c r="AI15" s="127"/>
      <c r="AJ15" s="125"/>
      <c r="AK15" s="129"/>
      <c r="AL15" s="125"/>
      <c r="AM15" s="129"/>
      <c r="AN15" s="125"/>
      <c r="AO15" s="129"/>
      <c r="AP15" s="128"/>
      <c r="AQ15" s="129"/>
      <c r="AR15" s="128"/>
      <c r="AS15" s="129"/>
      <c r="AT15" s="128"/>
      <c r="AU15" s="129"/>
      <c r="AV15" s="128"/>
      <c r="AW15" s="129"/>
      <c r="AX15" s="150"/>
      <c r="AY15" s="126"/>
      <c r="AZ15" s="131"/>
      <c r="BA15" s="126"/>
      <c r="BB15" s="131"/>
      <c r="BC15" s="126"/>
      <c r="BD15" s="150"/>
      <c r="BE15" s="126"/>
      <c r="BF15" s="131"/>
      <c r="BG15" s="126"/>
      <c r="BH15" s="150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125</v>
      </c>
      <c r="DA15" s="133" t="n">
        <f aca="false">(Y15+AA15+AC15+AE15+AG15+AI15+AM15+AQ15)/8</f>
        <v>13.625</v>
      </c>
      <c r="DB15" s="124" t="n">
        <f aca="false">W15</f>
        <v>37204</v>
      </c>
    </row>
    <row r="16" customFormat="false" ht="16.5" hidden="false" customHeight="false" outlineLevel="0" collapsed="false">
      <c r="A16" s="177" t="str">
        <f aca="false">A11</f>
        <v>fri</v>
      </c>
      <c r="B16" s="177" t="n">
        <f aca="false">B15+1</f>
        <v>37207</v>
      </c>
      <c r="C16" s="309" t="n">
        <f aca="false">C15</f>
        <v>36.5</v>
      </c>
      <c r="D16" s="309" t="n">
        <f aca="false">D15</f>
        <v>37</v>
      </c>
      <c r="E16" s="179" t="n">
        <f aca="false">(C16+D16)/2</f>
        <v>36.75</v>
      </c>
      <c r="F16" s="117" t="n">
        <v>36.5</v>
      </c>
      <c r="G16" s="40" t="n">
        <f aca="false">E16-F16</f>
        <v>0.25</v>
      </c>
      <c r="H16" s="41" t="n">
        <f aca="false">H15</f>
        <v>1178.50953206239</v>
      </c>
      <c r="I16" s="158" t="n">
        <f aca="false">R18</f>
        <v>25</v>
      </c>
      <c r="J16" s="159" t="n">
        <f aca="false">S18</f>
        <v>8.55714285714286</v>
      </c>
      <c r="K16" s="180" t="n">
        <f aca="false">(I16*16)*G16</f>
        <v>100</v>
      </c>
      <c r="L16" s="32"/>
      <c r="M16" s="74" t="n">
        <v>21</v>
      </c>
      <c r="N16" s="141" t="n">
        <f aca="false">'ZONE A DAY AHEAD'!I38</f>
        <v>35.46</v>
      </c>
      <c r="O16" s="141" t="n">
        <f aca="false">'ZONE A DAY AHEAD'!U13</f>
        <v>0</v>
      </c>
      <c r="P16" s="62" t="n">
        <f aca="false">O16-N16</f>
        <v>-35.46</v>
      </c>
      <c r="Q16" s="167"/>
      <c r="R16" s="154" t="n">
        <v>25</v>
      </c>
      <c r="S16" s="143" t="n">
        <f aca="false">'Zone A'!CF13</f>
        <v>15.861875</v>
      </c>
      <c r="T16" s="144"/>
      <c r="U16" s="155" t="n">
        <f aca="false">CZ16</f>
        <v>125</v>
      </c>
      <c r="V16" s="60"/>
      <c r="W16" s="124" t="n">
        <f aca="false">B14</f>
        <v>37205</v>
      </c>
      <c r="X16" s="125"/>
      <c r="Y16" s="126"/>
      <c r="Z16" s="125" t="n">
        <v>50</v>
      </c>
      <c r="AA16" s="127" t="n">
        <v>36.25</v>
      </c>
      <c r="AB16" s="128" t="n">
        <v>50</v>
      </c>
      <c r="AC16" s="129" t="n">
        <v>36.25</v>
      </c>
      <c r="AD16" s="125" t="n">
        <v>25</v>
      </c>
      <c r="AE16" s="127" t="n">
        <v>36.5</v>
      </c>
      <c r="AF16" s="128"/>
      <c r="AG16" s="129"/>
      <c r="AH16" s="128"/>
      <c r="AI16" s="129"/>
      <c r="AJ16" s="128"/>
      <c r="AK16" s="129"/>
      <c r="AL16" s="128"/>
      <c r="AM16" s="129"/>
      <c r="AN16" s="128"/>
      <c r="AO16" s="129"/>
      <c r="AP16" s="128"/>
      <c r="AQ16" s="129"/>
      <c r="AR16" s="128"/>
      <c r="AS16" s="129"/>
      <c r="AT16" s="128"/>
      <c r="AU16" s="129"/>
      <c r="AV16" s="128"/>
      <c r="AW16" s="129"/>
      <c r="AX16" s="150"/>
      <c r="AY16" s="126"/>
      <c r="AZ16" s="131"/>
      <c r="BA16" s="126"/>
      <c r="BB16" s="131"/>
      <c r="BC16" s="126"/>
      <c r="BD16" s="150"/>
      <c r="BE16" s="126"/>
      <c r="BF16" s="131"/>
      <c r="BG16" s="126"/>
      <c r="BH16" s="150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125</v>
      </c>
      <c r="DA16" s="133" t="n">
        <f aca="false">(Y16+AA16+AC16+AE16+AG16+AI16+AM16+AQ16)/8</f>
        <v>13.625</v>
      </c>
      <c r="DB16" s="124" t="n">
        <f aca="false">W16</f>
        <v>37205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37210</v>
      </c>
      <c r="C17" s="310" t="n">
        <f aca="false">C16</f>
        <v>36.5</v>
      </c>
      <c r="D17" s="310" t="n">
        <f aca="false">D16</f>
        <v>37</v>
      </c>
      <c r="E17" s="116" t="n">
        <f aca="false">(C17+D17)/2</f>
        <v>36.75</v>
      </c>
      <c r="F17" s="117" t="n">
        <v>36.5</v>
      </c>
      <c r="G17" s="163" t="n">
        <f aca="false">E17-F17</f>
        <v>0.25</v>
      </c>
      <c r="H17" s="164" t="n">
        <f aca="false">H16</f>
        <v>1178.50953206239</v>
      </c>
      <c r="I17" s="57" t="n">
        <f aca="false">R19</f>
        <v>25</v>
      </c>
      <c r="J17" s="165" t="n">
        <f aca="false">S19</f>
        <v>7.5</v>
      </c>
      <c r="K17" s="182" t="n">
        <f aca="false">(I17*16)*G17</f>
        <v>100</v>
      </c>
      <c r="L17" s="32"/>
      <c r="M17" s="74" t="n">
        <v>22</v>
      </c>
      <c r="N17" s="141" t="n">
        <f aca="false">'ZONE A DAY AHEAD'!I39</f>
        <v>33.82</v>
      </c>
      <c r="O17" s="141" t="n">
        <f aca="false">'ZONE A DAY AHEAD'!V13</f>
        <v>0</v>
      </c>
      <c r="P17" s="62" t="n">
        <f aca="false">O17-N17</f>
        <v>-33.82</v>
      </c>
      <c r="Q17" s="167"/>
      <c r="R17" s="154" t="n">
        <v>25</v>
      </c>
      <c r="S17" s="143" t="n">
        <f aca="false">'Zone A'!CF14</f>
        <v>14.5895</v>
      </c>
      <c r="T17" s="144"/>
      <c r="U17" s="155" t="n">
        <f aca="false">CZ17</f>
        <v>125</v>
      </c>
      <c r="V17" s="60"/>
      <c r="W17" s="124" t="n">
        <f aca="false">B15</f>
        <v>37206</v>
      </c>
      <c r="X17" s="125"/>
      <c r="Y17" s="126"/>
      <c r="Z17" s="125" t="n">
        <v>50</v>
      </c>
      <c r="AA17" s="127" t="n">
        <v>36.25</v>
      </c>
      <c r="AB17" s="128" t="n">
        <v>50</v>
      </c>
      <c r="AC17" s="129" t="n">
        <v>36.25</v>
      </c>
      <c r="AD17" s="125" t="n">
        <v>25</v>
      </c>
      <c r="AE17" s="127" t="n">
        <v>36.5</v>
      </c>
      <c r="AF17" s="125"/>
      <c r="AG17" s="127"/>
      <c r="AH17" s="125"/>
      <c r="AI17" s="127"/>
      <c r="AJ17" s="125"/>
      <c r="AK17" s="129"/>
      <c r="AL17" s="125"/>
      <c r="AM17" s="129"/>
      <c r="AN17" s="125"/>
      <c r="AO17" s="129"/>
      <c r="AP17" s="128"/>
      <c r="AQ17" s="129"/>
      <c r="AR17" s="128"/>
      <c r="AS17" s="129"/>
      <c r="AT17" s="128"/>
      <c r="AU17" s="129"/>
      <c r="AV17" s="128"/>
      <c r="AW17" s="129"/>
      <c r="AX17" s="150"/>
      <c r="AY17" s="126"/>
      <c r="AZ17" s="131"/>
      <c r="BA17" s="126"/>
      <c r="BB17" s="131"/>
      <c r="BC17" s="126"/>
      <c r="BD17" s="150"/>
      <c r="BE17" s="126"/>
      <c r="BF17" s="131"/>
      <c r="BG17" s="126"/>
      <c r="BH17" s="150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125</v>
      </c>
      <c r="DA17" s="133" t="n">
        <f aca="false">(Y17+AA17+AC17+AE17+AG17+AI17+AM17+AQ17)/8</f>
        <v>13.625</v>
      </c>
      <c r="DB17" s="124" t="n">
        <f aca="false">W17</f>
        <v>37206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37211</v>
      </c>
      <c r="C18" s="310" t="n">
        <f aca="false">C17</f>
        <v>36.5</v>
      </c>
      <c r="D18" s="310" t="n">
        <f aca="false">D17</f>
        <v>37</v>
      </c>
      <c r="E18" s="137" t="n">
        <f aca="false">(C18+D18)/2</f>
        <v>36.75</v>
      </c>
      <c r="F18" s="117" t="n">
        <v>36.5</v>
      </c>
      <c r="G18" s="138" t="n">
        <f aca="false">E18-F18</f>
        <v>0.25</v>
      </c>
      <c r="H18" s="56" t="n">
        <f aca="false">H17</f>
        <v>1178.50953206239</v>
      </c>
      <c r="I18" s="139" t="n">
        <f aca="false">R20</f>
        <v>25</v>
      </c>
      <c r="J18" s="120" t="n">
        <f aca="false">S20</f>
        <v>7.5</v>
      </c>
      <c r="K18" s="140" t="n">
        <f aca="false">(I18*16)*G18</f>
        <v>100</v>
      </c>
      <c r="L18" s="185"/>
      <c r="M18" s="186" t="n">
        <v>23</v>
      </c>
      <c r="N18" s="141" t="n">
        <f aca="false">'ZONE A DAY AHEAD'!I40</f>
        <v>28.98</v>
      </c>
      <c r="O18" s="141" t="n">
        <f aca="false">'ZONE A DAY AHEAD'!W13</f>
        <v>0</v>
      </c>
      <c r="P18" s="62" t="n">
        <f aca="false">O18-N18</f>
        <v>-28.98</v>
      </c>
      <c r="Q18" s="167"/>
      <c r="R18" s="154" t="n">
        <v>25</v>
      </c>
      <c r="S18" s="143" t="n">
        <f aca="false">'Zone A'!CF15</f>
        <v>8.55714285714286</v>
      </c>
      <c r="T18" s="144"/>
      <c r="U18" s="155" t="n">
        <f aca="false">CZ18</f>
        <v>125</v>
      </c>
      <c r="V18" s="60"/>
      <c r="W18" s="124" t="n">
        <f aca="false">B16</f>
        <v>37207</v>
      </c>
      <c r="X18" s="125"/>
      <c r="Y18" s="126"/>
      <c r="Z18" s="125" t="n">
        <v>50</v>
      </c>
      <c r="AA18" s="127" t="n">
        <v>36.25</v>
      </c>
      <c r="AB18" s="128" t="n">
        <v>50</v>
      </c>
      <c r="AC18" s="129" t="n">
        <v>36.25</v>
      </c>
      <c r="AD18" s="125" t="n">
        <v>25</v>
      </c>
      <c r="AE18" s="127" t="n">
        <v>36.5</v>
      </c>
      <c r="AF18" s="128"/>
      <c r="AG18" s="129"/>
      <c r="AH18" s="128"/>
      <c r="AI18" s="129"/>
      <c r="AJ18" s="128"/>
      <c r="AK18" s="129"/>
      <c r="AL18" s="128"/>
      <c r="AM18" s="129"/>
      <c r="AN18" s="128"/>
      <c r="AO18" s="129"/>
      <c r="AP18" s="128"/>
      <c r="AQ18" s="129"/>
      <c r="AR18" s="128"/>
      <c r="AS18" s="129"/>
      <c r="AT18" s="128"/>
      <c r="AU18" s="129"/>
      <c r="AV18" s="128"/>
      <c r="AW18" s="129"/>
      <c r="AX18" s="150"/>
      <c r="AY18" s="126"/>
      <c r="AZ18" s="131"/>
      <c r="BA18" s="126"/>
      <c r="BB18" s="131"/>
      <c r="BC18" s="126"/>
      <c r="BD18" s="150"/>
      <c r="BE18" s="126"/>
      <c r="BF18" s="131"/>
      <c r="BG18" s="126"/>
      <c r="BH18" s="150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125</v>
      </c>
      <c r="DA18" s="133" t="n">
        <f aca="false">(Y18+AA18+AC18+AE18+AG18+AI18+AM18+AQ18)/8</f>
        <v>13.625</v>
      </c>
      <c r="DB18" s="124" t="n">
        <f aca="false">W18</f>
        <v>37207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37212</v>
      </c>
      <c r="C19" s="310" t="n">
        <f aca="false">C18</f>
        <v>36.5</v>
      </c>
      <c r="D19" s="310" t="n">
        <f aca="false">D18</f>
        <v>37</v>
      </c>
      <c r="E19" s="151" t="n">
        <f aca="false">(C19+D19)/2</f>
        <v>36.75</v>
      </c>
      <c r="F19" s="117" t="n">
        <v>36.5</v>
      </c>
      <c r="G19" s="152" t="n">
        <f aca="false">E19-F19</f>
        <v>0.25</v>
      </c>
      <c r="H19" s="72" t="n">
        <f aca="false">H18</f>
        <v>1178.50953206239</v>
      </c>
      <c r="I19" s="139" t="n">
        <f aca="false">R21</f>
        <v>25</v>
      </c>
      <c r="J19" s="120" t="n">
        <f aca="false">S21</f>
        <v>7.5</v>
      </c>
      <c r="K19" s="153" t="n">
        <f aca="false">(I19*16)*G19</f>
        <v>100</v>
      </c>
      <c r="L19" s="188" t="s">
        <v>44</v>
      </c>
      <c r="M19" s="189"/>
      <c r="N19" s="190" t="n">
        <f aca="false">SUM(N3:N18)/16</f>
        <v>35.345625</v>
      </c>
      <c r="O19" s="190" t="n">
        <f aca="false">SUM(O3:O18)/16</f>
        <v>30.949375</v>
      </c>
      <c r="P19" s="191" t="n">
        <f aca="false">O19-N19</f>
        <v>-4.39625</v>
      </c>
      <c r="Q19" s="192"/>
      <c r="R19" s="154" t="n">
        <v>25</v>
      </c>
      <c r="S19" s="143" t="n">
        <f aca="false">'Zone A'!CF16</f>
        <v>7.5</v>
      </c>
      <c r="T19" s="144"/>
      <c r="U19" s="155" t="n">
        <f aca="false">CZ19</f>
        <v>125</v>
      </c>
      <c r="V19" s="60"/>
      <c r="W19" s="124" t="n">
        <f aca="false">B17</f>
        <v>37210</v>
      </c>
      <c r="X19" s="125"/>
      <c r="Y19" s="126"/>
      <c r="Z19" s="125" t="n">
        <v>50</v>
      </c>
      <c r="AA19" s="127" t="n">
        <v>36.25</v>
      </c>
      <c r="AB19" s="128" t="n">
        <v>50</v>
      </c>
      <c r="AC19" s="129" t="n">
        <v>36.25</v>
      </c>
      <c r="AD19" s="125" t="n">
        <v>25</v>
      </c>
      <c r="AE19" s="127" t="n">
        <v>36.5</v>
      </c>
      <c r="AF19" s="125"/>
      <c r="AG19" s="127"/>
      <c r="AH19" s="125"/>
      <c r="AI19" s="129"/>
      <c r="AJ19" s="125"/>
      <c r="AK19" s="129"/>
      <c r="AL19" s="128"/>
      <c r="AM19" s="129"/>
      <c r="AN19" s="125"/>
      <c r="AO19" s="129"/>
      <c r="AP19" s="128"/>
      <c r="AQ19" s="129"/>
      <c r="AR19" s="128"/>
      <c r="AS19" s="129"/>
      <c r="AT19" s="128"/>
      <c r="AU19" s="129"/>
      <c r="AV19" s="148"/>
      <c r="AW19" s="149"/>
      <c r="AX19" s="150"/>
      <c r="AY19" s="126"/>
      <c r="AZ19" s="131"/>
      <c r="BA19" s="126"/>
      <c r="BB19" s="131"/>
      <c r="BC19" s="126"/>
      <c r="BD19" s="150"/>
      <c r="BE19" s="126"/>
      <c r="BF19" s="131"/>
      <c r="BG19" s="126"/>
      <c r="BH19" s="150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125</v>
      </c>
      <c r="DA19" s="133" t="n">
        <f aca="false">(Y19+AA19+AC19+AE19+AG19+AI19+AM19+AQ19)/8</f>
        <v>13.625</v>
      </c>
      <c r="DB19" s="124" t="n">
        <f aca="false">W19</f>
        <v>37210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37213</v>
      </c>
      <c r="C20" s="310" t="n">
        <f aca="false">C19</f>
        <v>36.5</v>
      </c>
      <c r="D20" s="310" t="n">
        <f aca="false">D19</f>
        <v>37</v>
      </c>
      <c r="E20" s="151" t="n">
        <f aca="false">(C20+D20)/2</f>
        <v>36.75</v>
      </c>
      <c r="F20" s="117" t="n">
        <v>36.5</v>
      </c>
      <c r="G20" s="152" t="n">
        <f aca="false">E20-F20</f>
        <v>0.25</v>
      </c>
      <c r="H20" s="72" t="n">
        <f aca="false">H19</f>
        <v>1178.50953206239</v>
      </c>
      <c r="I20" s="139" t="n">
        <f aca="false">R22</f>
        <v>25</v>
      </c>
      <c r="J20" s="120" t="n">
        <f aca="false">S22</f>
        <v>7.5</v>
      </c>
      <c r="K20" s="153" t="n">
        <f aca="false">(I20*16)*G20</f>
        <v>100</v>
      </c>
      <c r="L20" s="193"/>
      <c r="M20" s="193"/>
      <c r="N20" s="194" t="n">
        <v>28.56</v>
      </c>
      <c r="O20" s="195"/>
      <c r="P20" s="191" t="n">
        <f aca="false">O20-N20</f>
        <v>-28.56</v>
      </c>
      <c r="Q20" s="196"/>
      <c r="R20" s="154" t="n">
        <v>25</v>
      </c>
      <c r="S20" s="143" t="n">
        <f aca="false">'Zone A'!CF17</f>
        <v>7.5</v>
      </c>
      <c r="T20" s="144"/>
      <c r="U20" s="155" t="n">
        <f aca="false">CZ20</f>
        <v>125</v>
      </c>
      <c r="V20" s="60"/>
      <c r="W20" s="124" t="n">
        <f aca="false">B18</f>
        <v>37211</v>
      </c>
      <c r="X20" s="125"/>
      <c r="Y20" s="126"/>
      <c r="Z20" s="125" t="n">
        <v>50</v>
      </c>
      <c r="AA20" s="127" t="n">
        <v>36.25</v>
      </c>
      <c r="AB20" s="128" t="n">
        <v>50</v>
      </c>
      <c r="AC20" s="129" t="n">
        <v>36.25</v>
      </c>
      <c r="AD20" s="125" t="n">
        <v>25</v>
      </c>
      <c r="AE20" s="127" t="n">
        <v>36.5</v>
      </c>
      <c r="AF20" s="128"/>
      <c r="AG20" s="129"/>
      <c r="AH20" s="128"/>
      <c r="AI20" s="127"/>
      <c r="AJ20" s="128"/>
      <c r="AK20" s="129"/>
      <c r="AL20" s="125"/>
      <c r="AM20" s="129"/>
      <c r="AN20" s="128"/>
      <c r="AO20" s="129"/>
      <c r="AP20" s="128"/>
      <c r="AQ20" s="129"/>
      <c r="AR20" s="128"/>
      <c r="AS20" s="129"/>
      <c r="AT20" s="128"/>
      <c r="AU20" s="129"/>
      <c r="AV20" s="148"/>
      <c r="AW20" s="149"/>
      <c r="AX20" s="150"/>
      <c r="AY20" s="126"/>
      <c r="AZ20" s="131"/>
      <c r="BA20" s="126"/>
      <c r="BB20" s="131"/>
      <c r="BC20" s="126"/>
      <c r="BD20" s="150"/>
      <c r="BE20" s="126"/>
      <c r="BF20" s="131"/>
      <c r="BG20" s="126"/>
      <c r="BH20" s="150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125</v>
      </c>
      <c r="DA20" s="133" t="n">
        <f aca="false">(Y20+AA20+AC20+AE20+AG20+AI20+AM20+AQ20)/8</f>
        <v>13.625</v>
      </c>
      <c r="DB20" s="124" t="n">
        <f aca="false">W20</f>
        <v>37211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37214</v>
      </c>
      <c r="C21" s="310" t="n">
        <f aca="false">C20</f>
        <v>36.5</v>
      </c>
      <c r="D21" s="310" t="n">
        <f aca="false">D20</f>
        <v>37</v>
      </c>
      <c r="E21" s="38" t="n">
        <f aca="false">(C21+D21)/2</f>
        <v>36.75</v>
      </c>
      <c r="F21" s="117" t="n">
        <v>36.5</v>
      </c>
      <c r="G21" s="40" t="n">
        <f aca="false">E21-F21</f>
        <v>0.25</v>
      </c>
      <c r="H21" s="41" t="n">
        <f aca="false">H20</f>
        <v>1178.50953206239</v>
      </c>
      <c r="I21" s="158" t="n">
        <f aca="false">R23</f>
        <v>25</v>
      </c>
      <c r="J21" s="159" t="n">
        <f aca="false">S23</f>
        <v>7.5</v>
      </c>
      <c r="K21" s="43" t="n">
        <f aca="false">(I21*16)*G21</f>
        <v>100</v>
      </c>
      <c r="L21" s="193"/>
      <c r="M21" s="193"/>
      <c r="N21" s="198"/>
      <c r="R21" s="154" t="n">
        <v>25</v>
      </c>
      <c r="S21" s="143" t="n">
        <f aca="false">'Zone A'!CF18</f>
        <v>7.5</v>
      </c>
      <c r="T21" s="144"/>
      <c r="U21" s="155" t="n">
        <f aca="false">CZ21</f>
        <v>125</v>
      </c>
      <c r="V21" s="60"/>
      <c r="W21" s="124" t="n">
        <f aca="false">B19</f>
        <v>37212</v>
      </c>
      <c r="X21" s="125"/>
      <c r="Y21" s="126"/>
      <c r="Z21" s="125" t="n">
        <v>50</v>
      </c>
      <c r="AA21" s="127" t="n">
        <v>36.25</v>
      </c>
      <c r="AB21" s="128" t="n">
        <v>50</v>
      </c>
      <c r="AC21" s="129" t="n">
        <v>36.25</v>
      </c>
      <c r="AD21" s="125" t="n">
        <v>25</v>
      </c>
      <c r="AE21" s="127" t="n">
        <v>36.5</v>
      </c>
      <c r="AF21" s="125"/>
      <c r="AG21" s="127"/>
      <c r="AH21" s="125"/>
      <c r="AI21" s="129"/>
      <c r="AJ21" s="125"/>
      <c r="AK21" s="129"/>
      <c r="AL21" s="128"/>
      <c r="AM21" s="129"/>
      <c r="AN21" s="125"/>
      <c r="AO21" s="129"/>
      <c r="AP21" s="128"/>
      <c r="AQ21" s="129"/>
      <c r="AR21" s="128"/>
      <c r="AS21" s="129"/>
      <c r="AT21" s="128"/>
      <c r="AU21" s="129"/>
      <c r="AV21" s="148"/>
      <c r="AW21" s="149"/>
      <c r="AX21" s="150"/>
      <c r="AY21" s="126"/>
      <c r="AZ21" s="131"/>
      <c r="BA21" s="126"/>
      <c r="BB21" s="131"/>
      <c r="BC21" s="126"/>
      <c r="BD21" s="150"/>
      <c r="BE21" s="126"/>
      <c r="BF21" s="131"/>
      <c r="BG21" s="126"/>
      <c r="BH21" s="150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125</v>
      </c>
      <c r="DA21" s="133" t="n">
        <f aca="false">(Y21+AA21+AC21+AE21+AG21+AI21+AM21+AQ21)/8</f>
        <v>13.625</v>
      </c>
      <c r="DB21" s="124" t="n">
        <f aca="false">W21</f>
        <v>37212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37217</v>
      </c>
      <c r="C22" s="309" t="n">
        <f aca="false">C21</f>
        <v>36.5</v>
      </c>
      <c r="D22" s="309" t="n">
        <f aca="false">D21</f>
        <v>37</v>
      </c>
      <c r="E22" s="162" t="n">
        <f aca="false">(C22+D22)/2</f>
        <v>36.75</v>
      </c>
      <c r="F22" s="117" t="n">
        <v>36.5</v>
      </c>
      <c r="G22" s="163" t="n">
        <f aca="false">E22-F22</f>
        <v>0.25</v>
      </c>
      <c r="H22" s="164" t="n">
        <f aca="false">H21</f>
        <v>1178.50953206239</v>
      </c>
      <c r="I22" s="57" t="n">
        <f aca="false">R24</f>
        <v>25</v>
      </c>
      <c r="J22" s="165" t="n">
        <f aca="false">S24</f>
        <v>22.1980666666667</v>
      </c>
      <c r="K22" s="166" t="n">
        <f aca="false">(I22*16)*G22</f>
        <v>100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25</v>
      </c>
      <c r="S22" s="143" t="n">
        <f aca="false">'Zone A'!CF19</f>
        <v>7.5</v>
      </c>
      <c r="T22" s="144"/>
      <c r="U22" s="155" t="n">
        <f aca="false">CZ22</f>
        <v>125</v>
      </c>
      <c r="V22" s="60"/>
      <c r="W22" s="124" t="n">
        <f aca="false">B20</f>
        <v>37213</v>
      </c>
      <c r="X22" s="125"/>
      <c r="Y22" s="126"/>
      <c r="Z22" s="125" t="n">
        <v>50</v>
      </c>
      <c r="AA22" s="127" t="n">
        <v>36.25</v>
      </c>
      <c r="AB22" s="128" t="n">
        <v>50</v>
      </c>
      <c r="AC22" s="129" t="n">
        <v>36.25</v>
      </c>
      <c r="AD22" s="125" t="n">
        <v>25</v>
      </c>
      <c r="AE22" s="127" t="n">
        <v>36.5</v>
      </c>
      <c r="AF22" s="128"/>
      <c r="AG22" s="129"/>
      <c r="AH22" s="128"/>
      <c r="AI22" s="127"/>
      <c r="AJ22" s="128"/>
      <c r="AK22" s="129"/>
      <c r="AL22" s="125"/>
      <c r="AM22" s="129"/>
      <c r="AN22" s="128"/>
      <c r="AO22" s="129"/>
      <c r="AP22" s="128"/>
      <c r="AQ22" s="129"/>
      <c r="AR22" s="128"/>
      <c r="AS22" s="129"/>
      <c r="AT22" s="128"/>
      <c r="AU22" s="129"/>
      <c r="AV22" s="148"/>
      <c r="AW22" s="149"/>
      <c r="AX22" s="150"/>
      <c r="AY22" s="126"/>
      <c r="AZ22" s="131"/>
      <c r="BA22" s="126"/>
      <c r="BB22" s="131"/>
      <c r="BC22" s="126"/>
      <c r="BD22" s="150"/>
      <c r="BE22" s="126"/>
      <c r="BF22" s="131"/>
      <c r="BG22" s="126"/>
      <c r="BH22" s="150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125</v>
      </c>
      <c r="DA22" s="133" t="n">
        <f aca="false">(Y22+AA22+AC22+AE22+AG22+AI22+AM22+AQ22)/8</f>
        <v>13.625</v>
      </c>
      <c r="DB22" s="124" t="n">
        <f aca="false">W22</f>
        <v>37213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37218</v>
      </c>
      <c r="C23" s="206" t="n">
        <f aca="false">C22</f>
        <v>36.5</v>
      </c>
      <c r="D23" s="206" t="n">
        <f aca="false">D22</f>
        <v>37</v>
      </c>
      <c r="E23" s="171" t="n">
        <f aca="false">(C23+D23)/2</f>
        <v>36.75</v>
      </c>
      <c r="F23" s="117" t="n">
        <v>36.5</v>
      </c>
      <c r="G23" s="138" t="n">
        <f aca="false">E23-F23</f>
        <v>0.25</v>
      </c>
      <c r="H23" s="56" t="n">
        <f aca="false">H22</f>
        <v>1178.50953206239</v>
      </c>
      <c r="I23" s="139" t="n">
        <f aca="false">R25</f>
        <v>25</v>
      </c>
      <c r="J23" s="120" t="n">
        <f aca="false">S25</f>
        <v>22.1960666666667</v>
      </c>
      <c r="K23" s="173" t="n">
        <f aca="false">(I23*16)*G23</f>
        <v>100</v>
      </c>
      <c r="L23" s="193"/>
      <c r="M23" s="207" t="s">
        <v>67</v>
      </c>
      <c r="N23" s="208" t="n">
        <v>25.25</v>
      </c>
      <c r="O23" s="209" t="n">
        <v>200</v>
      </c>
      <c r="P23" s="210" t="n">
        <v>200</v>
      </c>
      <c r="Q23" s="211"/>
      <c r="R23" s="154" t="n">
        <v>25</v>
      </c>
      <c r="S23" s="143" t="n">
        <f aca="false">'Zone A'!CF20</f>
        <v>7.5</v>
      </c>
      <c r="T23" s="144"/>
      <c r="U23" s="155" t="n">
        <f aca="false">CZ23</f>
        <v>125</v>
      </c>
      <c r="V23" s="60"/>
      <c r="W23" s="124" t="n">
        <f aca="false">B21</f>
        <v>37214</v>
      </c>
      <c r="X23" s="125"/>
      <c r="Y23" s="126"/>
      <c r="Z23" s="125" t="n">
        <v>50</v>
      </c>
      <c r="AA23" s="127" t="n">
        <v>36.25</v>
      </c>
      <c r="AB23" s="128" t="n">
        <v>50</v>
      </c>
      <c r="AC23" s="129" t="n">
        <v>36.25</v>
      </c>
      <c r="AD23" s="125" t="n">
        <v>25</v>
      </c>
      <c r="AE23" s="127" t="n">
        <v>36.5</v>
      </c>
      <c r="AF23" s="125"/>
      <c r="AG23" s="127"/>
      <c r="AH23" s="125"/>
      <c r="AI23" s="129"/>
      <c r="AJ23" s="125"/>
      <c r="AK23" s="129"/>
      <c r="AL23" s="128"/>
      <c r="AM23" s="129"/>
      <c r="AN23" s="125"/>
      <c r="AO23" s="129"/>
      <c r="AP23" s="128"/>
      <c r="AQ23" s="129"/>
      <c r="AR23" s="128"/>
      <c r="AS23" s="129"/>
      <c r="AT23" s="128"/>
      <c r="AU23" s="129"/>
      <c r="AV23" s="148"/>
      <c r="AW23" s="149"/>
      <c r="AX23" s="150"/>
      <c r="AY23" s="126"/>
      <c r="AZ23" s="131"/>
      <c r="BA23" s="126"/>
      <c r="BB23" s="131"/>
      <c r="BC23" s="126"/>
      <c r="BD23" s="150"/>
      <c r="BE23" s="126"/>
      <c r="BF23" s="131"/>
      <c r="BG23" s="126"/>
      <c r="BH23" s="150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125</v>
      </c>
      <c r="DA23" s="133" t="n">
        <f aca="false">(Y23+AA23+AC23+AE23+AG23+AI23+AM23+AQ23)/8</f>
        <v>13.625</v>
      </c>
      <c r="DB23" s="124" t="n">
        <f aca="false">W23</f>
        <v>37214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37219</v>
      </c>
      <c r="C24" s="206" t="n">
        <f aca="false">C23</f>
        <v>36.5</v>
      </c>
      <c r="D24" s="206" t="n">
        <f aca="false">D23</f>
        <v>37</v>
      </c>
      <c r="E24" s="174" t="n">
        <f aca="false">(C24+D24)/2</f>
        <v>36.75</v>
      </c>
      <c r="F24" s="117" t="n">
        <v>36.5</v>
      </c>
      <c r="G24" s="152" t="n">
        <f aca="false">E24-F24</f>
        <v>0.25</v>
      </c>
      <c r="H24" s="72" t="n">
        <f aca="false">H23</f>
        <v>1178.50953206239</v>
      </c>
      <c r="I24" s="139" t="n">
        <f aca="false">R26</f>
        <v>25</v>
      </c>
      <c r="J24" s="120" t="n">
        <f aca="false">S26</f>
        <v>22.1960666666667</v>
      </c>
      <c r="K24" s="175" t="n">
        <f aca="false">(I24*16)*G24</f>
        <v>100</v>
      </c>
      <c r="L24" s="193"/>
      <c r="M24" s="212" t="s">
        <v>68</v>
      </c>
      <c r="N24" s="213" t="n">
        <v>25.25</v>
      </c>
      <c r="O24" s="209" t="n">
        <v>200</v>
      </c>
      <c r="P24" s="210" t="n">
        <v>200</v>
      </c>
      <c r="Q24" s="211"/>
      <c r="R24" s="154" t="n">
        <v>25</v>
      </c>
      <c r="S24" s="143" t="n">
        <f aca="false">'Zone A'!CF21</f>
        <v>22.1980666666667</v>
      </c>
      <c r="T24" s="144"/>
      <c r="U24" s="155" t="n">
        <f aca="false">CZ24</f>
        <v>125</v>
      </c>
      <c r="V24" s="60"/>
      <c r="W24" s="124" t="n">
        <f aca="false">B22</f>
        <v>37217</v>
      </c>
      <c r="X24" s="125"/>
      <c r="Y24" s="126"/>
      <c r="Z24" s="125" t="n">
        <v>50</v>
      </c>
      <c r="AA24" s="127" t="n">
        <v>36.25</v>
      </c>
      <c r="AB24" s="128" t="n">
        <v>50</v>
      </c>
      <c r="AC24" s="129" t="n">
        <v>36.25</v>
      </c>
      <c r="AD24" s="125" t="n">
        <v>25</v>
      </c>
      <c r="AE24" s="127" t="n">
        <v>36.5</v>
      </c>
      <c r="AF24" s="128"/>
      <c r="AG24" s="129"/>
      <c r="AH24" s="128"/>
      <c r="AI24" s="129"/>
      <c r="AJ24" s="128"/>
      <c r="AK24" s="129"/>
      <c r="AL24" s="128"/>
      <c r="AM24" s="129"/>
      <c r="AN24" s="128"/>
      <c r="AO24" s="129"/>
      <c r="AP24" s="128"/>
      <c r="AQ24" s="129"/>
      <c r="AR24" s="128"/>
      <c r="AS24" s="129"/>
      <c r="AT24" s="128"/>
      <c r="AU24" s="129"/>
      <c r="AV24" s="148"/>
      <c r="AW24" s="149"/>
      <c r="AX24" s="150"/>
      <c r="AY24" s="126"/>
      <c r="AZ24" s="131"/>
      <c r="BA24" s="126"/>
      <c r="BB24" s="131"/>
      <c r="BC24" s="126"/>
      <c r="BD24" s="150"/>
      <c r="BE24" s="126"/>
      <c r="BF24" s="131"/>
      <c r="BG24" s="126"/>
      <c r="BH24" s="150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125</v>
      </c>
      <c r="DA24" s="133" t="n">
        <f aca="false">(Y24+AA24+AC24+AE24+AG24+AI24+AM24+AQ24)/8</f>
        <v>13.625</v>
      </c>
      <c r="DB24" s="124" t="n">
        <f aca="false">W24</f>
        <v>37217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37220</v>
      </c>
      <c r="C25" s="206" t="n">
        <f aca="false">C24</f>
        <v>36.5</v>
      </c>
      <c r="D25" s="206" t="n">
        <f aca="false">D24</f>
        <v>37</v>
      </c>
      <c r="E25" s="174" t="n">
        <f aca="false">(C25+D25)/2</f>
        <v>36.75</v>
      </c>
      <c r="F25" s="117" t="n">
        <v>36.5</v>
      </c>
      <c r="G25" s="152" t="n">
        <f aca="false">E25-F25</f>
        <v>0.25</v>
      </c>
      <c r="H25" s="72" t="n">
        <f aca="false">H24</f>
        <v>1178.50953206239</v>
      </c>
      <c r="I25" s="139" t="n">
        <f aca="false">R27</f>
        <v>25</v>
      </c>
      <c r="J25" s="120" t="n">
        <f aca="false">S27</f>
        <v>22.1960666666667</v>
      </c>
      <c r="K25" s="175" t="n">
        <f aca="false">(I25*16)*G25</f>
        <v>100</v>
      </c>
      <c r="L25" s="193"/>
      <c r="M25" s="207" t="s">
        <v>69</v>
      </c>
      <c r="N25" s="214" t="n">
        <v>25.25</v>
      </c>
      <c r="O25" s="215" t="n">
        <v>200</v>
      </c>
      <c r="P25" s="210" t="n">
        <v>200</v>
      </c>
      <c r="Q25" s="211"/>
      <c r="R25" s="154" t="n">
        <v>25</v>
      </c>
      <c r="S25" s="143" t="n">
        <f aca="false">'Zone A'!CF22</f>
        <v>22.1960666666667</v>
      </c>
      <c r="T25" s="144"/>
      <c r="U25" s="155" t="n">
        <f aca="false">CZ25</f>
        <v>125</v>
      </c>
      <c r="V25" s="60"/>
      <c r="W25" s="124" t="n">
        <f aca="false">B23</f>
        <v>37218</v>
      </c>
      <c r="X25" s="125"/>
      <c r="Y25" s="126"/>
      <c r="Z25" s="125" t="n">
        <v>50</v>
      </c>
      <c r="AA25" s="127" t="n">
        <v>36.25</v>
      </c>
      <c r="AB25" s="128" t="n">
        <v>50</v>
      </c>
      <c r="AC25" s="129" t="n">
        <v>36.25</v>
      </c>
      <c r="AD25" s="125" t="n">
        <v>25</v>
      </c>
      <c r="AE25" s="127" t="n">
        <v>36.5</v>
      </c>
      <c r="AF25" s="125"/>
      <c r="AG25" s="127"/>
      <c r="AH25" s="125"/>
      <c r="AI25" s="127"/>
      <c r="AJ25" s="125"/>
      <c r="AK25" s="129"/>
      <c r="AL25" s="125"/>
      <c r="AM25" s="129"/>
      <c r="AN25" s="125"/>
      <c r="AO25" s="129"/>
      <c r="AP25" s="128"/>
      <c r="AQ25" s="129"/>
      <c r="AR25" s="128"/>
      <c r="AS25" s="129"/>
      <c r="AT25" s="128"/>
      <c r="AU25" s="129"/>
      <c r="AV25" s="148"/>
      <c r="AW25" s="149"/>
      <c r="AX25" s="148"/>
      <c r="AY25" s="149"/>
      <c r="AZ25" s="131"/>
      <c r="BA25" s="126"/>
      <c r="BB25" s="131"/>
      <c r="BC25" s="126"/>
      <c r="BD25" s="150"/>
      <c r="BE25" s="126"/>
      <c r="BF25" s="131"/>
      <c r="BG25" s="126"/>
      <c r="BH25" s="150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125</v>
      </c>
      <c r="DA25" s="133" t="n">
        <f aca="false">(Y25+AA25+AC25+AE25+AG25+AI25+AM25+AQ25)/8</f>
        <v>13.625</v>
      </c>
      <c r="DB25" s="124" t="n">
        <f aca="false">W25</f>
        <v>37218</v>
      </c>
    </row>
    <row r="26" customFormat="false" ht="16.5" hidden="false" customHeight="false" outlineLevel="0" collapsed="false">
      <c r="A26" s="216" t="s">
        <v>64</v>
      </c>
      <c r="B26" s="177" t="n">
        <f aca="false">B25+1</f>
        <v>37221</v>
      </c>
      <c r="C26" s="217" t="n">
        <f aca="false">C25</f>
        <v>36.5</v>
      </c>
      <c r="D26" s="217" t="n">
        <f aca="false">D25</f>
        <v>37</v>
      </c>
      <c r="E26" s="179" t="n">
        <f aca="false">(C26+D26)/2</f>
        <v>36.75</v>
      </c>
      <c r="F26" s="117" t="n">
        <v>36.5</v>
      </c>
      <c r="G26" s="40" t="n">
        <f aca="false">E26-F26</f>
        <v>0.25</v>
      </c>
      <c r="H26" s="41" t="n">
        <f aca="false">H25</f>
        <v>1178.50953206239</v>
      </c>
      <c r="I26" s="158" t="n">
        <f aca="false">R28</f>
        <v>25</v>
      </c>
      <c r="J26" s="159" t="n">
        <f aca="false">S28</f>
        <v>22.1960666666667</v>
      </c>
      <c r="K26" s="180" t="n">
        <f aca="false">(I26*16)*G26</f>
        <v>100</v>
      </c>
      <c r="L26" s="193"/>
      <c r="M26" s="32"/>
      <c r="N26" s="218"/>
      <c r="O26" s="211"/>
      <c r="P26" s="32"/>
      <c r="Q26" s="32"/>
      <c r="R26" s="154" t="n">
        <v>25</v>
      </c>
      <c r="S26" s="143" t="n">
        <f aca="false">'Zone A'!CF23</f>
        <v>22.1960666666667</v>
      </c>
      <c r="T26" s="144"/>
      <c r="U26" s="155" t="n">
        <f aca="false">CZ26</f>
        <v>125</v>
      </c>
      <c r="V26" s="60"/>
      <c r="W26" s="124" t="n">
        <f aca="false">B24</f>
        <v>37219</v>
      </c>
      <c r="X26" s="125"/>
      <c r="Y26" s="126"/>
      <c r="Z26" s="125" t="n">
        <v>50</v>
      </c>
      <c r="AA26" s="127" t="n">
        <v>36.25</v>
      </c>
      <c r="AB26" s="128" t="n">
        <v>50</v>
      </c>
      <c r="AC26" s="129" t="n">
        <v>36.25</v>
      </c>
      <c r="AD26" s="125" t="n">
        <v>25</v>
      </c>
      <c r="AE26" s="127" t="n">
        <v>36.5</v>
      </c>
      <c r="AF26" s="128"/>
      <c r="AG26" s="129"/>
      <c r="AH26" s="128"/>
      <c r="AI26" s="129"/>
      <c r="AJ26" s="128"/>
      <c r="AK26" s="129"/>
      <c r="AL26" s="128"/>
      <c r="AM26" s="129"/>
      <c r="AN26" s="128"/>
      <c r="AO26" s="129"/>
      <c r="AP26" s="128"/>
      <c r="AQ26" s="129"/>
      <c r="AR26" s="128"/>
      <c r="AS26" s="129"/>
      <c r="AT26" s="128"/>
      <c r="AU26" s="129"/>
      <c r="AV26" s="148"/>
      <c r="AW26" s="149"/>
      <c r="AX26" s="150"/>
      <c r="AY26" s="126"/>
      <c r="AZ26" s="131"/>
      <c r="BA26" s="126"/>
      <c r="BB26" s="131"/>
      <c r="BC26" s="126"/>
      <c r="BD26" s="150"/>
      <c r="BE26" s="126"/>
      <c r="BF26" s="131"/>
      <c r="BG26" s="126"/>
      <c r="BH26" s="150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125</v>
      </c>
      <c r="DA26" s="133" t="n">
        <f aca="false">(Y26+AA26+AC26+AE26+AG26+AI26+AM26+AQ26)/8</f>
        <v>13.625</v>
      </c>
      <c r="DB26" s="124" t="n">
        <f aca="false">W26</f>
        <v>37219</v>
      </c>
    </row>
    <row r="27" customFormat="false" ht="16.5" hidden="false" customHeight="false" outlineLevel="0" collapsed="false">
      <c r="A27" s="114" t="s">
        <v>59</v>
      </c>
      <c r="B27" s="219" t="n">
        <f aca="false">B26+3</f>
        <v>37224</v>
      </c>
      <c r="C27" s="311" t="n">
        <f aca="false">C26</f>
        <v>36.5</v>
      </c>
      <c r="D27" s="311" t="n">
        <f aca="false">D26</f>
        <v>37</v>
      </c>
      <c r="E27" s="116" t="n">
        <f aca="false">(C27+D27)/2</f>
        <v>36.75</v>
      </c>
      <c r="F27" s="117" t="n">
        <v>36.5</v>
      </c>
      <c r="G27" s="221" t="n">
        <f aca="false">E27-F27</f>
        <v>0.25</v>
      </c>
      <c r="H27" s="164" t="n">
        <f aca="false">H26</f>
        <v>1178.50953206239</v>
      </c>
      <c r="I27" s="222" t="n">
        <f aca="false">R29</f>
        <v>25</v>
      </c>
      <c r="J27" s="223" t="n">
        <f aca="false">S29</f>
        <v>22.1960666666667</v>
      </c>
      <c r="K27" s="140" t="n">
        <f aca="false">(I27*16)*G27</f>
        <v>100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v>25</v>
      </c>
      <c r="S27" s="143" t="n">
        <f aca="false">'Zone A'!CF24</f>
        <v>22.1960666666667</v>
      </c>
      <c r="T27" s="144"/>
      <c r="U27" s="155" t="n">
        <f aca="false">CZ27</f>
        <v>125</v>
      </c>
      <c r="V27" s="60"/>
      <c r="W27" s="124" t="n">
        <f aca="false">B25</f>
        <v>37220</v>
      </c>
      <c r="X27" s="125"/>
      <c r="Y27" s="126"/>
      <c r="Z27" s="125" t="n">
        <v>50</v>
      </c>
      <c r="AA27" s="127" t="n">
        <v>36.25</v>
      </c>
      <c r="AB27" s="128" t="n">
        <v>50</v>
      </c>
      <c r="AC27" s="129" t="n">
        <v>36.25</v>
      </c>
      <c r="AD27" s="125" t="n">
        <v>25</v>
      </c>
      <c r="AE27" s="127" t="n">
        <v>36.5</v>
      </c>
      <c r="AF27" s="125"/>
      <c r="AG27" s="127"/>
      <c r="AH27" s="125"/>
      <c r="AI27" s="127"/>
      <c r="AJ27" s="125"/>
      <c r="AK27" s="129"/>
      <c r="AL27" s="125"/>
      <c r="AM27" s="129"/>
      <c r="AN27" s="125"/>
      <c r="AO27" s="129"/>
      <c r="AP27" s="128"/>
      <c r="AQ27" s="129"/>
      <c r="AR27" s="128"/>
      <c r="AS27" s="129"/>
      <c r="AT27" s="128"/>
      <c r="AU27" s="129"/>
      <c r="AV27" s="148"/>
      <c r="AW27" s="149"/>
      <c r="AX27" s="148"/>
      <c r="AY27" s="149"/>
      <c r="AZ27" s="131"/>
      <c r="BA27" s="126"/>
      <c r="BB27" s="131"/>
      <c r="BC27" s="126"/>
      <c r="BD27" s="150"/>
      <c r="BE27" s="126"/>
      <c r="BF27" s="131"/>
      <c r="BG27" s="126"/>
      <c r="BH27" s="150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125</v>
      </c>
      <c r="DA27" s="133" t="n">
        <f aca="false">(Y27+AA27+AC27+AE27+AG27+AI27+AM27+AQ27)/8</f>
        <v>13.625</v>
      </c>
      <c r="DB27" s="124" t="n">
        <f aca="false">W27</f>
        <v>37220</v>
      </c>
    </row>
    <row r="28" customFormat="false" ht="16.5" hidden="false" customHeight="false" outlineLevel="0" collapsed="false">
      <c r="A28" s="183" t="s">
        <v>61</v>
      </c>
      <c r="B28" s="226" t="n">
        <f aca="false">B27+1</f>
        <v>37225</v>
      </c>
      <c r="C28" s="227" t="n">
        <f aca="false">C27</f>
        <v>36.5</v>
      </c>
      <c r="D28" s="227" t="n">
        <f aca="false">D27</f>
        <v>37</v>
      </c>
      <c r="E28" s="137" t="n">
        <f aca="false">(C28+D28)/2</f>
        <v>36.75</v>
      </c>
      <c r="F28" s="117" t="n">
        <v>36.5</v>
      </c>
      <c r="G28" s="228" t="n">
        <f aca="false">E28-F28</f>
        <v>0.25</v>
      </c>
      <c r="H28" s="72" t="n">
        <f aca="false">H27</f>
        <v>1178.50953206239</v>
      </c>
      <c r="I28" s="222" t="n">
        <f aca="false">R30</f>
        <v>25</v>
      </c>
      <c r="J28" s="223" t="n">
        <f aca="false">S30</f>
        <v>22.1960666666667</v>
      </c>
      <c r="K28" s="153" t="n">
        <f aca="false">(I28*16)*G28</f>
        <v>100</v>
      </c>
      <c r="L28" s="193"/>
      <c r="M28" s="229" t="s">
        <v>72</v>
      </c>
      <c r="N28" s="230" t="n">
        <v>20</v>
      </c>
      <c r="O28" s="231" t="n">
        <v>21</v>
      </c>
      <c r="P28" s="32"/>
      <c r="Q28" s="32"/>
      <c r="R28" s="154" t="n">
        <v>25</v>
      </c>
      <c r="S28" s="143" t="n">
        <f aca="false">'Zone A'!CF25</f>
        <v>22.1960666666667</v>
      </c>
      <c r="T28" s="144"/>
      <c r="U28" s="155" t="n">
        <f aca="false">CZ28</f>
        <v>125</v>
      </c>
      <c r="V28" s="60"/>
      <c r="W28" s="124" t="n">
        <f aca="false">B26</f>
        <v>37221</v>
      </c>
      <c r="X28" s="125"/>
      <c r="Y28" s="126"/>
      <c r="Z28" s="125" t="n">
        <v>50</v>
      </c>
      <c r="AA28" s="127" t="n">
        <v>36.25</v>
      </c>
      <c r="AB28" s="128" t="n">
        <v>50</v>
      </c>
      <c r="AC28" s="129" t="n">
        <v>36.25</v>
      </c>
      <c r="AD28" s="125" t="n">
        <v>25</v>
      </c>
      <c r="AE28" s="127" t="n">
        <v>36.5</v>
      </c>
      <c r="AF28" s="128"/>
      <c r="AG28" s="129"/>
      <c r="AH28" s="128"/>
      <c r="AI28" s="129"/>
      <c r="AJ28" s="128"/>
      <c r="AK28" s="129"/>
      <c r="AL28" s="128"/>
      <c r="AM28" s="129"/>
      <c r="AN28" s="128"/>
      <c r="AO28" s="129"/>
      <c r="AP28" s="128"/>
      <c r="AQ28" s="129"/>
      <c r="AR28" s="128"/>
      <c r="AS28" s="129"/>
      <c r="AT28" s="128"/>
      <c r="AU28" s="129"/>
      <c r="AV28" s="148"/>
      <c r="AW28" s="149"/>
      <c r="AX28" s="150"/>
      <c r="AY28" s="126"/>
      <c r="AZ28" s="131"/>
      <c r="BA28" s="126"/>
      <c r="BB28" s="131"/>
      <c r="BC28" s="126"/>
      <c r="BD28" s="150"/>
      <c r="BE28" s="126"/>
      <c r="BF28" s="131"/>
      <c r="BG28" s="126"/>
      <c r="BH28" s="150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125</v>
      </c>
      <c r="DA28" s="133" t="n">
        <f aca="false">(Y28+AA28+AC28+AE28+AG28+AI28+AM28+AQ28)/8</f>
        <v>13.625</v>
      </c>
      <c r="DB28" s="124" t="n">
        <f aca="false">W28</f>
        <v>37221</v>
      </c>
    </row>
    <row r="29" customFormat="false" ht="16.5" hidden="false" customHeight="false" outlineLevel="0" collapsed="false">
      <c r="A29" s="187" t="s">
        <v>62</v>
      </c>
      <c r="B29" s="226"/>
      <c r="C29" s="232"/>
      <c r="D29" s="232"/>
      <c r="E29" s="151"/>
      <c r="F29" s="117"/>
      <c r="G29" s="228"/>
      <c r="H29" s="72"/>
      <c r="I29" s="139"/>
      <c r="J29" s="120"/>
      <c r="K29" s="153"/>
      <c r="L29" s="193"/>
      <c r="M29" s="233" t="s">
        <v>73</v>
      </c>
      <c r="N29" s="234" t="n">
        <v>31</v>
      </c>
      <c r="O29" s="235" t="n">
        <v>33</v>
      </c>
      <c r="P29" s="32"/>
      <c r="Q29" s="32"/>
      <c r="R29" s="154" t="n">
        <v>25</v>
      </c>
      <c r="S29" s="143" t="n">
        <f aca="false">'Zone A'!CF26</f>
        <v>22.1960666666667</v>
      </c>
      <c r="T29" s="144"/>
      <c r="U29" s="155" t="n">
        <f aca="false">CZ29</f>
        <v>125</v>
      </c>
      <c r="V29" s="60"/>
      <c r="W29" s="124" t="n">
        <f aca="false">B27</f>
        <v>37224</v>
      </c>
      <c r="X29" s="125"/>
      <c r="Y29" s="126"/>
      <c r="Z29" s="125" t="n">
        <v>50</v>
      </c>
      <c r="AA29" s="127" t="n">
        <v>36.25</v>
      </c>
      <c r="AB29" s="128" t="n">
        <v>50</v>
      </c>
      <c r="AC29" s="129" t="n">
        <v>36.25</v>
      </c>
      <c r="AD29" s="125" t="n">
        <v>25</v>
      </c>
      <c r="AE29" s="127" t="n">
        <v>36.5</v>
      </c>
      <c r="AF29" s="125"/>
      <c r="AG29" s="127"/>
      <c r="AH29" s="125"/>
      <c r="AI29" s="129"/>
      <c r="AJ29" s="125"/>
      <c r="AK29" s="129"/>
      <c r="AL29" s="128"/>
      <c r="AM29" s="129"/>
      <c r="AN29" s="125"/>
      <c r="AO29" s="129"/>
      <c r="AP29" s="128"/>
      <c r="AQ29" s="129"/>
      <c r="AR29" s="128"/>
      <c r="AS29" s="129"/>
      <c r="AT29" s="128"/>
      <c r="AU29" s="129"/>
      <c r="AV29" s="148"/>
      <c r="AW29" s="149"/>
      <c r="AX29" s="148"/>
      <c r="AY29" s="149"/>
      <c r="AZ29" s="131"/>
      <c r="BA29" s="126"/>
      <c r="BB29" s="131"/>
      <c r="BC29" s="126"/>
      <c r="BD29" s="150"/>
      <c r="BE29" s="126"/>
      <c r="BF29" s="131"/>
      <c r="BG29" s="126"/>
      <c r="BH29" s="150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125</v>
      </c>
      <c r="DA29" s="133" t="n">
        <f aca="false">(Y29+AA29+AC29+AE29+AG29+AI29+AM29+AQ29)/8</f>
        <v>13.625</v>
      </c>
      <c r="DB29" s="124" t="n">
        <f aca="false">W29</f>
        <v>37224</v>
      </c>
    </row>
    <row r="30" customFormat="false" ht="16.5" hidden="false" customHeight="false" outlineLevel="0" collapsed="false">
      <c r="A30" s="187" t="s">
        <v>63</v>
      </c>
      <c r="B30" s="236"/>
      <c r="C30" s="227"/>
      <c r="D30" s="227"/>
      <c r="E30" s="151"/>
      <c r="F30" s="170"/>
      <c r="G30" s="237"/>
      <c r="H30" s="56"/>
      <c r="I30" s="57"/>
      <c r="J30" s="165"/>
      <c r="K30" s="153"/>
      <c r="L30" s="193"/>
      <c r="M30" s="238"/>
      <c r="N30" s="239" t="n">
        <f aca="false">((N28*8)+(N29*16))/24</f>
        <v>27.3333333333333</v>
      </c>
      <c r="O30" s="240" t="n">
        <f aca="false">((O28*8)+(O29*16))/24</f>
        <v>29</v>
      </c>
      <c r="P30" s="32"/>
      <c r="Q30" s="32"/>
      <c r="R30" s="154" t="n">
        <v>25</v>
      </c>
      <c r="S30" s="241" t="n">
        <f aca="false">'Zone A'!CF27</f>
        <v>22.1960666666667</v>
      </c>
      <c r="T30" s="144"/>
      <c r="U30" s="155" t="n">
        <f aca="false">CZ30</f>
        <v>125</v>
      </c>
      <c r="V30" s="60"/>
      <c r="W30" s="124" t="n">
        <f aca="false">B28</f>
        <v>37225</v>
      </c>
      <c r="X30" s="125"/>
      <c r="Y30" s="126"/>
      <c r="Z30" s="125" t="n">
        <v>50</v>
      </c>
      <c r="AA30" s="127" t="n">
        <v>36.25</v>
      </c>
      <c r="AB30" s="128" t="n">
        <v>50</v>
      </c>
      <c r="AC30" s="129" t="n">
        <v>36.25</v>
      </c>
      <c r="AD30" s="125" t="n">
        <v>25</v>
      </c>
      <c r="AE30" s="127" t="n">
        <v>36.5</v>
      </c>
      <c r="AF30" s="128"/>
      <c r="AG30" s="129"/>
      <c r="AH30" s="128"/>
      <c r="AI30" s="127"/>
      <c r="AJ30" s="128"/>
      <c r="AK30" s="129"/>
      <c r="AL30" s="125"/>
      <c r="AM30" s="129"/>
      <c r="AN30" s="128"/>
      <c r="AO30" s="129"/>
      <c r="AP30" s="128"/>
      <c r="AQ30" s="129"/>
      <c r="AR30" s="242"/>
      <c r="AS30" s="243"/>
      <c r="AT30" s="128"/>
      <c r="AU30" s="129"/>
      <c r="AV30" s="148"/>
      <c r="AW30" s="149"/>
      <c r="AX30" s="148"/>
      <c r="AY30" s="149"/>
      <c r="AZ30" s="131"/>
      <c r="BA30" s="126"/>
      <c r="BB30" s="244"/>
      <c r="BC30" s="245"/>
      <c r="BD30" s="246"/>
      <c r="BE30" s="245"/>
      <c r="BF30" s="244"/>
      <c r="BG30" s="245"/>
      <c r="BH30" s="246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247" t="n">
        <f aca="false">X30+Z30+AB30+AD30+AF30+AH30+AJ30+AL30+AN30+AP30+AR30+AT30+AV30+AX30+AZ30+BB30+BD30+BF30+BH30+BJ30+BL30+BN30+BP30+BR30+BT30+BV30+BX30+BZ30+CB30+CD30+CF30+CH30+CJ30+CL30+CN30+CP30+CR30+CT30+CV30+CX30</f>
        <v>125</v>
      </c>
      <c r="DA30" s="133" t="n">
        <f aca="false">(Y30+AA30+AC30+AE30+AG30+AI30+AM30+AQ30)/8</f>
        <v>13.625</v>
      </c>
      <c r="DB30" s="248" t="n">
        <f aca="false">W30</f>
        <v>37225</v>
      </c>
    </row>
    <row r="31" customFormat="false" ht="16.5" hidden="false" customHeight="false" outlineLevel="0" collapsed="false">
      <c r="A31" s="197" t="s">
        <v>64</v>
      </c>
      <c r="B31" s="249"/>
      <c r="C31" s="37"/>
      <c r="D31" s="37"/>
      <c r="E31" s="38"/>
      <c r="F31" s="250"/>
      <c r="G31" s="251"/>
      <c r="H31" s="252"/>
      <c r="I31" s="42"/>
      <c r="J31" s="253"/>
      <c r="K31" s="43"/>
      <c r="L31" s="193"/>
      <c r="M31" s="32"/>
      <c r="N31" s="193"/>
      <c r="O31" s="218"/>
      <c r="P31" s="218"/>
      <c r="Q31" s="218"/>
      <c r="R31" s="154" t="n">
        <v>25</v>
      </c>
      <c r="S31" s="255"/>
      <c r="T31" s="255"/>
      <c r="U31" s="155" t="n">
        <f aca="false">CZ31</f>
        <v>125</v>
      </c>
      <c r="V31" s="60"/>
      <c r="W31" s="256" t="n">
        <f aca="false">B29</f>
        <v>0</v>
      </c>
      <c r="X31" s="125"/>
      <c r="Y31" s="126"/>
      <c r="Z31" s="125" t="n">
        <v>50</v>
      </c>
      <c r="AA31" s="127" t="n">
        <v>36.25</v>
      </c>
      <c r="AB31" s="128" t="n">
        <v>50</v>
      </c>
      <c r="AC31" s="129" t="n">
        <v>36.25</v>
      </c>
      <c r="AD31" s="125" t="n">
        <v>25</v>
      </c>
      <c r="AE31" s="127" t="n">
        <v>36.5</v>
      </c>
      <c r="AF31" s="125"/>
      <c r="AG31" s="127"/>
      <c r="AH31" s="125"/>
      <c r="AI31" s="129"/>
      <c r="AJ31" s="125"/>
      <c r="AK31" s="129"/>
      <c r="AL31" s="242"/>
      <c r="AM31" s="243"/>
      <c r="AN31" s="125"/>
      <c r="AO31" s="129"/>
      <c r="AP31" s="242"/>
      <c r="AQ31" s="243"/>
      <c r="AR31" s="257"/>
      <c r="AS31" s="258"/>
      <c r="AT31" s="128"/>
      <c r="AU31" s="129"/>
      <c r="AV31" s="259"/>
      <c r="AW31" s="260"/>
      <c r="AX31" s="259"/>
      <c r="AY31" s="260"/>
      <c r="AZ31" s="131"/>
      <c r="BA31" s="126"/>
      <c r="BB31" s="261"/>
      <c r="BC31" s="262"/>
      <c r="BD31" s="263"/>
      <c r="BE31" s="262"/>
      <c r="BF31" s="261"/>
      <c r="BG31" s="262"/>
      <c r="BH31" s="263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264" t="n">
        <f aca="false">X31+Z31+AB31+AD31+AF31+AH31+AJ31+AL31+AN31+AP31+AR31+AT31+AV31+AX31+AZ31+BB31+BD31+BF31+BH31+BJ31+BL31+BN31+BP31+BR31+BT31+BV31+BX31+BZ31+CB31+CD31+CF31+CH31+CJ31+CL31+CN31+CP31+CR31+CT31+CV31+CX31</f>
        <v>125</v>
      </c>
      <c r="DA31" s="133" t="n">
        <f aca="false">(Y31+AA31+AC31+AE31+AG31+AI31+AM31+AQ31)/8</f>
        <v>13.625</v>
      </c>
      <c r="DB31" s="265" t="n">
        <f aca="false">W31</f>
        <v>0</v>
      </c>
    </row>
    <row r="32" customFormat="false" ht="16.5" hidden="false" customHeight="false" outlineLevel="0" collapsed="false">
      <c r="A32" s="266" t="s">
        <v>74</v>
      </c>
      <c r="B32" s="266"/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2200</v>
      </c>
      <c r="L32" s="193"/>
      <c r="M32" s="193"/>
      <c r="N32" s="32"/>
      <c r="Q32" s="196"/>
      <c r="R32" s="270"/>
      <c r="S32" s="255"/>
      <c r="T32" s="255"/>
      <c r="W32" s="271"/>
      <c r="X32" s="272"/>
      <c r="Y32" s="273"/>
      <c r="Z32" s="272"/>
      <c r="AA32" s="274"/>
      <c r="AB32" s="272"/>
      <c r="AC32" s="274"/>
      <c r="AD32" s="272"/>
      <c r="AE32" s="273"/>
      <c r="AF32" s="272"/>
      <c r="AG32" s="274"/>
      <c r="AH32" s="272"/>
      <c r="AI32" s="274"/>
      <c r="AJ32" s="272"/>
      <c r="AK32" s="274"/>
      <c r="AL32" s="272"/>
      <c r="AM32" s="275"/>
      <c r="AN32" s="272"/>
      <c r="AO32" s="274"/>
      <c r="AP32" s="276"/>
      <c r="AQ32" s="275"/>
      <c r="AR32" s="272"/>
      <c r="AS32" s="274"/>
      <c r="AT32" s="272"/>
      <c r="AU32" s="274"/>
      <c r="AV32" s="272"/>
      <c r="AW32" s="277"/>
      <c r="AX32" s="272"/>
      <c r="AY32" s="277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280"/>
      <c r="B33" s="280"/>
      <c r="C33" s="281"/>
      <c r="D33" s="281"/>
      <c r="E33" s="282"/>
      <c r="F33" s="283"/>
      <c r="G33" s="284"/>
      <c r="H33" s="285"/>
      <c r="I33" s="285"/>
      <c r="J33" s="286"/>
      <c r="K33" s="287"/>
      <c r="L33" s="193"/>
      <c r="M33" s="193"/>
      <c r="N33" s="32"/>
      <c r="O33" s="196"/>
      <c r="P33" s="196"/>
      <c r="R33" s="270"/>
      <c r="S33" s="255"/>
      <c r="T33" s="255"/>
      <c r="W33" s="271"/>
      <c r="X33" s="272"/>
      <c r="Y33" s="273"/>
      <c r="Z33" s="272"/>
      <c r="AA33" s="274"/>
      <c r="AB33" s="272"/>
      <c r="AC33" s="274"/>
      <c r="AD33" s="272"/>
      <c r="AE33" s="273"/>
      <c r="AF33" s="272"/>
      <c r="AG33" s="274"/>
      <c r="AH33" s="272"/>
      <c r="AI33" s="274"/>
      <c r="AJ33" s="272"/>
      <c r="AK33" s="274"/>
      <c r="AL33" s="276"/>
      <c r="AM33" s="275"/>
      <c r="AN33" s="272"/>
      <c r="AO33" s="274"/>
      <c r="AP33" s="276"/>
      <c r="AQ33" s="275"/>
      <c r="AR33" s="272"/>
      <c r="AS33" s="274"/>
      <c r="AT33" s="272"/>
      <c r="AU33" s="274"/>
      <c r="AV33" s="272"/>
      <c r="AW33" s="277"/>
      <c r="AX33" s="272"/>
      <c r="AY33" s="277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2200</v>
      </c>
      <c r="N34" s="32"/>
      <c r="O34" s="196"/>
      <c r="P34" s="196"/>
      <c r="R34" s="294"/>
      <c r="S34" s="295"/>
      <c r="T34" s="295"/>
      <c r="W34" s="271"/>
      <c r="X34" s="272"/>
      <c r="Y34" s="273"/>
      <c r="Z34" s="272"/>
      <c r="AA34" s="274"/>
      <c r="AB34" s="272"/>
      <c r="AC34" s="274"/>
      <c r="AD34" s="272"/>
      <c r="AE34" s="274"/>
      <c r="AF34" s="272"/>
      <c r="AG34" s="274"/>
      <c r="AH34" s="272"/>
      <c r="AI34" s="274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7"/>
      <c r="AX34" s="272"/>
      <c r="AY34" s="277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T35" s="295"/>
      <c r="W35" s="271"/>
      <c r="X35" s="272"/>
      <c r="Y35" s="273"/>
      <c r="Z35" s="272"/>
      <c r="AA35" s="274"/>
      <c r="AB35" s="272"/>
      <c r="AC35" s="274"/>
      <c r="AD35" s="272"/>
      <c r="AE35" s="274"/>
      <c r="AF35" s="272"/>
      <c r="AG35" s="274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7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T36" s="295"/>
      <c r="W36" s="271"/>
      <c r="X36" s="272"/>
      <c r="Y36" s="273"/>
      <c r="Z36" s="272"/>
      <c r="AA36" s="274"/>
      <c r="AB36" s="272"/>
      <c r="AC36" s="274"/>
      <c r="AD36" s="272"/>
      <c r="AE36" s="274"/>
      <c r="AF36" s="272"/>
      <c r="AG36" s="274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7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5.75" hidden="false" customHeight="false" outlineLevel="0" collapsed="false">
      <c r="C37" s="296"/>
      <c r="E37" s="297"/>
      <c r="R37" s="294"/>
      <c r="S37" s="295"/>
      <c r="T37" s="295"/>
      <c r="W37" s="271"/>
      <c r="X37" s="272"/>
      <c r="Y37" s="273"/>
      <c r="Z37" s="272"/>
      <c r="AA37" s="274"/>
      <c r="AB37" s="272"/>
      <c r="AC37" s="274"/>
      <c r="AD37" s="272"/>
      <c r="AE37" s="274"/>
      <c r="AF37" s="272"/>
      <c r="AG37" s="274"/>
      <c r="AH37" s="272"/>
      <c r="AI37" s="274"/>
      <c r="AJ37" s="272"/>
      <c r="AK37" s="274"/>
      <c r="AL37" s="272"/>
      <c r="AM37" s="274"/>
      <c r="AN37" s="272"/>
      <c r="AO37" s="274"/>
      <c r="AP37" s="272"/>
      <c r="AQ37" s="274"/>
      <c r="AR37" s="272"/>
      <c r="AS37" s="274"/>
      <c r="AT37" s="272"/>
      <c r="AU37" s="274"/>
      <c r="AV37" s="272"/>
      <c r="AW37" s="277"/>
      <c r="AX37" s="272"/>
      <c r="AY37" s="277"/>
      <c r="AZ37" s="272"/>
      <c r="BA37" s="274"/>
      <c r="BB37" s="272"/>
      <c r="BC37" s="274"/>
      <c r="BD37" s="272"/>
      <c r="BE37" s="274"/>
      <c r="BF37" s="272"/>
      <c r="BG37" s="274"/>
      <c r="BH37" s="272"/>
      <c r="BI37" s="274"/>
      <c r="BJ37" s="272"/>
      <c r="BK37" s="274"/>
      <c r="BL37" s="272"/>
      <c r="BM37" s="274"/>
      <c r="BN37" s="272"/>
      <c r="BO37" s="274"/>
      <c r="BP37" s="272"/>
      <c r="BQ37" s="274"/>
      <c r="BR37" s="272"/>
      <c r="BS37" s="274"/>
      <c r="BT37" s="272"/>
      <c r="BU37" s="274"/>
      <c r="BV37" s="272"/>
      <c r="BW37" s="274"/>
      <c r="BX37" s="272"/>
      <c r="BY37" s="274"/>
      <c r="BZ37" s="272"/>
      <c r="CA37" s="274"/>
      <c r="CB37" s="272"/>
      <c r="CC37" s="274"/>
      <c r="CD37" s="272"/>
      <c r="CE37" s="274"/>
      <c r="CF37" s="272"/>
      <c r="CG37" s="274"/>
      <c r="CH37" s="272"/>
      <c r="CI37" s="274"/>
      <c r="CJ37" s="272"/>
      <c r="CK37" s="274"/>
      <c r="CL37" s="272"/>
      <c r="CM37" s="274"/>
      <c r="CN37" s="272"/>
      <c r="CO37" s="274"/>
      <c r="CP37" s="272"/>
      <c r="CQ37" s="274"/>
      <c r="CR37" s="272"/>
      <c r="CS37" s="274"/>
      <c r="CT37" s="272"/>
      <c r="CU37" s="274"/>
      <c r="CV37" s="272"/>
      <c r="CW37" s="274"/>
      <c r="CX37" s="272"/>
      <c r="CY37" s="274"/>
      <c r="CZ37" s="278"/>
      <c r="DA37" s="279"/>
      <c r="DB37" s="271"/>
    </row>
    <row r="38" customFormat="false" ht="15.75" hidden="false" customHeight="false" outlineLevel="0" collapsed="false">
      <c r="C38" s="296"/>
      <c r="E38" s="297"/>
      <c r="R38" s="294"/>
      <c r="S38" s="295"/>
      <c r="T38" s="295"/>
      <c r="W38" s="298"/>
      <c r="X38" s="272"/>
      <c r="Y38" s="274"/>
      <c r="Z38" s="272"/>
      <c r="AA38" s="274"/>
      <c r="AB38" s="272"/>
      <c r="AC38" s="274"/>
      <c r="AD38" s="272"/>
      <c r="AE38" s="274"/>
      <c r="AF38" s="272"/>
      <c r="AG38" s="274"/>
      <c r="AH38" s="272"/>
      <c r="AI38" s="274"/>
      <c r="AJ38" s="272"/>
      <c r="AK38" s="274"/>
      <c r="AL38" s="272"/>
      <c r="AM38" s="274"/>
      <c r="AN38" s="272"/>
      <c r="AO38" s="274"/>
      <c r="AP38" s="272"/>
      <c r="AQ38" s="274"/>
      <c r="AR38" s="272"/>
      <c r="AS38" s="274"/>
      <c r="AT38" s="272"/>
      <c r="AU38" s="274"/>
      <c r="AV38" s="272"/>
      <c r="AW38" s="277"/>
      <c r="AX38" s="272"/>
      <c r="AY38" s="277"/>
      <c r="AZ38" s="272"/>
      <c r="BA38" s="274"/>
      <c r="BB38" s="272"/>
      <c r="BC38" s="274"/>
      <c r="BD38" s="272"/>
      <c r="BE38" s="274"/>
      <c r="BF38" s="272"/>
      <c r="BG38" s="274"/>
      <c r="BH38" s="272"/>
      <c r="BI38" s="274"/>
      <c r="BJ38" s="272"/>
      <c r="BK38" s="274"/>
      <c r="BL38" s="272"/>
      <c r="BM38" s="274"/>
      <c r="BN38" s="272"/>
      <c r="BO38" s="274"/>
      <c r="BP38" s="272"/>
      <c r="BQ38" s="274"/>
      <c r="BR38" s="272"/>
      <c r="BS38" s="274"/>
      <c r="BT38" s="272"/>
      <c r="BU38" s="274"/>
      <c r="BV38" s="272"/>
      <c r="BW38" s="274"/>
      <c r="BX38" s="272"/>
      <c r="BY38" s="274"/>
      <c r="BZ38" s="272"/>
      <c r="CA38" s="274"/>
      <c r="CB38" s="272"/>
      <c r="CC38" s="274"/>
      <c r="CD38" s="272"/>
      <c r="CE38" s="274"/>
      <c r="CF38" s="272"/>
      <c r="CG38" s="274"/>
      <c r="CH38" s="272"/>
      <c r="CI38" s="274"/>
      <c r="CJ38" s="272"/>
      <c r="CK38" s="274"/>
      <c r="CL38" s="272"/>
      <c r="CM38" s="274"/>
      <c r="CN38" s="272"/>
      <c r="CO38" s="274"/>
      <c r="CP38" s="272"/>
      <c r="CQ38" s="274"/>
      <c r="CR38" s="272"/>
      <c r="CS38" s="274"/>
      <c r="CT38" s="272"/>
      <c r="CU38" s="274"/>
      <c r="CV38" s="272"/>
      <c r="CW38" s="274"/>
      <c r="CX38" s="272"/>
      <c r="CY38" s="274"/>
      <c r="CZ38" s="278"/>
      <c r="DA38" s="279"/>
      <c r="DB38" s="271"/>
    </row>
    <row r="39" customFormat="false" ht="12.75" hidden="false" customHeight="false" outlineLevel="0" collapsed="false">
      <c r="C39" s="296"/>
      <c r="E39" s="297"/>
    </row>
    <row r="40" customFormat="false" ht="12.75" hidden="false" customHeight="false" outlineLevel="0" collapsed="false">
      <c r="C40" s="296"/>
      <c r="E40" s="297"/>
    </row>
    <row r="41" customFormat="false" ht="12.75" hidden="false" customHeight="false" outlineLevel="0" collapsed="false">
      <c r="C41" s="296"/>
      <c r="E41" s="297"/>
    </row>
    <row r="42" customFormat="false" ht="12.75" hidden="false" customHeight="false" outlineLevel="0" collapsed="false">
      <c r="C42" s="296"/>
      <c r="E42" s="297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  <c r="E47" s="297"/>
    </row>
    <row r="48" customFormat="false" ht="12.75" hidden="false" customHeight="false" outlineLevel="0" collapsed="false">
      <c r="C48" s="296"/>
      <c r="E48" s="297"/>
    </row>
    <row r="49" customFormat="false" ht="12.75" hidden="false" customHeight="false" outlineLevel="0" collapsed="false">
      <c r="C49" s="296"/>
    </row>
  </sheetData>
  <mergeCells count="40"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47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8" min="8" style="0" width="9.41"/>
    <col collapsed="false" customWidth="true" hidden="true" outlineLevel="0" max="10" min="10" style="0" width="9.28"/>
    <col collapsed="false" customWidth="true" hidden="false" outlineLevel="0" max="11" min="11" style="0" width="11.7"/>
    <col collapsed="false" customWidth="true" hidden="false" outlineLevel="0" max="17" min="17" style="0" width="1.85"/>
    <col collapsed="false" customWidth="true" hidden="false" outlineLevel="0" max="18" min="18" style="0" width="11.13"/>
    <col collapsed="false" customWidth="true" hidden="true" outlineLevel="0" max="19" min="19" style="0" width="12.7"/>
    <col collapsed="false" customWidth="true" hidden="false" outlineLevel="0" max="20" min="20" style="0" width="1.85"/>
    <col collapsed="false" customWidth="true" hidden="false" outlineLevel="0" max="21" min="21" style="0" width="10.56"/>
    <col collapsed="false" customWidth="true" hidden="false" outlineLevel="0" max="22" min="22" style="0" width="1.85"/>
    <col collapsed="false" customWidth="true" hidden="false" outlineLevel="0" max="23" min="23" style="0" width="13.99"/>
    <col collapsed="false" customWidth="true" hidden="false" outlineLevel="0" max="25" min="25" style="0" width="9.99"/>
    <col collapsed="false" customWidth="true" hidden="false" outlineLevel="0" max="27" min="27" style="0" width="9.99"/>
    <col collapsed="false" customWidth="false" hidden="true" outlineLevel="0" max="105" min="105" style="0" width="9.06"/>
    <col collapsed="false" customWidth="true" hidden="false" outlineLevel="0" max="106" min="106" style="0" width="12.56"/>
  </cols>
  <sheetData>
    <row r="1" customFormat="false" ht="26.25" hidden="false" customHeight="false" outlineLevel="0" collapsed="false">
      <c r="A1" s="22" t="s">
        <v>33</v>
      </c>
      <c r="B1" s="22" t="s">
        <v>34</v>
      </c>
      <c r="C1" s="23" t="s">
        <v>35</v>
      </c>
      <c r="D1" s="24" t="s">
        <v>36</v>
      </c>
      <c r="E1" s="25" t="s">
        <v>37</v>
      </c>
      <c r="F1" s="26" t="s">
        <v>38</v>
      </c>
      <c r="G1" s="23" t="s">
        <v>39</v>
      </c>
      <c r="H1" s="24" t="s">
        <v>40</v>
      </c>
      <c r="I1" s="24" t="s">
        <v>41</v>
      </c>
      <c r="J1" s="27" t="s">
        <v>42</v>
      </c>
      <c r="K1" s="28" t="s">
        <v>43</v>
      </c>
      <c r="L1" s="29" t="s">
        <v>44</v>
      </c>
      <c r="M1" s="30"/>
      <c r="N1" s="31" t="s">
        <v>45</v>
      </c>
      <c r="O1" s="31" t="s">
        <v>46</v>
      </c>
      <c r="P1" s="31" t="s">
        <v>47</v>
      </c>
      <c r="Q1" s="32"/>
      <c r="R1" s="33"/>
      <c r="S1" s="34"/>
    </row>
    <row r="2" customFormat="false" ht="13.5" hidden="false" customHeight="false" outlineLevel="0" collapsed="false">
      <c r="A2" s="35"/>
      <c r="B2" s="35"/>
      <c r="C2" s="36"/>
      <c r="D2" s="37"/>
      <c r="E2" s="38"/>
      <c r="F2" s="39"/>
      <c r="G2" s="40"/>
      <c r="H2" s="41"/>
      <c r="I2" s="42"/>
      <c r="J2" s="42"/>
      <c r="K2" s="43"/>
      <c r="L2" s="44"/>
      <c r="M2" s="45" t="s">
        <v>48</v>
      </c>
      <c r="N2" s="46"/>
      <c r="O2" s="47"/>
      <c r="P2" s="48" t="s">
        <v>49</v>
      </c>
      <c r="Q2" s="32"/>
      <c r="R2" s="49"/>
      <c r="S2" s="33"/>
    </row>
    <row r="3" customFormat="false" ht="13.5" hidden="false" customHeight="false" outlineLevel="0" collapsed="false">
      <c r="A3" s="50"/>
      <c r="B3" s="50"/>
      <c r="C3" s="51"/>
      <c r="D3" s="52"/>
      <c r="E3" s="53"/>
      <c r="F3" s="54"/>
      <c r="G3" s="55"/>
      <c r="H3" s="56"/>
      <c r="I3" s="57"/>
      <c r="J3" s="57"/>
      <c r="K3" s="58"/>
      <c r="L3" s="32"/>
      <c r="M3" s="59" t="n">
        <v>8</v>
      </c>
      <c r="N3" s="60" t="n">
        <f aca="false">'ZONE J DAY AHEAD'!I25</f>
        <v>38.5</v>
      </c>
      <c r="O3" s="61" t="n">
        <f aca="false">'ZONE J DAY AHEAD'!H13</f>
        <v>0</v>
      </c>
      <c r="P3" s="62" t="n">
        <f aca="false">O3-N3</f>
        <v>-38.5</v>
      </c>
      <c r="Q3" s="63"/>
      <c r="R3" s="64"/>
      <c r="S3" s="64"/>
    </row>
    <row r="4" customFormat="false" ht="13.5" hidden="false" customHeight="false" outlineLevel="0" collapsed="false">
      <c r="A4" s="65"/>
      <c r="B4" s="65" t="n">
        <v>37163</v>
      </c>
      <c r="C4" s="67"/>
      <c r="D4" s="68"/>
      <c r="E4" s="69"/>
      <c r="F4" s="70"/>
      <c r="G4" s="71"/>
      <c r="H4" s="72"/>
      <c r="I4" s="57"/>
      <c r="J4" s="57"/>
      <c r="K4" s="73"/>
      <c r="L4" s="32"/>
      <c r="M4" s="74" t="n">
        <v>9</v>
      </c>
      <c r="N4" s="61" t="n">
        <f aca="false">'ZONE J DAY AHEAD'!I26</f>
        <v>42.26</v>
      </c>
      <c r="O4" s="61" t="n">
        <f aca="false">'ZONE J DAY AHEAD'!I13</f>
        <v>0</v>
      </c>
      <c r="P4" s="62" t="n">
        <f aca="false">O4-N4</f>
        <v>-42.26</v>
      </c>
      <c r="Q4" s="63"/>
      <c r="R4" s="75" t="s">
        <v>79</v>
      </c>
      <c r="S4" s="64"/>
      <c r="U4" s="78"/>
    </row>
    <row r="5" customFormat="false" ht="13.5" hidden="false" customHeight="false" outlineLevel="0" collapsed="false">
      <c r="A5" s="66"/>
      <c r="B5" s="66" t="n">
        <f aca="false">B4+1</f>
        <v>37164</v>
      </c>
      <c r="C5" s="79"/>
      <c r="D5" s="80"/>
      <c r="E5" s="81"/>
      <c r="F5" s="82"/>
      <c r="G5" s="83"/>
      <c r="H5" s="41"/>
      <c r="I5" s="57"/>
      <c r="J5" s="84"/>
      <c r="K5" s="85"/>
      <c r="L5" s="32"/>
      <c r="M5" s="74" t="n">
        <v>10</v>
      </c>
      <c r="N5" s="61" t="n">
        <f aca="false">'ZONE J DAY AHEAD'!I27</f>
        <v>44.38</v>
      </c>
      <c r="O5" s="61" t="n">
        <f aca="false">'ZONE J DAY AHEAD'!J13</f>
        <v>0</v>
      </c>
      <c r="P5" s="62" t="n">
        <f aca="false">O5-N5</f>
        <v>-44.38</v>
      </c>
      <c r="Q5" s="63"/>
      <c r="R5" s="315" t="n">
        <f aca="false">'ZONE G POSITIONS'!R5</f>
        <v>37182</v>
      </c>
      <c r="S5" s="76" t="n">
        <f aca="false">DATE(2001,9,25)</f>
        <v>37159</v>
      </c>
      <c r="U5" s="88"/>
      <c r="W5" s="89"/>
      <c r="X5" s="90" t="n">
        <v>1</v>
      </c>
      <c r="Y5" s="90"/>
      <c r="Z5" s="90" t="n">
        <v>2</v>
      </c>
      <c r="AA5" s="90"/>
      <c r="AB5" s="90" t="n">
        <v>3</v>
      </c>
      <c r="AC5" s="90"/>
      <c r="AD5" s="90" t="n">
        <v>4</v>
      </c>
      <c r="AE5" s="90"/>
      <c r="AF5" s="90" t="n">
        <v>5</v>
      </c>
      <c r="AG5" s="90"/>
      <c r="AH5" s="90" t="n">
        <v>6</v>
      </c>
      <c r="AI5" s="90"/>
      <c r="AJ5" s="90" t="n">
        <v>7</v>
      </c>
      <c r="AK5" s="90"/>
      <c r="AL5" s="90" t="n">
        <v>8</v>
      </c>
      <c r="AM5" s="90"/>
      <c r="AN5" s="90" t="n">
        <v>9</v>
      </c>
      <c r="AO5" s="90"/>
      <c r="AP5" s="90" t="n">
        <v>10</v>
      </c>
      <c r="AQ5" s="90"/>
      <c r="AR5" s="90" t="n">
        <v>11</v>
      </c>
      <c r="AS5" s="90"/>
      <c r="AT5" s="90" t="n">
        <v>12</v>
      </c>
      <c r="AU5" s="90"/>
      <c r="AV5" s="90" t="n">
        <v>13</v>
      </c>
      <c r="AW5" s="90"/>
      <c r="AX5" s="90" t="n">
        <v>14</v>
      </c>
      <c r="AY5" s="90"/>
      <c r="AZ5" s="90" t="n">
        <v>15</v>
      </c>
      <c r="BA5" s="90"/>
      <c r="BB5" s="90" t="n">
        <v>16</v>
      </c>
      <c r="BC5" s="90"/>
      <c r="BD5" s="90" t="n">
        <v>17</v>
      </c>
      <c r="BE5" s="90"/>
      <c r="BF5" s="90" t="n">
        <v>18</v>
      </c>
      <c r="BG5" s="90"/>
      <c r="BH5" s="90" t="n">
        <v>19</v>
      </c>
      <c r="BI5" s="90"/>
      <c r="BJ5" s="90" t="n">
        <v>20</v>
      </c>
      <c r="BK5" s="90"/>
      <c r="BL5" s="90" t="n">
        <v>21</v>
      </c>
      <c r="BM5" s="90"/>
      <c r="BN5" s="90" t="n">
        <v>22</v>
      </c>
      <c r="BO5" s="90"/>
      <c r="BP5" s="90" t="n">
        <v>23</v>
      </c>
      <c r="BQ5" s="90"/>
      <c r="BR5" s="90" t="n">
        <v>24</v>
      </c>
      <c r="BS5" s="90"/>
      <c r="BT5" s="90" t="n">
        <v>25</v>
      </c>
      <c r="BU5" s="90"/>
      <c r="BV5" s="90" t="n">
        <v>26</v>
      </c>
      <c r="BW5" s="90"/>
      <c r="BX5" s="90" t="n">
        <v>27</v>
      </c>
      <c r="BY5" s="90"/>
      <c r="BZ5" s="90" t="n">
        <v>28</v>
      </c>
      <c r="CA5" s="90"/>
      <c r="CB5" s="90" t="n">
        <v>29</v>
      </c>
      <c r="CC5" s="90"/>
      <c r="CD5" s="90" t="n">
        <v>30</v>
      </c>
      <c r="CE5" s="90"/>
      <c r="CF5" s="90" t="n">
        <v>31</v>
      </c>
      <c r="CG5" s="90"/>
      <c r="CH5" s="90" t="n">
        <v>32</v>
      </c>
      <c r="CI5" s="90"/>
      <c r="CJ5" s="90" t="n">
        <v>33</v>
      </c>
      <c r="CK5" s="90"/>
      <c r="CL5" s="90" t="n">
        <v>34</v>
      </c>
      <c r="CM5" s="90"/>
      <c r="CN5" s="90" t="n">
        <v>35</v>
      </c>
      <c r="CO5" s="90"/>
      <c r="CP5" s="90" t="n">
        <v>36</v>
      </c>
      <c r="CQ5" s="90"/>
      <c r="CR5" s="90" t="n">
        <v>37</v>
      </c>
      <c r="CS5" s="90"/>
      <c r="CT5" s="90" t="n">
        <v>38</v>
      </c>
      <c r="CU5" s="90"/>
      <c r="CV5" s="90" t="n">
        <v>39</v>
      </c>
      <c r="CW5" s="90"/>
      <c r="CX5" s="90" t="n">
        <v>40</v>
      </c>
      <c r="CY5" s="90"/>
      <c r="CZ5" s="91" t="s">
        <v>52</v>
      </c>
      <c r="DA5" s="92" t="s">
        <v>53</v>
      </c>
    </row>
    <row r="6" customFormat="false" ht="13.5" hidden="false" customHeight="false" outlineLevel="0" collapsed="false">
      <c r="A6" s="93"/>
      <c r="B6" s="93"/>
      <c r="C6" s="94"/>
      <c r="D6" s="94"/>
      <c r="E6" s="95"/>
      <c r="F6" s="96"/>
      <c r="G6" s="97"/>
      <c r="H6" s="98"/>
      <c r="I6" s="99"/>
      <c r="J6" s="366"/>
      <c r="K6" s="317"/>
      <c r="L6" s="32"/>
      <c r="M6" s="74" t="n">
        <v>11</v>
      </c>
      <c r="N6" s="102" t="n">
        <f aca="false">'ZONE J DAY AHEAD'!I28</f>
        <v>46.99</v>
      </c>
      <c r="O6" s="102" t="n">
        <f aca="false">'ZONE J DAY AHEAD'!K13</f>
        <v>0</v>
      </c>
      <c r="P6" s="62" t="n">
        <f aca="false">O6-N6</f>
        <v>-46.99</v>
      </c>
      <c r="Q6" s="63"/>
      <c r="R6" s="103" t="s">
        <v>54</v>
      </c>
      <c r="S6" s="87" t="s">
        <v>77</v>
      </c>
      <c r="U6" s="103" t="s">
        <v>78</v>
      </c>
      <c r="W6" s="106" t="s">
        <v>57</v>
      </c>
      <c r="X6" s="107" t="s">
        <v>58</v>
      </c>
      <c r="Y6" s="108" t="s">
        <v>55</v>
      </c>
      <c r="Z6" s="107" t="s">
        <v>58</v>
      </c>
      <c r="AA6" s="108" t="s">
        <v>55</v>
      </c>
      <c r="AB6" s="107" t="s">
        <v>58</v>
      </c>
      <c r="AC6" s="108" t="s">
        <v>55</v>
      </c>
      <c r="AD6" s="107" t="s">
        <v>58</v>
      </c>
      <c r="AE6" s="108" t="s">
        <v>55</v>
      </c>
      <c r="AF6" s="107" t="s">
        <v>58</v>
      </c>
      <c r="AG6" s="108" t="s">
        <v>55</v>
      </c>
      <c r="AH6" s="107" t="s">
        <v>58</v>
      </c>
      <c r="AI6" s="108" t="s">
        <v>55</v>
      </c>
      <c r="AJ6" s="107" t="s">
        <v>58</v>
      </c>
      <c r="AK6" s="108" t="s">
        <v>55</v>
      </c>
      <c r="AL6" s="107" t="s">
        <v>58</v>
      </c>
      <c r="AM6" s="108" t="s">
        <v>55</v>
      </c>
      <c r="AN6" s="107" t="s">
        <v>58</v>
      </c>
      <c r="AO6" s="108" t="s">
        <v>55</v>
      </c>
      <c r="AP6" s="107" t="s">
        <v>58</v>
      </c>
      <c r="AQ6" s="108" t="s">
        <v>55</v>
      </c>
      <c r="AR6" s="107" t="s">
        <v>58</v>
      </c>
      <c r="AS6" s="108" t="s">
        <v>55</v>
      </c>
      <c r="AT6" s="107" t="s">
        <v>58</v>
      </c>
      <c r="AU6" s="108" t="s">
        <v>55</v>
      </c>
      <c r="AV6" s="109" t="s">
        <v>58</v>
      </c>
      <c r="AW6" s="110" t="s">
        <v>55</v>
      </c>
      <c r="AX6" s="107" t="s">
        <v>58</v>
      </c>
      <c r="AY6" s="108" t="s">
        <v>55</v>
      </c>
      <c r="AZ6" s="107" t="s">
        <v>58</v>
      </c>
      <c r="BA6" s="108" t="s">
        <v>55</v>
      </c>
      <c r="BB6" s="107" t="s">
        <v>58</v>
      </c>
      <c r="BC6" s="108" t="s">
        <v>55</v>
      </c>
      <c r="BD6" s="107" t="s">
        <v>58</v>
      </c>
      <c r="BE6" s="108" t="s">
        <v>55</v>
      </c>
      <c r="BF6" s="107" t="s">
        <v>58</v>
      </c>
      <c r="BG6" s="108" t="s">
        <v>55</v>
      </c>
      <c r="BH6" s="107" t="s">
        <v>58</v>
      </c>
      <c r="BI6" s="108" t="s">
        <v>55</v>
      </c>
      <c r="BJ6" s="107" t="s">
        <v>58</v>
      </c>
      <c r="BK6" s="108" t="s">
        <v>55</v>
      </c>
      <c r="BL6" s="107" t="s">
        <v>58</v>
      </c>
      <c r="BM6" s="108" t="s">
        <v>55</v>
      </c>
      <c r="BN6" s="107" t="s">
        <v>58</v>
      </c>
      <c r="BO6" s="108" t="s">
        <v>55</v>
      </c>
      <c r="BP6" s="107" t="s">
        <v>58</v>
      </c>
      <c r="BQ6" s="108" t="s">
        <v>55</v>
      </c>
      <c r="BR6" s="107" t="s">
        <v>58</v>
      </c>
      <c r="BS6" s="108" t="s">
        <v>55</v>
      </c>
      <c r="BT6" s="107" t="s">
        <v>58</v>
      </c>
      <c r="BU6" s="108" t="s">
        <v>55</v>
      </c>
      <c r="BV6" s="107" t="s">
        <v>58</v>
      </c>
      <c r="BW6" s="108" t="s">
        <v>55</v>
      </c>
      <c r="BX6" s="107" t="s">
        <v>58</v>
      </c>
      <c r="BY6" s="108" t="s">
        <v>55</v>
      </c>
      <c r="BZ6" s="107" t="s">
        <v>58</v>
      </c>
      <c r="CA6" s="108" t="s">
        <v>55</v>
      </c>
      <c r="CB6" s="107" t="s">
        <v>58</v>
      </c>
      <c r="CC6" s="108" t="s">
        <v>55</v>
      </c>
      <c r="CD6" s="107" t="s">
        <v>58</v>
      </c>
      <c r="CE6" s="108" t="s">
        <v>55</v>
      </c>
      <c r="CF6" s="107" t="s">
        <v>58</v>
      </c>
      <c r="CG6" s="108" t="s">
        <v>55</v>
      </c>
      <c r="CH6" s="107" t="s">
        <v>58</v>
      </c>
      <c r="CI6" s="108" t="s">
        <v>55</v>
      </c>
      <c r="CJ6" s="107" t="s">
        <v>58</v>
      </c>
      <c r="CK6" s="108" t="s">
        <v>55</v>
      </c>
      <c r="CL6" s="107" t="s">
        <v>58</v>
      </c>
      <c r="CM6" s="108" t="s">
        <v>55</v>
      </c>
      <c r="CN6" s="107" t="s">
        <v>58</v>
      </c>
      <c r="CO6" s="108" t="s">
        <v>55</v>
      </c>
      <c r="CP6" s="107" t="s">
        <v>58</v>
      </c>
      <c r="CQ6" s="108" t="s">
        <v>55</v>
      </c>
      <c r="CR6" s="107" t="s">
        <v>58</v>
      </c>
      <c r="CS6" s="108" t="s">
        <v>55</v>
      </c>
      <c r="CT6" s="107" t="s">
        <v>58</v>
      </c>
      <c r="CU6" s="108" t="s">
        <v>55</v>
      </c>
      <c r="CV6" s="107" t="s">
        <v>58</v>
      </c>
      <c r="CW6" s="108" t="s">
        <v>55</v>
      </c>
      <c r="CX6" s="107" t="s">
        <v>58</v>
      </c>
      <c r="CY6" s="108" t="s">
        <v>55</v>
      </c>
      <c r="CZ6" s="111" t="s">
        <v>58</v>
      </c>
      <c r="DA6" s="112" t="s">
        <v>55</v>
      </c>
      <c r="DB6" s="106" t="s">
        <v>57</v>
      </c>
    </row>
    <row r="7" customFormat="false" ht="16.5" hidden="false" customHeight="false" outlineLevel="0" collapsed="false">
      <c r="A7" s="114" t="s">
        <v>59</v>
      </c>
      <c r="B7" s="114" t="n">
        <f aca="false">B5+1</f>
        <v>37165</v>
      </c>
      <c r="C7" s="115" t="n">
        <f aca="false">'EOL LINKS'!B8</f>
        <v>34.7</v>
      </c>
      <c r="D7" s="115" t="n">
        <f aca="false">'EOL LINKS'!C8</f>
        <v>35.2</v>
      </c>
      <c r="E7" s="116" t="n">
        <f aca="false">(C7+D7)/2</f>
        <v>34.95</v>
      </c>
      <c r="F7" s="117" t="n">
        <v>0</v>
      </c>
      <c r="G7" s="118" t="n">
        <f aca="false">E7-F7</f>
        <v>34.95</v>
      </c>
      <c r="H7" s="119" t="n">
        <f aca="false">'EOL LINKS'!I7</f>
        <v>994.800693240901</v>
      </c>
      <c r="I7" s="57" t="n">
        <f aca="false">R9</f>
        <v>0</v>
      </c>
      <c r="J7" s="120" t="n">
        <f aca="false">DA9</f>
        <v>0</v>
      </c>
      <c r="K7" s="140" t="n">
        <f aca="false">(I7*16)*G7</f>
        <v>0</v>
      </c>
      <c r="L7" s="32"/>
      <c r="M7" s="74" t="n">
        <v>12</v>
      </c>
      <c r="N7" s="102" t="n">
        <f aca="false">'ZONE J DAY AHEAD'!I29</f>
        <v>48.47</v>
      </c>
      <c r="O7" s="102" t="n">
        <f aca="false">'ZONE J DAY AHEAD'!L13</f>
        <v>0</v>
      </c>
      <c r="P7" s="62" t="n">
        <f aca="false">O7-N7</f>
        <v>-48.47</v>
      </c>
      <c r="Q7" s="63"/>
      <c r="R7" s="122" t="s">
        <v>60</v>
      </c>
      <c r="S7" s="319"/>
      <c r="U7" s="122" t="s">
        <v>60</v>
      </c>
      <c r="W7" s="320"/>
      <c r="X7" s="125"/>
      <c r="Y7" s="367"/>
      <c r="Z7" s="128"/>
      <c r="AA7" s="129"/>
      <c r="AB7" s="128"/>
      <c r="AC7" s="129"/>
      <c r="AD7" s="128"/>
      <c r="AE7" s="129"/>
      <c r="AF7" s="128"/>
      <c r="AG7" s="129"/>
      <c r="AH7" s="128"/>
      <c r="AI7" s="129"/>
      <c r="AJ7" s="128"/>
      <c r="AK7" s="129"/>
      <c r="AL7" s="128"/>
      <c r="AM7" s="129"/>
      <c r="AN7" s="128"/>
      <c r="AO7" s="129"/>
      <c r="AP7" s="128"/>
      <c r="AQ7" s="129"/>
      <c r="AR7" s="128"/>
      <c r="AS7" s="129"/>
      <c r="AT7" s="128"/>
      <c r="AU7" s="321"/>
      <c r="AV7" s="322"/>
      <c r="AW7" s="323"/>
      <c r="AX7" s="150"/>
      <c r="AY7" s="126"/>
      <c r="AZ7" s="131"/>
      <c r="BA7" s="126"/>
      <c r="BB7" s="131"/>
      <c r="BC7" s="126"/>
      <c r="BD7" s="131"/>
      <c r="BE7" s="126"/>
      <c r="BF7" s="131"/>
      <c r="BG7" s="126"/>
      <c r="BH7" s="131"/>
      <c r="BI7" s="126"/>
      <c r="BJ7" s="131"/>
      <c r="BK7" s="126"/>
      <c r="BL7" s="131"/>
      <c r="BM7" s="126"/>
      <c r="BN7" s="131"/>
      <c r="BO7" s="126"/>
      <c r="BP7" s="131"/>
      <c r="BQ7" s="126"/>
      <c r="BR7" s="131"/>
      <c r="BS7" s="126"/>
      <c r="BT7" s="131"/>
      <c r="BU7" s="126"/>
      <c r="BV7" s="131"/>
      <c r="BW7" s="126"/>
      <c r="BX7" s="131"/>
      <c r="BY7" s="126"/>
      <c r="BZ7" s="131"/>
      <c r="CA7" s="126"/>
      <c r="CB7" s="131"/>
      <c r="CC7" s="126"/>
      <c r="CD7" s="131"/>
      <c r="CE7" s="126"/>
      <c r="CF7" s="131"/>
      <c r="CG7" s="126"/>
      <c r="CH7" s="131"/>
      <c r="CI7" s="126"/>
      <c r="CJ7" s="131"/>
      <c r="CK7" s="126"/>
      <c r="CL7" s="131"/>
      <c r="CM7" s="126"/>
      <c r="CN7" s="131"/>
      <c r="CO7" s="126"/>
      <c r="CP7" s="131"/>
      <c r="CQ7" s="126"/>
      <c r="CR7" s="131"/>
      <c r="CS7" s="126"/>
      <c r="CT7" s="131"/>
      <c r="CU7" s="126"/>
      <c r="CV7" s="131"/>
      <c r="CW7" s="126"/>
      <c r="CX7" s="131"/>
      <c r="CY7" s="126"/>
      <c r="CZ7" s="132" t="n">
        <f aca="false">X7+Z7+AB7+AD7+AF7+AH7+AJ7+AL7+AN7+AP7+AR7+AT7+AV7+AX7+AZ7+BB7+BD7+BF7+BH7+BJ7+BL7+BN7+BP7+BR7+BT7+BV7+BX7+BZ7+CB7+CD7+CF7+CH7+CJ7+CL7+CN7+CP7+CR7+CT7+CV7+CX7</f>
        <v>0</v>
      </c>
      <c r="DA7" s="133" t="n">
        <f aca="false">IF(AND(CZ7=0,DD7=0),0,(DG7+DH7)/DD7)</f>
        <v>0</v>
      </c>
      <c r="DB7" s="124" t="n">
        <f aca="false">W7</f>
        <v>0</v>
      </c>
    </row>
    <row r="8" customFormat="false" ht="16.5" hidden="false" customHeight="false" outlineLevel="0" collapsed="false">
      <c r="A8" s="368" t="s">
        <v>61</v>
      </c>
      <c r="B8" s="135" t="n">
        <f aca="false">B7+1</f>
        <v>37166</v>
      </c>
      <c r="C8" s="136" t="n">
        <f aca="false">'EOL LINKS'!B8</f>
        <v>34.7</v>
      </c>
      <c r="D8" s="136" t="n">
        <f aca="false">'EOL LINKS'!C8</f>
        <v>35.2</v>
      </c>
      <c r="E8" s="137" t="n">
        <f aca="false">(C8+D8)/2</f>
        <v>34.95</v>
      </c>
      <c r="F8" s="117" t="n">
        <v>0</v>
      </c>
      <c r="G8" s="138" t="n">
        <f aca="false">E8-F8</f>
        <v>34.95</v>
      </c>
      <c r="H8" s="119" t="n">
        <f aca="false">H7</f>
        <v>994.800693240901</v>
      </c>
      <c r="I8" s="139" t="n">
        <f aca="false">R10</f>
        <v>0</v>
      </c>
      <c r="J8" s="120" t="n">
        <f aca="false">DA10</f>
        <v>0</v>
      </c>
      <c r="K8" s="140" t="n">
        <f aca="false">(I8*16)*G8</f>
        <v>0</v>
      </c>
      <c r="L8" s="32"/>
      <c r="M8" s="74" t="n">
        <v>13</v>
      </c>
      <c r="N8" s="141" t="n">
        <f aca="false">'ZONE J DAY AHEAD'!I30</f>
        <v>50.07</v>
      </c>
      <c r="O8" s="141" t="n">
        <f aca="false">'ZONE J DAY AHEAD'!M13</f>
        <v>0</v>
      </c>
      <c r="P8" s="62" t="n">
        <f aca="false">O8-N8</f>
        <v>-50.07</v>
      </c>
      <c r="Q8" s="63"/>
      <c r="R8" s="154"/>
      <c r="S8" s="143" t="e">
        <f aca="false">'Zone J'!CF5</f>
        <v>#DIV/0!</v>
      </c>
      <c r="U8" s="145"/>
      <c r="W8" s="320"/>
      <c r="X8" s="128"/>
      <c r="Y8" s="129"/>
      <c r="Z8" s="125"/>
      <c r="AA8" s="126"/>
      <c r="AB8" s="128"/>
      <c r="AC8" s="129"/>
      <c r="AD8" s="128"/>
      <c r="AE8" s="129"/>
      <c r="AF8" s="128"/>
      <c r="AG8" s="303"/>
      <c r="AH8" s="128"/>
      <c r="AI8" s="127"/>
      <c r="AJ8" s="128"/>
      <c r="AK8" s="129"/>
      <c r="AL8" s="128"/>
      <c r="AM8" s="129"/>
      <c r="AN8" s="147"/>
      <c r="AO8" s="127"/>
      <c r="AP8" s="147"/>
      <c r="AQ8" s="325"/>
      <c r="AR8" s="147"/>
      <c r="AS8" s="325"/>
      <c r="AT8" s="128"/>
      <c r="AU8" s="321"/>
      <c r="AV8" s="148"/>
      <c r="AW8" s="149"/>
      <c r="AX8" s="150"/>
      <c r="AY8" s="126"/>
      <c r="AZ8" s="131"/>
      <c r="BA8" s="126"/>
      <c r="BB8" s="131"/>
      <c r="BC8" s="126"/>
      <c r="BD8" s="131"/>
      <c r="BE8" s="126"/>
      <c r="BF8" s="131"/>
      <c r="BG8" s="126"/>
      <c r="BH8" s="131"/>
      <c r="BI8" s="126"/>
      <c r="BJ8" s="131"/>
      <c r="BK8" s="126"/>
      <c r="BL8" s="131"/>
      <c r="BM8" s="126"/>
      <c r="BN8" s="131"/>
      <c r="BO8" s="126"/>
      <c r="BP8" s="131"/>
      <c r="BQ8" s="126"/>
      <c r="BR8" s="131"/>
      <c r="BS8" s="126"/>
      <c r="BT8" s="131"/>
      <c r="BU8" s="126"/>
      <c r="BV8" s="131"/>
      <c r="BW8" s="126"/>
      <c r="BX8" s="131"/>
      <c r="BY8" s="126"/>
      <c r="BZ8" s="131"/>
      <c r="CA8" s="126"/>
      <c r="CB8" s="131"/>
      <c r="CC8" s="126"/>
      <c r="CD8" s="131"/>
      <c r="CE8" s="126"/>
      <c r="CF8" s="131"/>
      <c r="CG8" s="126"/>
      <c r="CH8" s="131"/>
      <c r="CI8" s="126"/>
      <c r="CJ8" s="131"/>
      <c r="CK8" s="126"/>
      <c r="CL8" s="131"/>
      <c r="CM8" s="126"/>
      <c r="CN8" s="131"/>
      <c r="CO8" s="126"/>
      <c r="CP8" s="131"/>
      <c r="CQ8" s="126"/>
      <c r="CR8" s="131"/>
      <c r="CS8" s="126"/>
      <c r="CT8" s="131"/>
      <c r="CU8" s="126"/>
      <c r="CV8" s="131"/>
      <c r="CW8" s="126"/>
      <c r="CX8" s="131"/>
      <c r="CY8" s="126"/>
      <c r="CZ8" s="132" t="n">
        <f aca="false">X8+Z8+AB8+AD8+AF8+AH8+AJ8+AL8+AN8+AP8+AR8+AT8+AV8+AX8+AZ8+BB8+BD8+BF8+BH8+BJ8+BL8+BN8+BP8+BR8+BT8+BV8+BX8+BZ8+CB8+CD8+CF8+CH8+CJ8+CL8+CN8+CP8+CR8+CT8+CV8+CX8</f>
        <v>0</v>
      </c>
      <c r="DA8" s="133" t="n">
        <f aca="false">IF(AND(CZ8=0,DD8=0),0,(DG8+DH8)/DD8)</f>
        <v>0</v>
      </c>
      <c r="DB8" s="124" t="n">
        <f aca="false">W8</f>
        <v>0</v>
      </c>
    </row>
    <row r="9" customFormat="false" ht="16.5" hidden="false" customHeight="false" outlineLevel="0" collapsed="false">
      <c r="A9" s="368" t="s">
        <v>62</v>
      </c>
      <c r="B9" s="135" t="n">
        <f aca="false">B8+1</f>
        <v>37167</v>
      </c>
      <c r="C9" s="136" t="n">
        <f aca="false">'EOL LINKS'!B8</f>
        <v>34.7</v>
      </c>
      <c r="D9" s="136" t="n">
        <f aca="false">'EOL LINKS'!C8</f>
        <v>35.2</v>
      </c>
      <c r="E9" s="151" t="n">
        <f aca="false">(C9+D9)/2</f>
        <v>34.95</v>
      </c>
      <c r="F9" s="117" t="n">
        <v>0</v>
      </c>
      <c r="G9" s="152" t="n">
        <f aca="false">E9-F9</f>
        <v>34.95</v>
      </c>
      <c r="H9" s="119" t="n">
        <f aca="false">H8</f>
        <v>994.800693240901</v>
      </c>
      <c r="I9" s="139" t="n">
        <f aca="false">R11</f>
        <v>0</v>
      </c>
      <c r="J9" s="120" t="n">
        <f aca="false">DA11</f>
        <v>0</v>
      </c>
      <c r="K9" s="153" t="n">
        <f aca="false">(I9*16)*G9</f>
        <v>0</v>
      </c>
      <c r="L9" s="32"/>
      <c r="M9" s="74" t="n">
        <v>14</v>
      </c>
      <c r="N9" s="141" t="n">
        <f aca="false">'ZONE J DAY AHEAD'!I31</f>
        <v>51.32</v>
      </c>
      <c r="O9" s="141" t="n">
        <f aca="false">'ZONE J DAY AHEAD'!N13</f>
        <v>0</v>
      </c>
      <c r="P9" s="62" t="n">
        <f aca="false">O9-N9</f>
        <v>-51.32</v>
      </c>
      <c r="Q9" s="63"/>
      <c r="R9" s="154" t="n">
        <v>0</v>
      </c>
      <c r="S9" s="143" t="n">
        <f aca="false">'Zone J'!CF6</f>
        <v>37.753</v>
      </c>
      <c r="U9" s="326" t="n">
        <f aca="false">CZ9</f>
        <v>0</v>
      </c>
      <c r="W9" s="124" t="n">
        <f aca="false">B7</f>
        <v>37165</v>
      </c>
      <c r="X9" s="128"/>
      <c r="Y9" s="129"/>
      <c r="Z9" s="128"/>
      <c r="AA9" s="129"/>
      <c r="AB9" s="128"/>
      <c r="AC9" s="129"/>
      <c r="AD9" s="128"/>
      <c r="AE9" s="129"/>
      <c r="AF9" s="128"/>
      <c r="AG9" s="129"/>
      <c r="AH9" s="128"/>
      <c r="AI9" s="129"/>
      <c r="AJ9" s="128"/>
      <c r="AK9" s="129"/>
      <c r="AL9" s="128"/>
      <c r="AM9" s="129"/>
      <c r="AN9" s="147"/>
      <c r="AO9" s="325"/>
      <c r="AP9" s="147"/>
      <c r="AQ9" s="325"/>
      <c r="AR9" s="147"/>
      <c r="AS9" s="325"/>
      <c r="AT9" s="128"/>
      <c r="AU9" s="321"/>
      <c r="AV9" s="148"/>
      <c r="AW9" s="149"/>
      <c r="AX9" s="150"/>
      <c r="AY9" s="126"/>
      <c r="AZ9" s="131"/>
      <c r="BA9" s="126"/>
      <c r="BB9" s="131"/>
      <c r="BC9" s="126"/>
      <c r="BD9" s="131"/>
      <c r="BE9" s="126"/>
      <c r="BF9" s="131"/>
      <c r="BG9" s="126"/>
      <c r="BH9" s="131"/>
      <c r="BI9" s="126"/>
      <c r="BJ9" s="131"/>
      <c r="BK9" s="126"/>
      <c r="BL9" s="131"/>
      <c r="BM9" s="126"/>
      <c r="BN9" s="131"/>
      <c r="BO9" s="126"/>
      <c r="BP9" s="131"/>
      <c r="BQ9" s="126"/>
      <c r="BR9" s="131"/>
      <c r="BS9" s="126"/>
      <c r="BT9" s="131"/>
      <c r="BU9" s="126"/>
      <c r="BV9" s="131"/>
      <c r="BW9" s="126"/>
      <c r="BX9" s="131"/>
      <c r="BY9" s="126"/>
      <c r="BZ9" s="131"/>
      <c r="CA9" s="126"/>
      <c r="CB9" s="131"/>
      <c r="CC9" s="126"/>
      <c r="CD9" s="131"/>
      <c r="CE9" s="126"/>
      <c r="CF9" s="131"/>
      <c r="CG9" s="126"/>
      <c r="CH9" s="131"/>
      <c r="CI9" s="126"/>
      <c r="CJ9" s="131"/>
      <c r="CK9" s="126"/>
      <c r="CL9" s="131"/>
      <c r="CM9" s="126"/>
      <c r="CN9" s="131"/>
      <c r="CO9" s="126"/>
      <c r="CP9" s="131"/>
      <c r="CQ9" s="126"/>
      <c r="CR9" s="131"/>
      <c r="CS9" s="126"/>
      <c r="CT9" s="131"/>
      <c r="CU9" s="126"/>
      <c r="CV9" s="131"/>
      <c r="CW9" s="126"/>
      <c r="CX9" s="131"/>
      <c r="CY9" s="126"/>
      <c r="CZ9" s="132" t="n">
        <f aca="false">X9+Z9+AB9+AD9+AF9+AH9+AJ9+AL9+AN9+AP9+AR9+AT9+AV9+AX9+AZ9+BB9+BD9+BF9+BH9+BJ9+BL9+BN9+BP9+BR9+BT9+BV9+BX9+BZ9+CB9+CD9+CF9+CH9+CJ9+CL9+CN9+CP9+CR9+CT9+CV9+CX9</f>
        <v>0</v>
      </c>
      <c r="DA9" s="133" t="n">
        <f aca="false">Y9</f>
        <v>0</v>
      </c>
      <c r="DB9" s="124" t="n">
        <f aca="false">W9</f>
        <v>37165</v>
      </c>
    </row>
    <row r="10" customFormat="false" ht="16.5" hidden="false" customHeight="false" outlineLevel="0" collapsed="false">
      <c r="A10" s="368" t="s">
        <v>63</v>
      </c>
      <c r="B10" s="135" t="n">
        <f aca="false">B9+1</f>
        <v>37168</v>
      </c>
      <c r="C10" s="136" t="n">
        <f aca="false">'EOL LINKS'!B8</f>
        <v>34.7</v>
      </c>
      <c r="D10" s="136" t="n">
        <f aca="false">'EOL LINKS'!C8</f>
        <v>35.2</v>
      </c>
      <c r="E10" s="151" t="n">
        <f aca="false">(C10+D10)/2</f>
        <v>34.95</v>
      </c>
      <c r="F10" s="117" t="n">
        <v>0</v>
      </c>
      <c r="G10" s="152" t="n">
        <f aca="false">E10-F10</f>
        <v>34.95</v>
      </c>
      <c r="H10" s="119" t="n">
        <f aca="false">H9</f>
        <v>994.800693240901</v>
      </c>
      <c r="I10" s="139" t="n">
        <f aca="false">R12</f>
        <v>0</v>
      </c>
      <c r="J10" s="120" t="n">
        <f aca="false">DA12</f>
        <v>0</v>
      </c>
      <c r="K10" s="153" t="n">
        <f aca="false">(I10*16)*G10</f>
        <v>0</v>
      </c>
      <c r="L10" s="32"/>
      <c r="M10" s="74" t="n">
        <v>15</v>
      </c>
      <c r="N10" s="141" t="n">
        <f aca="false">'ZONE J DAY AHEAD'!I32</f>
        <v>51.19</v>
      </c>
      <c r="O10" s="141" t="n">
        <f aca="false">'ZONE J DAY AHEAD'!O13</f>
        <v>0</v>
      </c>
      <c r="P10" s="62" t="n">
        <f aca="false">O10-N10</f>
        <v>-51.19</v>
      </c>
      <c r="Q10" s="63"/>
      <c r="R10" s="154" t="n">
        <v>0</v>
      </c>
      <c r="S10" s="143" t="n">
        <f aca="false">'Zone J'!CF7</f>
        <v>37.75</v>
      </c>
      <c r="U10" s="326" t="n">
        <f aca="false">CZ10</f>
        <v>0</v>
      </c>
      <c r="W10" s="124" t="n">
        <f aca="false">B8</f>
        <v>37166</v>
      </c>
      <c r="X10" s="125"/>
      <c r="Y10" s="367"/>
      <c r="Z10" s="125"/>
      <c r="AA10" s="367"/>
      <c r="AB10" s="125"/>
      <c r="AC10" s="367"/>
      <c r="AD10" s="125"/>
      <c r="AE10" s="367"/>
      <c r="AF10" s="125"/>
      <c r="AG10" s="367"/>
      <c r="AH10" s="128"/>
      <c r="AI10" s="129"/>
      <c r="AJ10" s="128"/>
      <c r="AK10" s="129"/>
      <c r="AL10" s="128"/>
      <c r="AM10" s="129"/>
      <c r="AN10" s="128"/>
      <c r="AO10" s="129"/>
      <c r="AP10" s="128"/>
      <c r="AQ10" s="129"/>
      <c r="AR10" s="128"/>
      <c r="AS10" s="129"/>
      <c r="AT10" s="128"/>
      <c r="AU10" s="321"/>
      <c r="AV10" s="148"/>
      <c r="AW10" s="149"/>
      <c r="AX10" s="150"/>
      <c r="AY10" s="126"/>
      <c r="AZ10" s="131"/>
      <c r="BA10" s="126"/>
      <c r="BB10" s="131"/>
      <c r="BC10" s="126"/>
      <c r="BD10" s="131"/>
      <c r="BE10" s="126"/>
      <c r="BF10" s="131"/>
      <c r="BG10" s="126"/>
      <c r="BH10" s="131"/>
      <c r="BI10" s="126"/>
      <c r="BJ10" s="131"/>
      <c r="BK10" s="126"/>
      <c r="BL10" s="131"/>
      <c r="BM10" s="126"/>
      <c r="BN10" s="131"/>
      <c r="BO10" s="126"/>
      <c r="BP10" s="131"/>
      <c r="BQ10" s="126"/>
      <c r="BR10" s="131"/>
      <c r="BS10" s="126"/>
      <c r="BT10" s="131"/>
      <c r="BU10" s="126"/>
      <c r="BV10" s="131"/>
      <c r="BW10" s="126"/>
      <c r="BX10" s="131"/>
      <c r="BY10" s="126"/>
      <c r="BZ10" s="131"/>
      <c r="CA10" s="126"/>
      <c r="CB10" s="131"/>
      <c r="CC10" s="126"/>
      <c r="CD10" s="131"/>
      <c r="CE10" s="126"/>
      <c r="CF10" s="131"/>
      <c r="CG10" s="126"/>
      <c r="CH10" s="131"/>
      <c r="CI10" s="126"/>
      <c r="CJ10" s="131"/>
      <c r="CK10" s="126"/>
      <c r="CL10" s="131"/>
      <c r="CM10" s="126"/>
      <c r="CN10" s="131"/>
      <c r="CO10" s="126"/>
      <c r="CP10" s="131"/>
      <c r="CQ10" s="126"/>
      <c r="CR10" s="131"/>
      <c r="CS10" s="126"/>
      <c r="CT10" s="131"/>
      <c r="CU10" s="126"/>
      <c r="CV10" s="131"/>
      <c r="CW10" s="126"/>
      <c r="CX10" s="131"/>
      <c r="CY10" s="126"/>
      <c r="CZ10" s="132" t="n">
        <f aca="false">X10+Z10+AB10+AD10+AF10+AH10+AJ10+AL10+AN10+AP10+AR10+AT10+AV10+AX10+AZ10+BB10+BD10+BF10+BH10+BJ10+BL10+BN10+BP10+BR10+BT10+BV10+BX10+BZ10+CB10+CD10+CF10+CH10+CJ10+CL10+CN10+CP10+CR10+CT10+CV10+CX10</f>
        <v>0</v>
      </c>
      <c r="DA10" s="133" t="n">
        <f aca="false">Y10</f>
        <v>0</v>
      </c>
      <c r="DB10" s="124" t="n">
        <f aca="false">W10</f>
        <v>37166</v>
      </c>
    </row>
    <row r="11" customFormat="false" ht="16.5" hidden="false" customHeight="false" outlineLevel="0" collapsed="false">
      <c r="A11" s="156" t="s">
        <v>64</v>
      </c>
      <c r="B11" s="156" t="n">
        <f aca="false">B10+1</f>
        <v>37169</v>
      </c>
      <c r="C11" s="157" t="n">
        <f aca="false">'EOL LINKS'!B8</f>
        <v>34.7</v>
      </c>
      <c r="D11" s="157" t="n">
        <f aca="false">'EOL LINKS'!C8</f>
        <v>35.2</v>
      </c>
      <c r="E11" s="38" t="n">
        <f aca="false">(C11+D11)/2</f>
        <v>34.95</v>
      </c>
      <c r="F11" s="117" t="n">
        <v>0</v>
      </c>
      <c r="G11" s="40" t="n">
        <f aca="false">E11-F11</f>
        <v>34.95</v>
      </c>
      <c r="H11" s="119" t="n">
        <f aca="false">H10</f>
        <v>994.800693240901</v>
      </c>
      <c r="I11" s="139" t="n">
        <f aca="false">R13</f>
        <v>0</v>
      </c>
      <c r="J11" s="159" t="n">
        <f aca="false">DA13</f>
        <v>0</v>
      </c>
      <c r="K11" s="43" t="n">
        <f aca="false">(I11*16)*G11</f>
        <v>0</v>
      </c>
      <c r="L11" s="32"/>
      <c r="M11" s="74" t="n">
        <v>16</v>
      </c>
      <c r="N11" s="141" t="n">
        <f aca="false">'ZONE J DAY AHEAD'!I33</f>
        <v>51.26</v>
      </c>
      <c r="O11" s="141" t="n">
        <f aca="false">'ZONE J DAY AHEAD'!P13</f>
        <v>0</v>
      </c>
      <c r="P11" s="62" t="n">
        <f aca="false">O11-N11</f>
        <v>-51.26</v>
      </c>
      <c r="Q11" s="63"/>
      <c r="R11" s="154" t="n">
        <v>0</v>
      </c>
      <c r="S11" s="143" t="n">
        <f aca="false">'Zone J'!CF8</f>
        <v>37.75</v>
      </c>
      <c r="U11" s="326" t="n">
        <f aca="false">CZ11</f>
        <v>0</v>
      </c>
      <c r="W11" s="124" t="n">
        <f aca="false">B9</f>
        <v>37167</v>
      </c>
      <c r="X11" s="128"/>
      <c r="Y11" s="129"/>
      <c r="Z11" s="128"/>
      <c r="AA11" s="129"/>
      <c r="AB11" s="128"/>
      <c r="AC11" s="129"/>
      <c r="AD11" s="128"/>
      <c r="AE11" s="129"/>
      <c r="AF11" s="128"/>
      <c r="AG11" s="129"/>
      <c r="AH11" s="128"/>
      <c r="AI11" s="127"/>
      <c r="AJ11" s="128"/>
      <c r="AK11" s="129"/>
      <c r="AL11" s="128"/>
      <c r="AM11" s="129"/>
      <c r="AN11" s="128"/>
      <c r="AO11" s="129"/>
      <c r="AP11" s="128"/>
      <c r="AQ11" s="129"/>
      <c r="AR11" s="128"/>
      <c r="AS11" s="129"/>
      <c r="AT11" s="128"/>
      <c r="AU11" s="129"/>
      <c r="AV11" s="148"/>
      <c r="AW11" s="149"/>
      <c r="AX11" s="150"/>
      <c r="AY11" s="126"/>
      <c r="AZ11" s="131"/>
      <c r="BA11" s="126"/>
      <c r="BB11" s="131"/>
      <c r="BC11" s="126"/>
      <c r="BD11" s="131"/>
      <c r="BE11" s="126"/>
      <c r="BF11" s="131"/>
      <c r="BG11" s="126"/>
      <c r="BH11" s="131"/>
      <c r="BI11" s="126"/>
      <c r="BJ11" s="131"/>
      <c r="BK11" s="126"/>
      <c r="BL11" s="131"/>
      <c r="BM11" s="126"/>
      <c r="BN11" s="131"/>
      <c r="BO11" s="126"/>
      <c r="BP11" s="131"/>
      <c r="BQ11" s="126"/>
      <c r="BR11" s="131"/>
      <c r="BS11" s="126"/>
      <c r="BT11" s="131"/>
      <c r="BU11" s="126"/>
      <c r="BV11" s="131"/>
      <c r="BW11" s="126"/>
      <c r="BX11" s="131"/>
      <c r="BY11" s="126"/>
      <c r="BZ11" s="131"/>
      <c r="CA11" s="126"/>
      <c r="CB11" s="131"/>
      <c r="CC11" s="126"/>
      <c r="CD11" s="131"/>
      <c r="CE11" s="126"/>
      <c r="CF11" s="131"/>
      <c r="CG11" s="126"/>
      <c r="CH11" s="131"/>
      <c r="CI11" s="126"/>
      <c r="CJ11" s="131"/>
      <c r="CK11" s="126"/>
      <c r="CL11" s="131"/>
      <c r="CM11" s="126"/>
      <c r="CN11" s="131"/>
      <c r="CO11" s="126"/>
      <c r="CP11" s="131"/>
      <c r="CQ11" s="126"/>
      <c r="CR11" s="131"/>
      <c r="CS11" s="126"/>
      <c r="CT11" s="131"/>
      <c r="CU11" s="126"/>
      <c r="CV11" s="131"/>
      <c r="CW11" s="126"/>
      <c r="CX11" s="131"/>
      <c r="CY11" s="126"/>
      <c r="CZ11" s="132" t="n">
        <f aca="false">X11+Z11+AB11+AD11+AF11+AH11+AJ11+AL11+AN11+AP11+AR11+AT11+AV11+AX11+AZ11+BB11+BD11+BF11+BH11+BJ11+BL11+BN11+BP11+BR11+BT11+BV11+BX11+BZ11+CB11+CD11+CF11+CH11+CJ11+CL11+CN11+CP11+CR11+CT11+CV11+CX11</f>
        <v>0</v>
      </c>
      <c r="DA11" s="133" t="n">
        <f aca="false">Y11</f>
        <v>0</v>
      </c>
      <c r="DB11" s="124" t="n">
        <f aca="false">W11</f>
        <v>37167</v>
      </c>
    </row>
    <row r="12" customFormat="false" ht="16.5" hidden="false" customHeight="false" outlineLevel="0" collapsed="false">
      <c r="A12" s="161" t="s">
        <v>59</v>
      </c>
      <c r="B12" s="161" t="n">
        <f aca="false">B11+3</f>
        <v>37172</v>
      </c>
      <c r="C12" s="117" t="n">
        <f aca="false">'EOL LINKS'!B9</f>
        <v>33.9</v>
      </c>
      <c r="D12" s="117" t="n">
        <f aca="false">'EOL LINKS'!C9</f>
        <v>34.4</v>
      </c>
      <c r="E12" s="162" t="n">
        <f aca="false">(C12+D12)/2</f>
        <v>34.15</v>
      </c>
      <c r="F12" s="117" t="n">
        <v>0</v>
      </c>
      <c r="G12" s="369" t="n">
        <f aca="false">E12-F12</f>
        <v>34.15</v>
      </c>
      <c r="H12" s="119" t="n">
        <f aca="false">H11</f>
        <v>994.800693240901</v>
      </c>
      <c r="I12" s="139" t="n">
        <f aca="false">R14</f>
        <v>0</v>
      </c>
      <c r="J12" s="165" t="n">
        <f aca="false">DA14</f>
        <v>0</v>
      </c>
      <c r="K12" s="166" t="n">
        <f aca="false">(I12*16)*G12</f>
        <v>0</v>
      </c>
      <c r="L12" s="32"/>
      <c r="M12" s="74" t="n">
        <v>17</v>
      </c>
      <c r="N12" s="141" t="n">
        <f aca="false">'ZONE J DAY AHEAD'!I34</f>
        <v>50.08</v>
      </c>
      <c r="O12" s="141" t="n">
        <f aca="false">'ZONE J DAY AHEAD'!Q13</f>
        <v>0</v>
      </c>
      <c r="P12" s="62" t="n">
        <f aca="false">O12-N12</f>
        <v>-50.08</v>
      </c>
      <c r="Q12" s="167"/>
      <c r="R12" s="154" t="n">
        <v>0</v>
      </c>
      <c r="S12" s="143" t="n">
        <f aca="false">'Zone J'!CF9</f>
        <v>37.748</v>
      </c>
      <c r="U12" s="326" t="n">
        <f aca="false">CZ12</f>
        <v>0</v>
      </c>
      <c r="W12" s="124" t="n">
        <f aca="false">B10</f>
        <v>37168</v>
      </c>
      <c r="X12" s="125"/>
      <c r="Y12" s="367"/>
      <c r="Z12" s="125"/>
      <c r="AA12" s="367"/>
      <c r="AB12" s="125"/>
      <c r="AC12" s="367"/>
      <c r="AD12" s="125"/>
      <c r="AE12" s="367"/>
      <c r="AF12" s="125"/>
      <c r="AG12" s="367"/>
      <c r="AH12" s="128"/>
      <c r="AI12" s="127"/>
      <c r="AJ12" s="128"/>
      <c r="AK12" s="129"/>
      <c r="AL12" s="128"/>
      <c r="AM12" s="129"/>
      <c r="AN12" s="128"/>
      <c r="AO12" s="129"/>
      <c r="AP12" s="128"/>
      <c r="AQ12" s="129"/>
      <c r="AR12" s="128"/>
      <c r="AS12" s="129"/>
      <c r="AT12" s="128"/>
      <c r="AU12" s="129"/>
      <c r="AV12" s="148"/>
      <c r="AW12" s="149"/>
      <c r="AX12" s="150"/>
      <c r="AY12" s="126"/>
      <c r="AZ12" s="131"/>
      <c r="BA12" s="126"/>
      <c r="BB12" s="131"/>
      <c r="BC12" s="126"/>
      <c r="BD12" s="131"/>
      <c r="BE12" s="126"/>
      <c r="BF12" s="131"/>
      <c r="BG12" s="126"/>
      <c r="BH12" s="131"/>
      <c r="BI12" s="126"/>
      <c r="BJ12" s="131"/>
      <c r="BK12" s="126"/>
      <c r="BL12" s="131"/>
      <c r="BM12" s="126"/>
      <c r="BN12" s="131"/>
      <c r="BO12" s="126"/>
      <c r="BP12" s="131"/>
      <c r="BQ12" s="126"/>
      <c r="BR12" s="131"/>
      <c r="BS12" s="126"/>
      <c r="BT12" s="131"/>
      <c r="BU12" s="126"/>
      <c r="BV12" s="131"/>
      <c r="BW12" s="126"/>
      <c r="BX12" s="131"/>
      <c r="BY12" s="126"/>
      <c r="BZ12" s="131"/>
      <c r="CA12" s="126"/>
      <c r="CB12" s="131"/>
      <c r="CC12" s="126"/>
      <c r="CD12" s="131"/>
      <c r="CE12" s="126"/>
      <c r="CF12" s="131"/>
      <c r="CG12" s="126"/>
      <c r="CH12" s="131"/>
      <c r="CI12" s="126"/>
      <c r="CJ12" s="131"/>
      <c r="CK12" s="126"/>
      <c r="CL12" s="131"/>
      <c r="CM12" s="126"/>
      <c r="CN12" s="131"/>
      <c r="CO12" s="126"/>
      <c r="CP12" s="131"/>
      <c r="CQ12" s="126"/>
      <c r="CR12" s="131"/>
      <c r="CS12" s="126"/>
      <c r="CT12" s="131"/>
      <c r="CU12" s="126"/>
      <c r="CV12" s="131"/>
      <c r="CW12" s="126"/>
      <c r="CX12" s="131"/>
      <c r="CY12" s="126"/>
      <c r="CZ12" s="132" t="n">
        <f aca="false">X12+Z12+AB12+AD12+AF12+AH12+AJ12+AL12+AN12+AP12+AR12+AT12+AV12+AX12+AZ12+BB12+BD12+BF12+BH12+BJ12+BL12+BN12+BP12+BR12+BT12+BV12+BX12+BZ12+CB12+CD12+CF12+CH12+CJ12+CL12+CN12+CP12+CR12+CT12+CV12+CX12</f>
        <v>0</v>
      </c>
      <c r="DA12" s="133" t="n">
        <f aca="false">Y12</f>
        <v>0</v>
      </c>
      <c r="DB12" s="124" t="n">
        <f aca="false">W12</f>
        <v>37168</v>
      </c>
    </row>
    <row r="13" customFormat="false" ht="16.5" hidden="false" customHeight="false" outlineLevel="0" collapsed="false">
      <c r="A13" s="328" t="s">
        <v>61</v>
      </c>
      <c r="B13" s="328" t="n">
        <f aca="false">B12+1</f>
        <v>37173</v>
      </c>
      <c r="C13" s="170" t="n">
        <f aca="false">'EOL LINKS'!B8</f>
        <v>34.7</v>
      </c>
      <c r="D13" s="170" t="n">
        <f aca="false">'EOL LINKS'!C8</f>
        <v>35.2</v>
      </c>
      <c r="E13" s="171" t="n">
        <f aca="false">(C13+D13)/2</f>
        <v>34.95</v>
      </c>
      <c r="F13" s="117" t="n">
        <v>0</v>
      </c>
      <c r="G13" s="370" t="n">
        <f aca="false">E13-F13</f>
        <v>34.95</v>
      </c>
      <c r="H13" s="119" t="n">
        <f aca="false">H12</f>
        <v>994.800693240901</v>
      </c>
      <c r="I13" s="139" t="n">
        <f aca="false">R15</f>
        <v>0</v>
      </c>
      <c r="J13" s="120" t="n">
        <f aca="false">S15</f>
        <v>12.1428571428571</v>
      </c>
      <c r="K13" s="173" t="n">
        <f aca="false">(I13*16)*G13</f>
        <v>0</v>
      </c>
      <c r="L13" s="32"/>
      <c r="M13" s="74" t="n">
        <v>18</v>
      </c>
      <c r="N13" s="141" t="n">
        <f aca="false">'ZONE J DAY AHEAD'!I35</f>
        <v>50.22</v>
      </c>
      <c r="O13" s="141" t="n">
        <f aca="false">'ZONE J DAY AHEAD'!R13</f>
        <v>0</v>
      </c>
      <c r="P13" s="62" t="n">
        <f aca="false">O13-N13</f>
        <v>-50.22</v>
      </c>
      <c r="Q13" s="167"/>
      <c r="R13" s="154" t="n">
        <v>0</v>
      </c>
      <c r="S13" s="143" t="n">
        <f aca="false">'Zone J'!CF10</f>
        <v>37.7465</v>
      </c>
      <c r="U13" s="326" t="n">
        <f aca="false">CZ13</f>
        <v>0</v>
      </c>
      <c r="W13" s="124" t="n">
        <f aca="false">B11</f>
        <v>37169</v>
      </c>
      <c r="X13" s="128"/>
      <c r="Y13" s="367"/>
      <c r="Z13" s="128"/>
      <c r="AA13" s="129"/>
      <c r="AB13" s="128"/>
      <c r="AC13" s="129"/>
      <c r="AD13" s="128"/>
      <c r="AE13" s="129"/>
      <c r="AF13" s="128"/>
      <c r="AG13" s="129"/>
      <c r="AH13" s="128"/>
      <c r="AI13" s="127"/>
      <c r="AJ13" s="128"/>
      <c r="AK13" s="129"/>
      <c r="AL13" s="128"/>
      <c r="AM13" s="129"/>
      <c r="AN13" s="128"/>
      <c r="AO13" s="129"/>
      <c r="AP13" s="128"/>
      <c r="AQ13" s="129"/>
      <c r="AR13" s="128"/>
      <c r="AS13" s="129"/>
      <c r="AT13" s="128"/>
      <c r="AU13" s="129"/>
      <c r="AV13" s="148"/>
      <c r="AW13" s="149"/>
      <c r="AX13" s="150"/>
      <c r="AY13" s="126"/>
      <c r="AZ13" s="131"/>
      <c r="BA13" s="126"/>
      <c r="BB13" s="131"/>
      <c r="BC13" s="126"/>
      <c r="BD13" s="131"/>
      <c r="BE13" s="126"/>
      <c r="BF13" s="131"/>
      <c r="BG13" s="126"/>
      <c r="BH13" s="131"/>
      <c r="BI13" s="126"/>
      <c r="BJ13" s="131"/>
      <c r="BK13" s="126"/>
      <c r="BL13" s="131"/>
      <c r="BM13" s="126"/>
      <c r="BN13" s="131"/>
      <c r="BO13" s="126"/>
      <c r="BP13" s="131"/>
      <c r="BQ13" s="126"/>
      <c r="BR13" s="131"/>
      <c r="BS13" s="126"/>
      <c r="BT13" s="131"/>
      <c r="BU13" s="126"/>
      <c r="BV13" s="131"/>
      <c r="BW13" s="126"/>
      <c r="BX13" s="131"/>
      <c r="BY13" s="126"/>
      <c r="BZ13" s="131"/>
      <c r="CA13" s="126"/>
      <c r="CB13" s="131"/>
      <c r="CC13" s="126"/>
      <c r="CD13" s="131"/>
      <c r="CE13" s="126"/>
      <c r="CF13" s="131"/>
      <c r="CG13" s="126"/>
      <c r="CH13" s="131"/>
      <c r="CI13" s="126"/>
      <c r="CJ13" s="131"/>
      <c r="CK13" s="126"/>
      <c r="CL13" s="131"/>
      <c r="CM13" s="126"/>
      <c r="CN13" s="131"/>
      <c r="CO13" s="126"/>
      <c r="CP13" s="131"/>
      <c r="CQ13" s="126"/>
      <c r="CR13" s="131"/>
      <c r="CS13" s="126"/>
      <c r="CT13" s="131"/>
      <c r="CU13" s="126"/>
      <c r="CV13" s="131"/>
      <c r="CW13" s="126"/>
      <c r="CX13" s="131"/>
      <c r="CY13" s="126"/>
      <c r="CZ13" s="132" t="n">
        <f aca="false">X13+Z13+AB13+AD13+AF13+AH13+AJ13+AL13+AN13+AP13+AR13+AT13+AV13+AX13+AZ13+BB13+BD13+BF13+BH13+BJ13+BL13+BN13+BP13+BR13+BT13+BV13+BX13+BZ13+CB13+CD13+CF13+CH13+CJ13+CL13+CN13+CP13+CR13+CT13+CV13+CX13</f>
        <v>0</v>
      </c>
      <c r="DA13" s="133" t="n">
        <f aca="false">Y13</f>
        <v>0</v>
      </c>
      <c r="DB13" s="124" t="n">
        <f aca="false">W13</f>
        <v>37169</v>
      </c>
    </row>
    <row r="14" customFormat="false" ht="16.5" hidden="false" customHeight="false" outlineLevel="0" collapsed="false">
      <c r="A14" s="329" t="s">
        <v>62</v>
      </c>
      <c r="B14" s="328" t="n">
        <f aca="false">B13+1</f>
        <v>37174</v>
      </c>
      <c r="C14" s="170" t="n">
        <f aca="false">'EOL LINKS'!B8</f>
        <v>34.7</v>
      </c>
      <c r="D14" s="170" t="n">
        <f aca="false">'EOL LINKS'!C8</f>
        <v>35.2</v>
      </c>
      <c r="E14" s="174" t="n">
        <f aca="false">(C14+D14)/2</f>
        <v>34.95</v>
      </c>
      <c r="F14" s="117" t="n">
        <v>0</v>
      </c>
      <c r="G14" s="371" t="n">
        <f aca="false">E14-F14</f>
        <v>34.95</v>
      </c>
      <c r="H14" s="119" t="n">
        <f aca="false">H13</f>
        <v>994.800693240901</v>
      </c>
      <c r="I14" s="139" t="n">
        <f aca="false">R16</f>
        <v>0</v>
      </c>
      <c r="J14" s="120" t="n">
        <f aca="false">S16</f>
        <v>12</v>
      </c>
      <c r="K14" s="175" t="n">
        <f aca="false">(I14*16)*G14</f>
        <v>0</v>
      </c>
      <c r="L14" s="32"/>
      <c r="M14" s="74" t="n">
        <v>19</v>
      </c>
      <c r="N14" s="141" t="n">
        <f aca="false">'ZONE J DAY AHEAD'!I36</f>
        <v>46.87</v>
      </c>
      <c r="O14" s="141" t="n">
        <f aca="false">'ZONE J DAY AHEAD'!S13</f>
        <v>0</v>
      </c>
      <c r="P14" s="62" t="n">
        <f aca="false">O14-N14</f>
        <v>-46.87</v>
      </c>
      <c r="Q14" s="167"/>
      <c r="R14" s="154" t="n">
        <v>0</v>
      </c>
      <c r="S14" s="143" t="n">
        <f aca="false">'Zone J'!CF11</f>
        <v>19.8063636363636</v>
      </c>
      <c r="U14" s="326" t="n">
        <f aca="false">CZ14</f>
        <v>0</v>
      </c>
      <c r="W14" s="124" t="n">
        <f aca="false">B12</f>
        <v>37172</v>
      </c>
      <c r="X14" s="125"/>
      <c r="Y14" s="367"/>
      <c r="Z14" s="125"/>
      <c r="AA14" s="367"/>
      <c r="AB14" s="125"/>
      <c r="AC14" s="367"/>
      <c r="AD14" s="125"/>
      <c r="AE14" s="129"/>
      <c r="AF14" s="125"/>
      <c r="AG14" s="129"/>
      <c r="AH14" s="128"/>
      <c r="AI14" s="129"/>
      <c r="AJ14" s="128"/>
      <c r="AK14" s="129"/>
      <c r="AL14" s="128"/>
      <c r="AM14" s="129"/>
      <c r="AN14" s="128"/>
      <c r="AO14" s="129"/>
      <c r="AP14" s="125"/>
      <c r="AQ14" s="129"/>
      <c r="AR14" s="128"/>
      <c r="AS14" s="129"/>
      <c r="AT14" s="128"/>
      <c r="AU14" s="303"/>
      <c r="AV14" s="148"/>
      <c r="AW14" s="149"/>
      <c r="AX14" s="150"/>
      <c r="AY14" s="126"/>
      <c r="AZ14" s="131"/>
      <c r="BA14" s="126"/>
      <c r="BB14" s="131"/>
      <c r="BC14" s="126"/>
      <c r="BD14" s="131"/>
      <c r="BE14" s="126"/>
      <c r="BF14" s="131"/>
      <c r="BG14" s="126"/>
      <c r="BH14" s="131"/>
      <c r="BI14" s="126"/>
      <c r="BJ14" s="131"/>
      <c r="BK14" s="126"/>
      <c r="BL14" s="131"/>
      <c r="BM14" s="126"/>
      <c r="BN14" s="131"/>
      <c r="BO14" s="126"/>
      <c r="BP14" s="131"/>
      <c r="BQ14" s="126"/>
      <c r="BR14" s="131"/>
      <c r="BS14" s="126"/>
      <c r="BT14" s="131"/>
      <c r="BU14" s="126"/>
      <c r="BV14" s="131"/>
      <c r="BW14" s="126"/>
      <c r="BX14" s="131"/>
      <c r="BY14" s="126"/>
      <c r="BZ14" s="131"/>
      <c r="CA14" s="126"/>
      <c r="CB14" s="131"/>
      <c r="CC14" s="126"/>
      <c r="CD14" s="131"/>
      <c r="CE14" s="126"/>
      <c r="CF14" s="131"/>
      <c r="CG14" s="126"/>
      <c r="CH14" s="131"/>
      <c r="CI14" s="126"/>
      <c r="CJ14" s="131"/>
      <c r="CK14" s="126"/>
      <c r="CL14" s="131"/>
      <c r="CM14" s="126"/>
      <c r="CN14" s="131"/>
      <c r="CO14" s="126"/>
      <c r="CP14" s="131"/>
      <c r="CQ14" s="126"/>
      <c r="CR14" s="131"/>
      <c r="CS14" s="126"/>
      <c r="CT14" s="131"/>
      <c r="CU14" s="126"/>
      <c r="CV14" s="131"/>
      <c r="CW14" s="126"/>
      <c r="CX14" s="131"/>
      <c r="CY14" s="126"/>
      <c r="CZ14" s="132" t="n">
        <f aca="false">X14+Z14+AB14+AD14+AF14+AH14+AJ14+AL14+AN14+AP14+AR14+AT14+AV14+AX14+AZ14+BB14+BD14+BF14+BH14+BJ14+BL14+BN14+BP14+BR14+BT14+BV14+BX14+BZ14+CB14+CD14+CF14+CH14+CJ14+CL14+CN14+CP14+CR14+CT14+CV14+CX14</f>
        <v>0</v>
      </c>
      <c r="DA14" s="133" t="n">
        <f aca="false">(Y14+AA14+AC14+AE14+AG14+AI14+AK14+AM14+AQ14+AS14+AU14)/11</f>
        <v>0</v>
      </c>
      <c r="DB14" s="124" t="n">
        <f aca="false">W14</f>
        <v>37172</v>
      </c>
    </row>
    <row r="15" customFormat="false" ht="16.5" hidden="false" customHeight="false" outlineLevel="0" collapsed="false">
      <c r="A15" s="329" t="s">
        <v>63</v>
      </c>
      <c r="B15" s="328" t="n">
        <f aca="false">B14+1</f>
        <v>37175</v>
      </c>
      <c r="C15" s="170" t="n">
        <f aca="false">'EOL LINKS'!B8</f>
        <v>34.7</v>
      </c>
      <c r="D15" s="170" t="n">
        <f aca="false">'EOL LINKS'!C8</f>
        <v>35.2</v>
      </c>
      <c r="E15" s="174" t="n">
        <f aca="false">(C15+D15)/2</f>
        <v>34.95</v>
      </c>
      <c r="F15" s="117" t="n">
        <v>0</v>
      </c>
      <c r="G15" s="371" t="n">
        <f aca="false">E15-F15</f>
        <v>34.95</v>
      </c>
      <c r="H15" s="119" t="n">
        <f aca="false">H14</f>
        <v>994.800693240901</v>
      </c>
      <c r="I15" s="139" t="n">
        <f aca="false">R17</f>
        <v>0</v>
      </c>
      <c r="J15" s="120" t="n">
        <f aca="false">S17</f>
        <v>13.9117647058824</v>
      </c>
      <c r="K15" s="175" t="n">
        <f aca="false">(I15*16)*G15</f>
        <v>0</v>
      </c>
      <c r="L15" s="32"/>
      <c r="M15" s="74" t="n">
        <v>20</v>
      </c>
      <c r="N15" s="141" t="n">
        <f aca="false">'ZONE J DAY AHEAD'!I37</f>
        <v>48.34</v>
      </c>
      <c r="O15" s="141" t="n">
        <f aca="false">'ZONE J DAY AHEAD'!T13</f>
        <v>0</v>
      </c>
      <c r="P15" s="62" t="n">
        <f aca="false">O15-N15</f>
        <v>-48.34</v>
      </c>
      <c r="Q15" s="176"/>
      <c r="R15" s="154" t="n">
        <v>0</v>
      </c>
      <c r="S15" s="143" t="n">
        <f aca="false">'Zone J'!CF12</f>
        <v>12.1428571428571</v>
      </c>
      <c r="U15" s="326" t="n">
        <f aca="false">CZ15</f>
        <v>0</v>
      </c>
      <c r="W15" s="124" t="n">
        <f aca="false">B13</f>
        <v>37173</v>
      </c>
      <c r="X15" s="125"/>
      <c r="Y15" s="367"/>
      <c r="Z15" s="128"/>
      <c r="AA15" s="367"/>
      <c r="AB15" s="128"/>
      <c r="AC15" s="129"/>
      <c r="AD15" s="128"/>
      <c r="AE15" s="367"/>
      <c r="AF15" s="128"/>
      <c r="AG15" s="367"/>
      <c r="AH15" s="128"/>
      <c r="AI15" s="367"/>
      <c r="AJ15" s="128"/>
      <c r="AK15" s="367"/>
      <c r="AL15" s="128"/>
      <c r="AM15" s="367"/>
      <c r="AN15" s="128"/>
      <c r="AO15" s="129"/>
      <c r="AP15" s="128"/>
      <c r="AQ15" s="129"/>
      <c r="AR15" s="128"/>
      <c r="AS15" s="129"/>
      <c r="AT15" s="128"/>
      <c r="AU15" s="303"/>
      <c r="AV15" s="148"/>
      <c r="AW15" s="149"/>
      <c r="AX15" s="128"/>
      <c r="AY15" s="129"/>
      <c r="AZ15" s="131"/>
      <c r="BA15" s="126"/>
      <c r="BB15" s="131"/>
      <c r="BC15" s="126"/>
      <c r="BD15" s="131"/>
      <c r="BE15" s="126"/>
      <c r="BF15" s="131"/>
      <c r="BG15" s="126"/>
      <c r="BH15" s="131"/>
      <c r="BI15" s="126"/>
      <c r="BJ15" s="131"/>
      <c r="BK15" s="126"/>
      <c r="BL15" s="131"/>
      <c r="BM15" s="126"/>
      <c r="BN15" s="131"/>
      <c r="BO15" s="126"/>
      <c r="BP15" s="131"/>
      <c r="BQ15" s="126"/>
      <c r="BR15" s="131"/>
      <c r="BS15" s="126"/>
      <c r="BT15" s="131"/>
      <c r="BU15" s="126"/>
      <c r="BV15" s="131"/>
      <c r="BW15" s="126"/>
      <c r="BX15" s="131"/>
      <c r="BY15" s="126"/>
      <c r="BZ15" s="131"/>
      <c r="CA15" s="126"/>
      <c r="CB15" s="131"/>
      <c r="CC15" s="126"/>
      <c r="CD15" s="131"/>
      <c r="CE15" s="126"/>
      <c r="CF15" s="131"/>
      <c r="CG15" s="126"/>
      <c r="CH15" s="131"/>
      <c r="CI15" s="126"/>
      <c r="CJ15" s="131"/>
      <c r="CK15" s="126"/>
      <c r="CL15" s="131"/>
      <c r="CM15" s="126"/>
      <c r="CN15" s="131"/>
      <c r="CO15" s="126"/>
      <c r="CP15" s="131"/>
      <c r="CQ15" s="126"/>
      <c r="CR15" s="131"/>
      <c r="CS15" s="126"/>
      <c r="CT15" s="131"/>
      <c r="CU15" s="126"/>
      <c r="CV15" s="131"/>
      <c r="CW15" s="126"/>
      <c r="CX15" s="131"/>
      <c r="CY15" s="126"/>
      <c r="CZ15" s="132" t="n">
        <f aca="false">X15+Z15+AB15+AD15+AF15+AH15+AJ15+AL15+AN15+AP15+AR15+AT15+AV15+AX15+AZ15+BB15+BD15+BF15+BH15+BJ15+BL15+BN15+BP15+BR15+BT15+BV15+BX15+BZ15+CB15+CD15+CF15+CH15+CJ15+CL15+CN15+CP15+CR15+CT15+CV15+CX15</f>
        <v>0</v>
      </c>
      <c r="DA15" s="133" t="n">
        <f aca="false">(AO15+AW15)/2</f>
        <v>0</v>
      </c>
      <c r="DB15" s="124" t="n">
        <f aca="false">W15</f>
        <v>37173</v>
      </c>
    </row>
    <row r="16" customFormat="false" ht="16.5" hidden="false" customHeight="false" outlineLevel="0" collapsed="false">
      <c r="A16" s="331" t="s">
        <v>64</v>
      </c>
      <c r="B16" s="177" t="n">
        <f aca="false">B15+1</f>
        <v>37176</v>
      </c>
      <c r="C16" s="178" t="n">
        <f aca="false">'EOL LINKS'!B5</f>
        <v>33.7</v>
      </c>
      <c r="D16" s="178" t="n">
        <f aca="false">'EOL LINKS'!C5</f>
        <v>34.3</v>
      </c>
      <c r="E16" s="179" t="n">
        <f aca="false">(C16+D16)/2</f>
        <v>34</v>
      </c>
      <c r="F16" s="117" t="n">
        <v>0</v>
      </c>
      <c r="G16" s="372" t="n">
        <f aca="false">E16-F16</f>
        <v>34</v>
      </c>
      <c r="H16" s="119" t="n">
        <f aca="false">H15</f>
        <v>994.800693240901</v>
      </c>
      <c r="I16" s="139" t="n">
        <f aca="false">R18</f>
        <v>0</v>
      </c>
      <c r="J16" s="120" t="n">
        <f aca="false">S18</f>
        <v>15.8794117647059</v>
      </c>
      <c r="K16" s="180" t="n">
        <f aca="false">(I16*16)*G16</f>
        <v>0</v>
      </c>
      <c r="L16" s="32"/>
      <c r="M16" s="74" t="n">
        <v>21</v>
      </c>
      <c r="N16" s="141" t="n">
        <f aca="false">'ZONE J DAY AHEAD'!I38</f>
        <v>46.18</v>
      </c>
      <c r="O16" s="141" t="n">
        <f aca="false">'ZONE J DAY AHEAD'!U13</f>
        <v>0</v>
      </c>
      <c r="P16" s="62" t="n">
        <f aca="false">O16-N16</f>
        <v>-46.18</v>
      </c>
      <c r="Q16" s="167"/>
      <c r="R16" s="154" t="n">
        <v>0</v>
      </c>
      <c r="S16" s="143" t="n">
        <f aca="false">'Zone J'!CF13</f>
        <v>12</v>
      </c>
      <c r="U16" s="326" t="n">
        <f aca="false">CZ16</f>
        <v>0</v>
      </c>
      <c r="W16" s="124" t="n">
        <f aca="false">B14</f>
        <v>37174</v>
      </c>
      <c r="X16" s="125"/>
      <c r="Y16" s="367"/>
      <c r="Z16" s="125"/>
      <c r="AA16" s="367"/>
      <c r="AB16" s="125"/>
      <c r="AC16" s="367"/>
      <c r="AD16" s="125"/>
      <c r="AE16" s="129"/>
      <c r="AF16" s="125"/>
      <c r="AG16" s="129"/>
      <c r="AH16" s="128"/>
      <c r="AI16" s="129"/>
      <c r="AJ16" s="128"/>
      <c r="AK16" s="129"/>
      <c r="AL16" s="128"/>
      <c r="AM16" s="129"/>
      <c r="AN16" s="128"/>
      <c r="AO16" s="129"/>
      <c r="AP16" s="125"/>
      <c r="AQ16" s="129"/>
      <c r="AR16" s="128"/>
      <c r="AS16" s="129"/>
      <c r="AT16" s="128"/>
      <c r="AU16" s="321"/>
      <c r="AV16" s="148"/>
      <c r="AW16" s="149"/>
      <c r="AX16" s="128"/>
      <c r="AY16" s="129"/>
      <c r="AZ16" s="131"/>
      <c r="BA16" s="126"/>
      <c r="BB16" s="131"/>
      <c r="BC16" s="126"/>
      <c r="BD16" s="131"/>
      <c r="BE16" s="126"/>
      <c r="BF16" s="131"/>
      <c r="BG16" s="126"/>
      <c r="BH16" s="131"/>
      <c r="BI16" s="126"/>
      <c r="BJ16" s="131"/>
      <c r="BK16" s="126"/>
      <c r="BL16" s="131"/>
      <c r="BM16" s="126"/>
      <c r="BN16" s="131"/>
      <c r="BO16" s="126"/>
      <c r="BP16" s="131"/>
      <c r="BQ16" s="126"/>
      <c r="BR16" s="131"/>
      <c r="BS16" s="126"/>
      <c r="BT16" s="131"/>
      <c r="BU16" s="126"/>
      <c r="BV16" s="131"/>
      <c r="BW16" s="126"/>
      <c r="BX16" s="131"/>
      <c r="BY16" s="126"/>
      <c r="BZ16" s="131"/>
      <c r="CA16" s="126"/>
      <c r="CB16" s="131"/>
      <c r="CC16" s="126"/>
      <c r="CD16" s="131"/>
      <c r="CE16" s="126"/>
      <c r="CF16" s="131"/>
      <c r="CG16" s="126"/>
      <c r="CH16" s="131"/>
      <c r="CI16" s="126"/>
      <c r="CJ16" s="131"/>
      <c r="CK16" s="126"/>
      <c r="CL16" s="131"/>
      <c r="CM16" s="126"/>
      <c r="CN16" s="131"/>
      <c r="CO16" s="126"/>
      <c r="CP16" s="131"/>
      <c r="CQ16" s="126"/>
      <c r="CR16" s="131"/>
      <c r="CS16" s="126"/>
      <c r="CT16" s="131"/>
      <c r="CU16" s="126"/>
      <c r="CV16" s="131"/>
      <c r="CW16" s="126"/>
      <c r="CX16" s="131"/>
      <c r="CY16" s="126"/>
      <c r="CZ16" s="132" t="n">
        <f aca="false">X16+Z16+AB16+AD16+AF16+AH16+AJ16+AL16+AN16+AP16+AR16+AT16+AV16+AX16+AZ16+BB16+BD16+BF16+BH16+BJ16+BL16+BN16+BP16+BR16+BT16+BV16+BX16+BZ16+CB16+CD16+CF16+CH16+CJ16+CL16+CN16+CP16+CR16+CT16+CV16+CX16</f>
        <v>0</v>
      </c>
      <c r="DA16" s="133" t="n">
        <f aca="false">(AO16+AW16)/2</f>
        <v>0</v>
      </c>
      <c r="DB16" s="124" t="n">
        <f aca="false">W16</f>
        <v>37174</v>
      </c>
    </row>
    <row r="17" customFormat="false" ht="16.5" hidden="false" customHeight="false" outlineLevel="0" collapsed="false">
      <c r="A17" s="114" t="s">
        <v>59</v>
      </c>
      <c r="B17" s="114" t="n">
        <f aca="false">B16+3</f>
        <v>37179</v>
      </c>
      <c r="C17" s="181" t="n">
        <f aca="false">'EOL LINKS'!B8</f>
        <v>34.7</v>
      </c>
      <c r="D17" s="181" t="n">
        <f aca="false">'EOL LINKS'!C8</f>
        <v>35.2</v>
      </c>
      <c r="E17" s="116" t="n">
        <f aca="false">(C17+D17)/2</f>
        <v>34.95</v>
      </c>
      <c r="F17" s="117" t="n">
        <v>0</v>
      </c>
      <c r="G17" s="163" t="n">
        <f aca="false">E17-F17</f>
        <v>34.95</v>
      </c>
      <c r="H17" s="119" t="n">
        <f aca="false">H16</f>
        <v>994.800693240901</v>
      </c>
      <c r="I17" s="139" t="n">
        <f aca="false">R19</f>
        <v>0</v>
      </c>
      <c r="J17" s="120" t="n">
        <f aca="false">S19</f>
        <v>23.775</v>
      </c>
      <c r="K17" s="182" t="n">
        <f aca="false">(I17*16)*G17</f>
        <v>0</v>
      </c>
      <c r="L17" s="32"/>
      <c r="M17" s="74" t="n">
        <v>22</v>
      </c>
      <c r="N17" s="141" t="n">
        <f aca="false">'ZONE J DAY AHEAD'!I39</f>
        <v>41.94</v>
      </c>
      <c r="O17" s="141" t="n">
        <f aca="false">'ZONE J DAY AHEAD'!V13</f>
        <v>0</v>
      </c>
      <c r="P17" s="62" t="n">
        <f aca="false">O17-N17</f>
        <v>-41.94</v>
      </c>
      <c r="Q17" s="167"/>
      <c r="R17" s="154" t="n">
        <v>0</v>
      </c>
      <c r="S17" s="143" t="n">
        <f aca="false">'Zone J'!CF14</f>
        <v>13.9117647058824</v>
      </c>
      <c r="U17" s="326" t="n">
        <f aca="false">CZ17</f>
        <v>0</v>
      </c>
      <c r="W17" s="124" t="n">
        <f aca="false">B15</f>
        <v>37175</v>
      </c>
      <c r="X17" s="125"/>
      <c r="Y17" s="367"/>
      <c r="Z17" s="128"/>
      <c r="AA17" s="367"/>
      <c r="AB17" s="128"/>
      <c r="AC17" s="129"/>
      <c r="AD17" s="128"/>
      <c r="AE17" s="367"/>
      <c r="AF17" s="128"/>
      <c r="AG17" s="367"/>
      <c r="AH17" s="128"/>
      <c r="AI17" s="367"/>
      <c r="AJ17" s="128"/>
      <c r="AK17" s="367"/>
      <c r="AL17" s="128"/>
      <c r="AM17" s="367"/>
      <c r="AN17" s="128"/>
      <c r="AO17" s="129"/>
      <c r="AP17" s="128"/>
      <c r="AQ17" s="129"/>
      <c r="AR17" s="128"/>
      <c r="AS17" s="129"/>
      <c r="AT17" s="128"/>
      <c r="AU17" s="321"/>
      <c r="AV17" s="148"/>
      <c r="AW17" s="149"/>
      <c r="AX17" s="128"/>
      <c r="AY17" s="129"/>
      <c r="AZ17" s="131"/>
      <c r="BA17" s="126"/>
      <c r="BB17" s="131"/>
      <c r="BC17" s="126"/>
      <c r="BD17" s="131"/>
      <c r="BE17" s="126"/>
      <c r="BF17" s="131"/>
      <c r="BG17" s="126"/>
      <c r="BH17" s="131"/>
      <c r="BI17" s="126"/>
      <c r="BJ17" s="131"/>
      <c r="BK17" s="126"/>
      <c r="BL17" s="131"/>
      <c r="BM17" s="126"/>
      <c r="BN17" s="131"/>
      <c r="BO17" s="126"/>
      <c r="BP17" s="131"/>
      <c r="BQ17" s="126"/>
      <c r="BR17" s="131"/>
      <c r="BS17" s="126"/>
      <c r="BT17" s="131"/>
      <c r="BU17" s="126"/>
      <c r="BV17" s="131"/>
      <c r="BW17" s="126"/>
      <c r="BX17" s="131"/>
      <c r="BY17" s="126"/>
      <c r="BZ17" s="131"/>
      <c r="CA17" s="126"/>
      <c r="CB17" s="131"/>
      <c r="CC17" s="126"/>
      <c r="CD17" s="131"/>
      <c r="CE17" s="126"/>
      <c r="CF17" s="131"/>
      <c r="CG17" s="126"/>
      <c r="CH17" s="131"/>
      <c r="CI17" s="126"/>
      <c r="CJ17" s="131"/>
      <c r="CK17" s="126"/>
      <c r="CL17" s="131"/>
      <c r="CM17" s="126"/>
      <c r="CN17" s="131"/>
      <c r="CO17" s="126"/>
      <c r="CP17" s="131"/>
      <c r="CQ17" s="126"/>
      <c r="CR17" s="131"/>
      <c r="CS17" s="126"/>
      <c r="CT17" s="131"/>
      <c r="CU17" s="126"/>
      <c r="CV17" s="131"/>
      <c r="CW17" s="126"/>
      <c r="CX17" s="131"/>
      <c r="CY17" s="126"/>
      <c r="CZ17" s="132" t="n">
        <f aca="false">X17+Z17+AB17+AD17+AF17+AH17+AJ17+AL17+AN17+AP17+AR17+AT17+AV17+AX17+AZ17+BB17+BD17+BF17+BH17+BJ17+BL17+BN17+BP17+BR17+BT17+BV17+BX17+BZ17+CB17+CD17+CF17+CH17+CJ17+CL17+CN17+CP17+CR17+CT17+CV17+CX17</f>
        <v>0</v>
      </c>
      <c r="DA17" s="133" t="n">
        <f aca="false">(AO17+AW17)/2</f>
        <v>0</v>
      </c>
      <c r="DB17" s="124" t="n">
        <f aca="false">W17</f>
        <v>37175</v>
      </c>
    </row>
    <row r="18" customFormat="false" ht="16.5" hidden="false" customHeight="false" outlineLevel="0" collapsed="false">
      <c r="A18" s="183" t="s">
        <v>61</v>
      </c>
      <c r="B18" s="183" t="n">
        <f aca="false">B17+1</f>
        <v>37180</v>
      </c>
      <c r="C18" s="184" t="n">
        <f aca="false">'EOL LINKS'!B10</f>
        <v>34.45</v>
      </c>
      <c r="D18" s="184" t="n">
        <f aca="false">'EOL LINKS'!C10</f>
        <v>35.45</v>
      </c>
      <c r="E18" s="137" t="n">
        <f aca="false">(C18+D18)/2</f>
        <v>34.95</v>
      </c>
      <c r="F18" s="117" t="n">
        <v>0</v>
      </c>
      <c r="G18" s="138" t="n">
        <f aca="false">E18-F18</f>
        <v>34.95</v>
      </c>
      <c r="H18" s="119" t="n">
        <f aca="false">H17</f>
        <v>994.800693240901</v>
      </c>
      <c r="I18" s="139" t="n">
        <f aca="false">R20</f>
        <v>0</v>
      </c>
      <c r="J18" s="120" t="n">
        <f aca="false">S20</f>
        <v>18.2884615384615</v>
      </c>
      <c r="K18" s="140" t="n">
        <f aca="false">(I18*16)*G18</f>
        <v>0</v>
      </c>
      <c r="L18" s="185"/>
      <c r="M18" s="186" t="n">
        <v>23</v>
      </c>
      <c r="N18" s="141" t="n">
        <f aca="false">'ZONE J DAY AHEAD'!I40</f>
        <v>36.42</v>
      </c>
      <c r="O18" s="141" t="n">
        <f aca="false">'ZONE J DAY AHEAD'!W13</f>
        <v>0</v>
      </c>
      <c r="P18" s="62" t="n">
        <f aca="false">O18-N18</f>
        <v>-36.42</v>
      </c>
      <c r="Q18" s="167"/>
      <c r="R18" s="154" t="n">
        <v>0</v>
      </c>
      <c r="S18" s="143" t="n">
        <f aca="false">'Zone J'!CF15</f>
        <v>15.8794117647059</v>
      </c>
      <c r="U18" s="326" t="n">
        <f aca="false">CZ18</f>
        <v>0</v>
      </c>
      <c r="W18" s="124" t="n">
        <f aca="false">B16</f>
        <v>37176</v>
      </c>
      <c r="X18" s="125"/>
      <c r="Y18" s="367"/>
      <c r="Z18" s="125"/>
      <c r="AA18" s="367"/>
      <c r="AB18" s="125"/>
      <c r="AC18" s="367"/>
      <c r="AD18" s="125"/>
      <c r="AE18" s="129"/>
      <c r="AF18" s="125"/>
      <c r="AG18" s="129"/>
      <c r="AH18" s="128"/>
      <c r="AI18" s="129"/>
      <c r="AJ18" s="128"/>
      <c r="AK18" s="129"/>
      <c r="AL18" s="128"/>
      <c r="AM18" s="129"/>
      <c r="AN18" s="128"/>
      <c r="AO18" s="129"/>
      <c r="AP18" s="125"/>
      <c r="AQ18" s="129"/>
      <c r="AR18" s="128"/>
      <c r="AS18" s="129"/>
      <c r="AT18" s="128"/>
      <c r="AU18" s="321"/>
      <c r="AV18" s="148"/>
      <c r="AW18" s="149"/>
      <c r="AX18" s="128"/>
      <c r="AY18" s="129"/>
      <c r="AZ18" s="131"/>
      <c r="BA18" s="126"/>
      <c r="BB18" s="131"/>
      <c r="BC18" s="126"/>
      <c r="BD18" s="131"/>
      <c r="BE18" s="126"/>
      <c r="BF18" s="131"/>
      <c r="BG18" s="126"/>
      <c r="BH18" s="131"/>
      <c r="BI18" s="126"/>
      <c r="BJ18" s="131"/>
      <c r="BK18" s="126"/>
      <c r="BL18" s="131"/>
      <c r="BM18" s="126"/>
      <c r="BN18" s="131"/>
      <c r="BO18" s="126"/>
      <c r="BP18" s="131"/>
      <c r="BQ18" s="126"/>
      <c r="BR18" s="131"/>
      <c r="BS18" s="126"/>
      <c r="BT18" s="131"/>
      <c r="BU18" s="126"/>
      <c r="BV18" s="131"/>
      <c r="BW18" s="126"/>
      <c r="BX18" s="131"/>
      <c r="BY18" s="126"/>
      <c r="BZ18" s="131"/>
      <c r="CA18" s="126"/>
      <c r="CB18" s="131"/>
      <c r="CC18" s="126"/>
      <c r="CD18" s="131"/>
      <c r="CE18" s="126"/>
      <c r="CF18" s="131"/>
      <c r="CG18" s="126"/>
      <c r="CH18" s="131"/>
      <c r="CI18" s="126"/>
      <c r="CJ18" s="131"/>
      <c r="CK18" s="126"/>
      <c r="CL18" s="131"/>
      <c r="CM18" s="126"/>
      <c r="CN18" s="131"/>
      <c r="CO18" s="126"/>
      <c r="CP18" s="131"/>
      <c r="CQ18" s="126"/>
      <c r="CR18" s="131"/>
      <c r="CS18" s="126"/>
      <c r="CT18" s="131"/>
      <c r="CU18" s="126"/>
      <c r="CV18" s="131"/>
      <c r="CW18" s="126"/>
      <c r="CX18" s="131"/>
      <c r="CY18" s="126"/>
      <c r="CZ18" s="132" t="n">
        <f aca="false">X18+Z18+AB18+AD18+AF18+AH18+AJ18+AL18+AN18+AP18+AR18+AT18+AV18+AX18+AZ18+BB18+BD18+BF18+BH18+BJ18+BL18+BN18+BP18+BR18+BT18+BV18+BX18+BZ18+CB18+CD18+CF18+CH18+CJ18+CL18+CN18+CP18+CR18+CT18+CV18+CX18</f>
        <v>0</v>
      </c>
      <c r="DA18" s="133" t="n">
        <f aca="false">(AO18+AW18)/2</f>
        <v>0</v>
      </c>
      <c r="DB18" s="124" t="n">
        <f aca="false">W18</f>
        <v>37176</v>
      </c>
    </row>
    <row r="19" customFormat="false" ht="16.5" hidden="false" customHeight="false" outlineLevel="0" collapsed="false">
      <c r="A19" s="187" t="s">
        <v>62</v>
      </c>
      <c r="B19" s="187" t="n">
        <f aca="false">B18+1</f>
        <v>37181</v>
      </c>
      <c r="C19" s="184" t="n">
        <f aca="false">'EOL LINKS'!B8</f>
        <v>34.7</v>
      </c>
      <c r="D19" s="184" t="n">
        <f aca="false">'EOL LINKS'!C8</f>
        <v>35.2</v>
      </c>
      <c r="E19" s="151" t="n">
        <f aca="false">(C19+D19)/2</f>
        <v>34.95</v>
      </c>
      <c r="F19" s="117" t="n">
        <v>0</v>
      </c>
      <c r="G19" s="152" t="n">
        <f aca="false">E19-F19</f>
        <v>34.95</v>
      </c>
      <c r="H19" s="119" t="n">
        <f aca="false">H18</f>
        <v>994.800693240901</v>
      </c>
      <c r="I19" s="139" t="n">
        <f aca="false">R21</f>
        <v>0</v>
      </c>
      <c r="J19" s="120" t="n">
        <f aca="false">S21</f>
        <v>20.8653846153846</v>
      </c>
      <c r="K19" s="153" t="n">
        <f aca="false">(I19*16)*G19</f>
        <v>0</v>
      </c>
      <c r="L19" s="188" t="s">
        <v>44</v>
      </c>
      <c r="M19" s="189"/>
      <c r="N19" s="190" t="n">
        <f aca="false">SUM(N3:N18)/16</f>
        <v>46.530625</v>
      </c>
      <c r="O19" s="190" t="n">
        <f aca="false">SUM(O3:O18)/16</f>
        <v>0</v>
      </c>
      <c r="P19" s="191" t="n">
        <f aca="false">O19-N19</f>
        <v>-46.530625</v>
      </c>
      <c r="Q19" s="192"/>
      <c r="R19" s="154" t="n">
        <v>0</v>
      </c>
      <c r="S19" s="143" t="n">
        <f aca="false">'Zone J'!CF16</f>
        <v>23.775</v>
      </c>
      <c r="U19" s="326" t="n">
        <f aca="false">CZ19</f>
        <v>0</v>
      </c>
      <c r="W19" s="124" t="n">
        <f aca="false">B17</f>
        <v>37179</v>
      </c>
      <c r="X19" s="125"/>
      <c r="Y19" s="367"/>
      <c r="Z19" s="125"/>
      <c r="AA19" s="367"/>
      <c r="AB19" s="125"/>
      <c r="AC19" s="367"/>
      <c r="AD19" s="128"/>
      <c r="AE19" s="129"/>
      <c r="AF19" s="125"/>
      <c r="AG19" s="129"/>
      <c r="AH19" s="128"/>
      <c r="AI19" s="129"/>
      <c r="AJ19" s="128"/>
      <c r="AK19" s="129"/>
      <c r="AL19" s="128"/>
      <c r="AM19" s="129"/>
      <c r="AN19" s="128"/>
      <c r="AO19" s="129"/>
      <c r="AP19" s="125"/>
      <c r="AQ19" s="129"/>
      <c r="AR19" s="128"/>
      <c r="AS19" s="129"/>
      <c r="AT19" s="128"/>
      <c r="AU19" s="321"/>
      <c r="AV19" s="148"/>
      <c r="AW19" s="149"/>
      <c r="AX19" s="128"/>
      <c r="AY19" s="129"/>
      <c r="AZ19" s="131"/>
      <c r="BA19" s="126"/>
      <c r="BB19" s="131"/>
      <c r="BC19" s="126"/>
      <c r="BD19" s="131"/>
      <c r="BE19" s="126"/>
      <c r="BF19" s="131"/>
      <c r="BG19" s="126"/>
      <c r="BH19" s="131"/>
      <c r="BI19" s="126"/>
      <c r="BJ19" s="131"/>
      <c r="BK19" s="126"/>
      <c r="BL19" s="131"/>
      <c r="BM19" s="126"/>
      <c r="BN19" s="131"/>
      <c r="BO19" s="126"/>
      <c r="BP19" s="131"/>
      <c r="BQ19" s="126"/>
      <c r="BR19" s="131"/>
      <c r="BS19" s="126"/>
      <c r="BT19" s="131"/>
      <c r="BU19" s="126"/>
      <c r="BV19" s="131"/>
      <c r="BW19" s="126"/>
      <c r="BX19" s="131"/>
      <c r="BY19" s="126"/>
      <c r="BZ19" s="131"/>
      <c r="CA19" s="126"/>
      <c r="CB19" s="131"/>
      <c r="CC19" s="126"/>
      <c r="CD19" s="131"/>
      <c r="CE19" s="126"/>
      <c r="CF19" s="131"/>
      <c r="CG19" s="126"/>
      <c r="CH19" s="131"/>
      <c r="CI19" s="126"/>
      <c r="CJ19" s="131"/>
      <c r="CK19" s="126"/>
      <c r="CL19" s="131"/>
      <c r="CM19" s="126"/>
      <c r="CN19" s="131"/>
      <c r="CO19" s="126"/>
      <c r="CP19" s="131"/>
      <c r="CQ19" s="126"/>
      <c r="CR19" s="131"/>
      <c r="CS19" s="126"/>
      <c r="CT19" s="131"/>
      <c r="CU19" s="126"/>
      <c r="CV19" s="131"/>
      <c r="CW19" s="126"/>
      <c r="CX19" s="131"/>
      <c r="CY19" s="126"/>
      <c r="CZ19" s="132" t="n">
        <f aca="false">X19+Z19+AB19+AD19+AF19+AH19+AJ19+AL19+AN19+AP19+AR19+AT19+AV19+AX19+AZ19+BB19+BD19+BF19+BH19+BJ19+BL19+BN19+BP19+BR19+BT19+BV19+BX19+BZ19+CB19+CD19+CF19+CH19+CJ19+CL19+CN19+CP19+CR19+CT19+CV19+CX19</f>
        <v>0</v>
      </c>
      <c r="DA19" s="133" t="n">
        <f aca="false">(Y19+AA19)/2</f>
        <v>0</v>
      </c>
      <c r="DB19" s="124" t="n">
        <f aca="false">W19</f>
        <v>37179</v>
      </c>
    </row>
    <row r="20" customFormat="false" ht="16.5" hidden="false" customHeight="false" outlineLevel="0" collapsed="false">
      <c r="A20" s="187" t="s">
        <v>63</v>
      </c>
      <c r="B20" s="187" t="n">
        <f aca="false">B19+1</f>
        <v>37182</v>
      </c>
      <c r="C20" s="184" t="n">
        <f aca="false">'EOL LINKS'!B10</f>
        <v>34.45</v>
      </c>
      <c r="D20" s="184" t="n">
        <f aca="false">'EOL LINKS'!C10</f>
        <v>35.45</v>
      </c>
      <c r="E20" s="151" t="n">
        <f aca="false">(C20+D20)/2</f>
        <v>34.95</v>
      </c>
      <c r="F20" s="117" t="n">
        <v>0</v>
      </c>
      <c r="G20" s="152" t="n">
        <f aca="false">E20-F20</f>
        <v>34.95</v>
      </c>
      <c r="H20" s="119" t="n">
        <f aca="false">H19</f>
        <v>994.800693240901</v>
      </c>
      <c r="I20" s="139" t="n">
        <f aca="false">R22</f>
        <v>0</v>
      </c>
      <c r="J20" s="120" t="n">
        <f aca="false">S22</f>
        <v>20.8653846153846</v>
      </c>
      <c r="K20" s="153" t="n">
        <f aca="false">(I20*16)*G20</f>
        <v>0</v>
      </c>
      <c r="L20" s="193"/>
      <c r="M20" s="193"/>
      <c r="N20" s="194"/>
      <c r="O20" s="195"/>
      <c r="P20" s="191" t="n">
        <f aca="false">O20-N20</f>
        <v>0</v>
      </c>
      <c r="Q20" s="196"/>
      <c r="R20" s="154" t="n">
        <v>0</v>
      </c>
      <c r="S20" s="143" t="n">
        <f aca="false">'Zone J'!CF17</f>
        <v>18.2884615384615</v>
      </c>
      <c r="U20" s="326" t="n">
        <f aca="false">CZ20</f>
        <v>0</v>
      </c>
      <c r="W20" s="124" t="n">
        <f aca="false">B18</f>
        <v>37180</v>
      </c>
      <c r="X20" s="125"/>
      <c r="Y20" s="367"/>
      <c r="Z20" s="128"/>
      <c r="AA20" s="367"/>
      <c r="AB20" s="128"/>
      <c r="AC20" s="129"/>
      <c r="AD20" s="125"/>
      <c r="AE20" s="367"/>
      <c r="AF20" s="128"/>
      <c r="AG20" s="367"/>
      <c r="AH20" s="128"/>
      <c r="AI20" s="367"/>
      <c r="AJ20" s="128"/>
      <c r="AK20" s="367"/>
      <c r="AL20" s="128"/>
      <c r="AM20" s="129"/>
      <c r="AN20" s="128"/>
      <c r="AO20" s="129"/>
      <c r="AP20" s="128"/>
      <c r="AQ20" s="129"/>
      <c r="AR20" s="128"/>
      <c r="AS20" s="129"/>
      <c r="AT20" s="128"/>
      <c r="AU20" s="321"/>
      <c r="AV20" s="148"/>
      <c r="AW20" s="149"/>
      <c r="AX20" s="128"/>
      <c r="AY20" s="129"/>
      <c r="AZ20" s="131"/>
      <c r="BA20" s="126"/>
      <c r="BB20" s="131"/>
      <c r="BC20" s="126"/>
      <c r="BD20" s="131"/>
      <c r="BE20" s="126"/>
      <c r="BF20" s="131"/>
      <c r="BG20" s="126"/>
      <c r="BH20" s="131"/>
      <c r="BI20" s="126"/>
      <c r="BJ20" s="131"/>
      <c r="BK20" s="126"/>
      <c r="BL20" s="131"/>
      <c r="BM20" s="126"/>
      <c r="BN20" s="131"/>
      <c r="BO20" s="126"/>
      <c r="BP20" s="131"/>
      <c r="BQ20" s="126"/>
      <c r="BR20" s="131"/>
      <c r="BS20" s="126"/>
      <c r="BT20" s="131"/>
      <c r="BU20" s="126"/>
      <c r="BV20" s="131"/>
      <c r="BW20" s="126"/>
      <c r="BX20" s="131"/>
      <c r="BY20" s="126"/>
      <c r="BZ20" s="131"/>
      <c r="CA20" s="126"/>
      <c r="CB20" s="131"/>
      <c r="CC20" s="126"/>
      <c r="CD20" s="131"/>
      <c r="CE20" s="126"/>
      <c r="CF20" s="131"/>
      <c r="CG20" s="126"/>
      <c r="CH20" s="131"/>
      <c r="CI20" s="126"/>
      <c r="CJ20" s="131"/>
      <c r="CK20" s="126"/>
      <c r="CL20" s="131"/>
      <c r="CM20" s="126"/>
      <c r="CN20" s="131"/>
      <c r="CO20" s="126"/>
      <c r="CP20" s="131"/>
      <c r="CQ20" s="126"/>
      <c r="CR20" s="131"/>
      <c r="CS20" s="126"/>
      <c r="CT20" s="131"/>
      <c r="CU20" s="126"/>
      <c r="CV20" s="131"/>
      <c r="CW20" s="126"/>
      <c r="CX20" s="131"/>
      <c r="CY20" s="126"/>
      <c r="CZ20" s="132" t="n">
        <f aca="false">X20+Z20+AB20+AD20+AF20+AH20+AJ20+AL20+AN20+AP20+AR20+AT20+AV20+AX20+AZ20+BB20+BD20+BF20+BH20+BJ20+BL20+BN20+BP20+BR20+BT20+BV20+BX20+BZ20+CB20+CD20+CF20+CH20+CJ20+CL20+CN20+CP20+CR20+CT20+CV20+CX20</f>
        <v>0</v>
      </c>
      <c r="DA20" s="133" t="n">
        <f aca="false">(Y20+AA20)/2</f>
        <v>0</v>
      </c>
      <c r="DB20" s="124" t="n">
        <f aca="false">W20</f>
        <v>37180</v>
      </c>
    </row>
    <row r="21" customFormat="false" ht="16.5" hidden="false" customHeight="false" outlineLevel="0" collapsed="false">
      <c r="A21" s="197" t="s">
        <v>64</v>
      </c>
      <c r="B21" s="197" t="n">
        <f aca="false">B20+1</f>
        <v>37183</v>
      </c>
      <c r="C21" s="333" t="n">
        <f aca="false">'EOL LINKS'!B8</f>
        <v>34.7</v>
      </c>
      <c r="D21" s="333" t="n">
        <f aca="false">'EOL LINKS'!C8</f>
        <v>35.2</v>
      </c>
      <c r="E21" s="38" t="n">
        <f aca="false">(C21+D21)/2</f>
        <v>34.95</v>
      </c>
      <c r="F21" s="117" t="n">
        <v>0</v>
      </c>
      <c r="G21" s="40" t="n">
        <f aca="false">E21-F21</f>
        <v>34.95</v>
      </c>
      <c r="H21" s="119" t="n">
        <f aca="false">H20</f>
        <v>994.800693240901</v>
      </c>
      <c r="I21" s="139" t="n">
        <f aca="false">R23</f>
        <v>0</v>
      </c>
      <c r="J21" s="120" t="n">
        <f aca="false">S23</f>
        <v>20.8653846153846</v>
      </c>
      <c r="K21" s="43" t="n">
        <f aca="false">(I21*16)*G21</f>
        <v>0</v>
      </c>
      <c r="L21" s="193"/>
      <c r="M21" s="193"/>
      <c r="N21" s="198"/>
      <c r="R21" s="154" t="n">
        <v>0</v>
      </c>
      <c r="S21" s="143" t="n">
        <f aca="false">'Zone J'!CF18</f>
        <v>20.8653846153846</v>
      </c>
      <c r="U21" s="326" t="n">
        <f aca="false">CZ21</f>
        <v>0</v>
      </c>
      <c r="W21" s="124" t="n">
        <f aca="false">B19</f>
        <v>37181</v>
      </c>
      <c r="X21" s="125"/>
      <c r="Y21" s="367"/>
      <c r="Z21" s="125"/>
      <c r="AA21" s="367"/>
      <c r="AB21" s="125"/>
      <c r="AC21" s="367"/>
      <c r="AD21" s="128"/>
      <c r="AE21" s="129"/>
      <c r="AF21" s="125"/>
      <c r="AG21" s="129"/>
      <c r="AH21" s="128"/>
      <c r="AI21" s="129"/>
      <c r="AJ21" s="128"/>
      <c r="AK21" s="129"/>
      <c r="AL21" s="128"/>
      <c r="AM21" s="367"/>
      <c r="AN21" s="128"/>
      <c r="AO21" s="129"/>
      <c r="AP21" s="125"/>
      <c r="AQ21" s="129"/>
      <c r="AR21" s="128"/>
      <c r="AS21" s="129"/>
      <c r="AT21" s="128"/>
      <c r="AU21" s="321"/>
      <c r="AV21" s="148"/>
      <c r="AW21" s="149"/>
      <c r="AX21" s="128"/>
      <c r="AY21" s="129"/>
      <c r="AZ21" s="131"/>
      <c r="BA21" s="126"/>
      <c r="BB21" s="131"/>
      <c r="BC21" s="126"/>
      <c r="BD21" s="131"/>
      <c r="BE21" s="126"/>
      <c r="BF21" s="131"/>
      <c r="BG21" s="126"/>
      <c r="BH21" s="131"/>
      <c r="BI21" s="126"/>
      <c r="BJ21" s="131"/>
      <c r="BK21" s="126"/>
      <c r="BL21" s="131"/>
      <c r="BM21" s="126"/>
      <c r="BN21" s="131"/>
      <c r="BO21" s="126"/>
      <c r="BP21" s="131"/>
      <c r="BQ21" s="126"/>
      <c r="BR21" s="131"/>
      <c r="BS21" s="126"/>
      <c r="BT21" s="131"/>
      <c r="BU21" s="126"/>
      <c r="BV21" s="131"/>
      <c r="BW21" s="126"/>
      <c r="BX21" s="131"/>
      <c r="BY21" s="126"/>
      <c r="BZ21" s="131"/>
      <c r="CA21" s="126"/>
      <c r="CB21" s="131"/>
      <c r="CC21" s="126"/>
      <c r="CD21" s="131"/>
      <c r="CE21" s="126"/>
      <c r="CF21" s="131"/>
      <c r="CG21" s="126"/>
      <c r="CH21" s="131"/>
      <c r="CI21" s="126"/>
      <c r="CJ21" s="131"/>
      <c r="CK21" s="126"/>
      <c r="CL21" s="131"/>
      <c r="CM21" s="126"/>
      <c r="CN21" s="131"/>
      <c r="CO21" s="126"/>
      <c r="CP21" s="131"/>
      <c r="CQ21" s="126"/>
      <c r="CR21" s="131"/>
      <c r="CS21" s="126"/>
      <c r="CT21" s="131"/>
      <c r="CU21" s="126"/>
      <c r="CV21" s="131"/>
      <c r="CW21" s="126"/>
      <c r="CX21" s="131"/>
      <c r="CY21" s="126"/>
      <c r="CZ21" s="132" t="n">
        <f aca="false">X21+Z21+AB21+AD21+AF21+AH21+AJ21+AL21+AN21+AP21+AR21+AT21+AV21+AX21+AZ21+BB21+BD21+BF21+BH21+BJ21+BL21+BN21+BP21+BR21+BT21+BV21+BX21+BZ21+CB21+CD21+CF21+CH21+CJ21+CL21+CN21+CP21+CR21+CT21+CV21+CX21</f>
        <v>0</v>
      </c>
      <c r="DA21" s="133" t="n">
        <f aca="false">(Y21+AA21)/2</f>
        <v>0</v>
      </c>
      <c r="DB21" s="124" t="n">
        <f aca="false">W21</f>
        <v>37181</v>
      </c>
    </row>
    <row r="22" customFormat="false" ht="16.5" hidden="false" customHeight="false" outlineLevel="0" collapsed="false">
      <c r="A22" s="199" t="s">
        <v>59</v>
      </c>
      <c r="B22" s="199" t="n">
        <f aca="false">B21+3</f>
        <v>37186</v>
      </c>
      <c r="C22" s="117" t="n">
        <f aca="false">'EOL LINKS'!B10</f>
        <v>34.45</v>
      </c>
      <c r="D22" s="117" t="n">
        <f aca="false">'EOL LINKS'!C10</f>
        <v>35.45</v>
      </c>
      <c r="E22" s="162" t="n">
        <f aca="false">(C22+D22)/2</f>
        <v>34.95</v>
      </c>
      <c r="F22" s="117" t="n">
        <v>34.75</v>
      </c>
      <c r="G22" s="369" t="n">
        <f aca="false">E22-F22</f>
        <v>0.200000000000003</v>
      </c>
      <c r="H22" s="119" t="n">
        <f aca="false">H21</f>
        <v>994.800693240901</v>
      </c>
      <c r="I22" s="139" t="n">
        <f aca="false">R24</f>
        <v>-550</v>
      </c>
      <c r="J22" s="120" t="n">
        <f aca="false">S24</f>
        <v>21.3322222222222</v>
      </c>
      <c r="K22" s="166" t="n">
        <f aca="false">(I22*16)*G22</f>
        <v>-1760.00000000003</v>
      </c>
      <c r="L22" s="193"/>
      <c r="M22" s="200"/>
      <c r="N22" s="201" t="s">
        <v>38</v>
      </c>
      <c r="O22" s="202" t="s">
        <v>65</v>
      </c>
      <c r="P22" s="203" t="s">
        <v>66</v>
      </c>
      <c r="Q22" s="204"/>
      <c r="R22" s="154" t="n">
        <v>0</v>
      </c>
      <c r="S22" s="143" t="n">
        <f aca="false">'Zone J'!CF19</f>
        <v>20.8653846153846</v>
      </c>
      <c r="U22" s="326" t="n">
        <f aca="false">CZ22</f>
        <v>0</v>
      </c>
      <c r="W22" s="124" t="n">
        <f aca="false">B20</f>
        <v>37182</v>
      </c>
      <c r="X22" s="125"/>
      <c r="Y22" s="367"/>
      <c r="Z22" s="128"/>
      <c r="AA22" s="367"/>
      <c r="AB22" s="128"/>
      <c r="AC22" s="129"/>
      <c r="AD22" s="125"/>
      <c r="AE22" s="367"/>
      <c r="AF22" s="128"/>
      <c r="AG22" s="367"/>
      <c r="AH22" s="128"/>
      <c r="AI22" s="367"/>
      <c r="AJ22" s="128"/>
      <c r="AK22" s="367"/>
      <c r="AL22" s="128"/>
      <c r="AM22" s="129"/>
      <c r="AN22" s="128"/>
      <c r="AO22" s="129"/>
      <c r="AP22" s="128"/>
      <c r="AQ22" s="129"/>
      <c r="AR22" s="128"/>
      <c r="AS22" s="129"/>
      <c r="AT22" s="128"/>
      <c r="AU22" s="321"/>
      <c r="AV22" s="148"/>
      <c r="AW22" s="149"/>
      <c r="AX22" s="128"/>
      <c r="AY22" s="129"/>
      <c r="AZ22" s="131"/>
      <c r="BA22" s="126"/>
      <c r="BB22" s="131"/>
      <c r="BC22" s="126"/>
      <c r="BD22" s="131"/>
      <c r="BE22" s="126"/>
      <c r="BF22" s="131"/>
      <c r="BG22" s="126"/>
      <c r="BH22" s="131"/>
      <c r="BI22" s="126"/>
      <c r="BJ22" s="131"/>
      <c r="BK22" s="126"/>
      <c r="BL22" s="131"/>
      <c r="BM22" s="126"/>
      <c r="BN22" s="131"/>
      <c r="BO22" s="126"/>
      <c r="BP22" s="131"/>
      <c r="BQ22" s="126"/>
      <c r="BR22" s="131"/>
      <c r="BS22" s="126"/>
      <c r="BT22" s="131"/>
      <c r="BU22" s="126"/>
      <c r="BV22" s="131"/>
      <c r="BW22" s="126"/>
      <c r="BX22" s="131"/>
      <c r="BY22" s="126"/>
      <c r="BZ22" s="131"/>
      <c r="CA22" s="126"/>
      <c r="CB22" s="131"/>
      <c r="CC22" s="126"/>
      <c r="CD22" s="131"/>
      <c r="CE22" s="126"/>
      <c r="CF22" s="131"/>
      <c r="CG22" s="126"/>
      <c r="CH22" s="131"/>
      <c r="CI22" s="126"/>
      <c r="CJ22" s="131"/>
      <c r="CK22" s="126"/>
      <c r="CL22" s="131"/>
      <c r="CM22" s="126"/>
      <c r="CN22" s="131"/>
      <c r="CO22" s="126"/>
      <c r="CP22" s="131"/>
      <c r="CQ22" s="126"/>
      <c r="CR22" s="131"/>
      <c r="CS22" s="126"/>
      <c r="CT22" s="131"/>
      <c r="CU22" s="126"/>
      <c r="CV22" s="131"/>
      <c r="CW22" s="126"/>
      <c r="CX22" s="131"/>
      <c r="CY22" s="126"/>
      <c r="CZ22" s="132" t="n">
        <f aca="false">X22+Z22+AB22+AD22+AF22+AH22+AJ22+AL22+AN22+AP22+AR22+AT22+AV22+AX22+AZ22+BB22+BD22+BF22+BH22+BJ22+BL22+BN22+BP22+BR22+BT22+BV22+BX22+BZ22+CB22+CD22+CF22+CH22+CJ22+CL22+CN22+CP22+CR22+CT22+CV22+CX22</f>
        <v>0</v>
      </c>
      <c r="DA22" s="133" t="n">
        <f aca="false">(Y22+AA22)/2</f>
        <v>0</v>
      </c>
      <c r="DB22" s="124" t="n">
        <f aca="false">W22</f>
        <v>37182</v>
      </c>
    </row>
    <row r="23" customFormat="false" ht="16.5" hidden="false" customHeight="false" outlineLevel="0" collapsed="false">
      <c r="A23" s="205" t="s">
        <v>61</v>
      </c>
      <c r="B23" s="205" t="n">
        <f aca="false">B22+1</f>
        <v>37187</v>
      </c>
      <c r="C23" s="206" t="n">
        <f aca="false">C22</f>
        <v>34.45</v>
      </c>
      <c r="D23" s="206" t="n">
        <f aca="false">D22</f>
        <v>35.45</v>
      </c>
      <c r="E23" s="171" t="n">
        <f aca="false">(C23+D23)/2</f>
        <v>34.95</v>
      </c>
      <c r="F23" s="117" t="n">
        <v>34.75</v>
      </c>
      <c r="G23" s="370" t="n">
        <f aca="false">E23-F23</f>
        <v>0.200000000000003</v>
      </c>
      <c r="H23" s="119" t="n">
        <f aca="false">H22</f>
        <v>994.800693240901</v>
      </c>
      <c r="I23" s="139" t="n">
        <f aca="false">R25</f>
        <v>-550</v>
      </c>
      <c r="J23" s="120" t="n">
        <f aca="false">S25</f>
        <v>21.3321388888889</v>
      </c>
      <c r="K23" s="173" t="n">
        <f aca="false">(I23*16)*G23</f>
        <v>-1760.00000000003</v>
      </c>
      <c r="L23" s="193"/>
      <c r="M23" s="207" t="s">
        <v>67</v>
      </c>
      <c r="N23" s="208"/>
      <c r="O23" s="209" t="n">
        <v>0</v>
      </c>
      <c r="P23" s="210" t="n">
        <v>200</v>
      </c>
      <c r="Q23" s="211"/>
      <c r="R23" s="154" t="n">
        <v>0</v>
      </c>
      <c r="S23" s="143" t="n">
        <f aca="false">'Zone J'!CF20</f>
        <v>20.8653846153846</v>
      </c>
      <c r="U23" s="326" t="n">
        <f aca="false">CZ23</f>
        <v>0</v>
      </c>
      <c r="W23" s="124" t="n">
        <f aca="false">B21</f>
        <v>37183</v>
      </c>
      <c r="X23" s="125"/>
      <c r="Y23" s="367"/>
      <c r="Z23" s="125"/>
      <c r="AA23" s="367"/>
      <c r="AB23" s="125"/>
      <c r="AC23" s="367"/>
      <c r="AD23" s="128"/>
      <c r="AE23" s="129"/>
      <c r="AF23" s="125"/>
      <c r="AG23" s="129"/>
      <c r="AH23" s="128"/>
      <c r="AI23" s="129"/>
      <c r="AJ23" s="128"/>
      <c r="AK23" s="129"/>
      <c r="AL23" s="128"/>
      <c r="AM23" s="367"/>
      <c r="AN23" s="128"/>
      <c r="AO23" s="129"/>
      <c r="AP23" s="125"/>
      <c r="AQ23" s="129"/>
      <c r="AR23" s="128"/>
      <c r="AS23" s="129"/>
      <c r="AT23" s="128"/>
      <c r="AU23" s="321"/>
      <c r="AV23" s="148"/>
      <c r="AW23" s="149"/>
      <c r="AX23" s="128"/>
      <c r="AY23" s="129"/>
      <c r="AZ23" s="131"/>
      <c r="BA23" s="126"/>
      <c r="BB23" s="131"/>
      <c r="BC23" s="126"/>
      <c r="BD23" s="131"/>
      <c r="BE23" s="126"/>
      <c r="BF23" s="131"/>
      <c r="BG23" s="126"/>
      <c r="BH23" s="131"/>
      <c r="BI23" s="126"/>
      <c r="BJ23" s="131"/>
      <c r="BK23" s="126"/>
      <c r="BL23" s="131"/>
      <c r="BM23" s="126"/>
      <c r="BN23" s="131"/>
      <c r="BO23" s="126"/>
      <c r="BP23" s="131"/>
      <c r="BQ23" s="126"/>
      <c r="BR23" s="131"/>
      <c r="BS23" s="126"/>
      <c r="BT23" s="131"/>
      <c r="BU23" s="126"/>
      <c r="BV23" s="131"/>
      <c r="BW23" s="126"/>
      <c r="BX23" s="131"/>
      <c r="BY23" s="126"/>
      <c r="BZ23" s="131"/>
      <c r="CA23" s="126"/>
      <c r="CB23" s="131"/>
      <c r="CC23" s="126"/>
      <c r="CD23" s="131"/>
      <c r="CE23" s="126"/>
      <c r="CF23" s="131"/>
      <c r="CG23" s="126"/>
      <c r="CH23" s="131"/>
      <c r="CI23" s="126"/>
      <c r="CJ23" s="131"/>
      <c r="CK23" s="126"/>
      <c r="CL23" s="131"/>
      <c r="CM23" s="126"/>
      <c r="CN23" s="131"/>
      <c r="CO23" s="126"/>
      <c r="CP23" s="131"/>
      <c r="CQ23" s="126"/>
      <c r="CR23" s="131"/>
      <c r="CS23" s="126"/>
      <c r="CT23" s="131"/>
      <c r="CU23" s="126"/>
      <c r="CV23" s="131"/>
      <c r="CW23" s="126"/>
      <c r="CX23" s="131"/>
      <c r="CY23" s="126"/>
      <c r="CZ23" s="132" t="n">
        <f aca="false">X23+Z23+AB23+AD23+AF23+AH23+AJ23+AL23+AN23+AP23+AR23+AT23+AV23+AX23+AZ23+BB23+BD23+BF23+BH23+BJ23+BL23+BN23+BP23+BR23+BT23+BV23+BX23+BZ23+CB23+CD23+CF23+CH23+CJ23+CL23+CN23+CP23+CR23+CT23+CV23+CX23</f>
        <v>0</v>
      </c>
      <c r="DA23" s="133" t="n">
        <f aca="false">(Y23+AA23)/2</f>
        <v>0</v>
      </c>
      <c r="DB23" s="124" t="n">
        <f aca="false">W23</f>
        <v>37183</v>
      </c>
    </row>
    <row r="24" customFormat="false" ht="16.5" hidden="false" customHeight="false" outlineLevel="0" collapsed="false">
      <c r="A24" s="169" t="s">
        <v>62</v>
      </c>
      <c r="B24" s="205" t="n">
        <f aca="false">B23+1</f>
        <v>37188</v>
      </c>
      <c r="C24" s="206" t="n">
        <f aca="false">C23</f>
        <v>34.45</v>
      </c>
      <c r="D24" s="206" t="n">
        <f aca="false">D23</f>
        <v>35.45</v>
      </c>
      <c r="E24" s="174" t="n">
        <f aca="false">(C24+D24)/2</f>
        <v>34.95</v>
      </c>
      <c r="F24" s="117" t="n">
        <v>34.75</v>
      </c>
      <c r="G24" s="371" t="n">
        <f aca="false">E24-F24</f>
        <v>0.200000000000003</v>
      </c>
      <c r="H24" s="119" t="n">
        <f aca="false">H23</f>
        <v>994.800693240901</v>
      </c>
      <c r="I24" s="139" t="n">
        <f aca="false">R26</f>
        <v>-550</v>
      </c>
      <c r="J24" s="120" t="n">
        <f aca="false">S26</f>
        <v>21.3320555555556</v>
      </c>
      <c r="K24" s="175" t="n">
        <f aca="false">(I24*16)*G24</f>
        <v>-1760.00000000003</v>
      </c>
      <c r="L24" s="193"/>
      <c r="M24" s="212" t="s">
        <v>68</v>
      </c>
      <c r="N24" s="213"/>
      <c r="O24" s="209" t="n">
        <v>0</v>
      </c>
      <c r="P24" s="210" t="n">
        <v>200</v>
      </c>
      <c r="Q24" s="211"/>
      <c r="R24" s="154" t="n">
        <f aca="false">'Zone J'!CE21</f>
        <v>-550</v>
      </c>
      <c r="S24" s="143" t="n">
        <f aca="false">'Zone J'!CF21</f>
        <v>21.3322222222222</v>
      </c>
      <c r="U24" s="326" t="n">
        <f aca="false">CZ24</f>
        <v>0</v>
      </c>
      <c r="W24" s="124" t="n">
        <f aca="false">B22</f>
        <v>37186</v>
      </c>
      <c r="X24" s="125" t="n">
        <v>0</v>
      </c>
      <c r="Y24" s="367" t="n">
        <v>34.4</v>
      </c>
      <c r="Z24" s="125"/>
      <c r="AA24" s="367"/>
      <c r="AB24" s="125"/>
      <c r="AC24" s="367"/>
      <c r="AD24" s="125"/>
      <c r="AE24" s="129"/>
      <c r="AF24" s="125"/>
      <c r="AG24" s="129"/>
      <c r="AH24" s="128"/>
      <c r="AI24" s="129"/>
      <c r="AJ24" s="128"/>
      <c r="AK24" s="367"/>
      <c r="AL24" s="128"/>
      <c r="AM24" s="129"/>
      <c r="AN24" s="128"/>
      <c r="AO24" s="129"/>
      <c r="AP24" s="125"/>
      <c r="AQ24" s="129"/>
      <c r="AR24" s="128"/>
      <c r="AS24" s="129"/>
      <c r="AT24" s="128"/>
      <c r="AU24" s="321"/>
      <c r="AV24" s="148"/>
      <c r="AW24" s="149"/>
      <c r="AX24" s="128"/>
      <c r="AY24" s="129"/>
      <c r="AZ24" s="131"/>
      <c r="BA24" s="126"/>
      <c r="BB24" s="131"/>
      <c r="BC24" s="126"/>
      <c r="BD24" s="131"/>
      <c r="BE24" s="126"/>
      <c r="BF24" s="131"/>
      <c r="BG24" s="126"/>
      <c r="BH24" s="131"/>
      <c r="BI24" s="126"/>
      <c r="BJ24" s="131"/>
      <c r="BK24" s="126"/>
      <c r="BL24" s="131"/>
      <c r="BM24" s="126"/>
      <c r="BN24" s="131"/>
      <c r="BO24" s="126"/>
      <c r="BP24" s="131"/>
      <c r="BQ24" s="126"/>
      <c r="BR24" s="131"/>
      <c r="BS24" s="126"/>
      <c r="BT24" s="131"/>
      <c r="BU24" s="126"/>
      <c r="BV24" s="131"/>
      <c r="BW24" s="126"/>
      <c r="BX24" s="131"/>
      <c r="BY24" s="126"/>
      <c r="BZ24" s="131"/>
      <c r="CA24" s="126"/>
      <c r="CB24" s="131"/>
      <c r="CC24" s="126"/>
      <c r="CD24" s="131"/>
      <c r="CE24" s="126"/>
      <c r="CF24" s="131"/>
      <c r="CG24" s="126"/>
      <c r="CH24" s="131"/>
      <c r="CI24" s="126"/>
      <c r="CJ24" s="131"/>
      <c r="CK24" s="126"/>
      <c r="CL24" s="131"/>
      <c r="CM24" s="126"/>
      <c r="CN24" s="131"/>
      <c r="CO24" s="126"/>
      <c r="CP24" s="131"/>
      <c r="CQ24" s="126"/>
      <c r="CR24" s="131"/>
      <c r="CS24" s="126"/>
      <c r="CT24" s="131"/>
      <c r="CU24" s="126"/>
      <c r="CV24" s="131"/>
      <c r="CW24" s="126"/>
      <c r="CX24" s="131"/>
      <c r="CY24" s="126"/>
      <c r="CZ24" s="132" t="n">
        <f aca="false">X24+Z24+AB24+AD24+AF24+AH24+AJ24+AL24+AN24+AP24+AR24+AT24+AV24+AX24+AZ24+BB24+BD24+BF24+BH24+BJ24+BL24+BN24+BP24+BR24+BT24+BV24+BX24+BZ24+CB24+CD24+CF24+CH24+CJ24+CL24+CN24+CP24+CR24+CT24+CV24+CX24</f>
        <v>0</v>
      </c>
      <c r="DA24" s="133" t="n">
        <f aca="false">(Y24+AA24)/2</f>
        <v>17.2</v>
      </c>
      <c r="DB24" s="124" t="n">
        <f aca="false">W24</f>
        <v>37186</v>
      </c>
    </row>
    <row r="25" customFormat="false" ht="16.5" hidden="false" customHeight="false" outlineLevel="0" collapsed="false">
      <c r="A25" s="169" t="s">
        <v>63</v>
      </c>
      <c r="B25" s="205" t="n">
        <f aca="false">B24+1</f>
        <v>37189</v>
      </c>
      <c r="C25" s="206" t="n">
        <f aca="false">C24</f>
        <v>34.45</v>
      </c>
      <c r="D25" s="206" t="n">
        <f aca="false">D24</f>
        <v>35.45</v>
      </c>
      <c r="E25" s="174" t="n">
        <f aca="false">(C25+D25)/2</f>
        <v>34.95</v>
      </c>
      <c r="F25" s="117" t="n">
        <v>34.75</v>
      </c>
      <c r="G25" s="371" t="n">
        <f aca="false">E25-F25</f>
        <v>0.200000000000003</v>
      </c>
      <c r="H25" s="119" t="n">
        <f aca="false">H24</f>
        <v>994.800693240901</v>
      </c>
      <c r="I25" s="139" t="n">
        <f aca="false">R27</f>
        <v>-550</v>
      </c>
      <c r="J25" s="120" t="n">
        <f aca="false">S27</f>
        <v>19.6241833333333</v>
      </c>
      <c r="K25" s="175" t="n">
        <f aca="false">(I25*16)*G25</f>
        <v>-1760.00000000003</v>
      </c>
      <c r="L25" s="193"/>
      <c r="M25" s="207" t="s">
        <v>69</v>
      </c>
      <c r="N25" s="214"/>
      <c r="O25" s="215" t="n">
        <v>0</v>
      </c>
      <c r="P25" s="210" t="n">
        <v>200</v>
      </c>
      <c r="Q25" s="211"/>
      <c r="R25" s="154" t="n">
        <f aca="false">'Zone J'!CE22</f>
        <v>-550</v>
      </c>
      <c r="S25" s="143" t="n">
        <f aca="false">'Zone J'!CF22</f>
        <v>21.3321388888889</v>
      </c>
      <c r="U25" s="326" t="n">
        <f aca="false">CZ25</f>
        <v>0</v>
      </c>
      <c r="W25" s="124" t="n">
        <f aca="false">B23</f>
        <v>37187</v>
      </c>
      <c r="X25" s="125" t="n">
        <v>0</v>
      </c>
      <c r="Y25" s="367" t="n">
        <v>34.4</v>
      </c>
      <c r="Z25" s="128"/>
      <c r="AA25" s="367"/>
      <c r="AB25" s="128"/>
      <c r="AC25" s="129"/>
      <c r="AD25" s="128"/>
      <c r="AE25" s="367"/>
      <c r="AF25" s="128"/>
      <c r="AG25" s="367"/>
      <c r="AH25" s="128"/>
      <c r="AI25" s="367"/>
      <c r="AJ25" s="128"/>
      <c r="AK25" s="129"/>
      <c r="AL25" s="128"/>
      <c r="AM25" s="129"/>
      <c r="AN25" s="128"/>
      <c r="AO25" s="129"/>
      <c r="AP25" s="128"/>
      <c r="AQ25" s="129"/>
      <c r="AR25" s="128"/>
      <c r="AS25" s="129"/>
      <c r="AT25" s="128"/>
      <c r="AU25" s="321"/>
      <c r="AV25" s="148"/>
      <c r="AW25" s="149"/>
      <c r="AX25" s="128"/>
      <c r="AY25" s="129"/>
      <c r="AZ25" s="131"/>
      <c r="BA25" s="126"/>
      <c r="BB25" s="131"/>
      <c r="BC25" s="126"/>
      <c r="BD25" s="131"/>
      <c r="BE25" s="126"/>
      <c r="BF25" s="131"/>
      <c r="BG25" s="126"/>
      <c r="BH25" s="131"/>
      <c r="BI25" s="126"/>
      <c r="BJ25" s="131"/>
      <c r="BK25" s="126"/>
      <c r="BL25" s="131"/>
      <c r="BM25" s="126"/>
      <c r="BN25" s="131"/>
      <c r="BO25" s="126"/>
      <c r="BP25" s="131"/>
      <c r="BQ25" s="126"/>
      <c r="BR25" s="131"/>
      <c r="BS25" s="126"/>
      <c r="BT25" s="131"/>
      <c r="BU25" s="126"/>
      <c r="BV25" s="131"/>
      <c r="BW25" s="126"/>
      <c r="BX25" s="131"/>
      <c r="BY25" s="126"/>
      <c r="BZ25" s="131"/>
      <c r="CA25" s="126"/>
      <c r="CB25" s="131"/>
      <c r="CC25" s="126"/>
      <c r="CD25" s="131"/>
      <c r="CE25" s="126"/>
      <c r="CF25" s="131"/>
      <c r="CG25" s="126"/>
      <c r="CH25" s="131"/>
      <c r="CI25" s="126"/>
      <c r="CJ25" s="131"/>
      <c r="CK25" s="126"/>
      <c r="CL25" s="131"/>
      <c r="CM25" s="126"/>
      <c r="CN25" s="131"/>
      <c r="CO25" s="126"/>
      <c r="CP25" s="131"/>
      <c r="CQ25" s="126"/>
      <c r="CR25" s="131"/>
      <c r="CS25" s="126"/>
      <c r="CT25" s="131"/>
      <c r="CU25" s="126"/>
      <c r="CV25" s="131"/>
      <c r="CW25" s="126"/>
      <c r="CX25" s="131"/>
      <c r="CY25" s="126"/>
      <c r="CZ25" s="132" t="n">
        <f aca="false">X25+Z25+AB25+AD25+AF25+AH25+AJ25+AL25+AN25+AP25+AR25+AT25+AV25+AX25+AZ25+BB25+BD25+BF25+BH25+BJ25+BL25+BN25+BP25+BR25+BT25+BV25+BX25+BZ25+CB25+CD25+CF25+CH25+CJ25+CL25+CN25+CP25+CR25+CT25+CV25+CX25</f>
        <v>0</v>
      </c>
      <c r="DA25" s="133" t="n">
        <f aca="false">(Y25+AA25+AC25+AE25)/4</f>
        <v>8.6</v>
      </c>
      <c r="DB25" s="124" t="n">
        <f aca="false">W25</f>
        <v>37187</v>
      </c>
    </row>
    <row r="26" customFormat="false" ht="16.5" hidden="false" customHeight="false" outlineLevel="0" collapsed="false">
      <c r="A26" s="216" t="s">
        <v>64</v>
      </c>
      <c r="B26" s="216" t="n">
        <f aca="false">B25+1</f>
        <v>37190</v>
      </c>
      <c r="C26" s="217" t="n">
        <f aca="false">C25</f>
        <v>34.45</v>
      </c>
      <c r="D26" s="217" t="n">
        <f aca="false">D25</f>
        <v>35.45</v>
      </c>
      <c r="E26" s="179" t="n">
        <f aca="false">(C26+D26)/2</f>
        <v>34.95</v>
      </c>
      <c r="F26" s="117" t="n">
        <v>34.75</v>
      </c>
      <c r="G26" s="372" t="n">
        <f aca="false">E26-F26</f>
        <v>0.200000000000003</v>
      </c>
      <c r="H26" s="119" t="n">
        <f aca="false">H25</f>
        <v>994.800693240901</v>
      </c>
      <c r="I26" s="139" t="n">
        <f aca="false">R28</f>
        <v>-550</v>
      </c>
      <c r="J26" s="159" t="n">
        <f aca="false">S28</f>
        <v>19.6241333333333</v>
      </c>
      <c r="K26" s="180" t="n">
        <f aca="false">(I26*16)*G26</f>
        <v>-1760.00000000003</v>
      </c>
      <c r="L26" s="193"/>
      <c r="M26" s="32"/>
      <c r="N26" s="218"/>
      <c r="O26" s="211"/>
      <c r="P26" s="32"/>
      <c r="Q26" s="32"/>
      <c r="R26" s="154" t="n">
        <f aca="false">'Zone J'!CE23</f>
        <v>-550</v>
      </c>
      <c r="S26" s="143" t="n">
        <f aca="false">'Zone J'!CF23</f>
        <v>21.3320555555556</v>
      </c>
      <c r="U26" s="326" t="n">
        <f aca="false">CZ26</f>
        <v>0</v>
      </c>
      <c r="W26" s="124" t="n">
        <f aca="false">B24</f>
        <v>37188</v>
      </c>
      <c r="X26" s="125" t="n">
        <v>0</v>
      </c>
      <c r="Y26" s="367" t="n">
        <v>34.4</v>
      </c>
      <c r="Z26" s="125"/>
      <c r="AA26" s="367"/>
      <c r="AB26" s="125"/>
      <c r="AC26" s="367"/>
      <c r="AD26" s="125"/>
      <c r="AE26" s="129"/>
      <c r="AF26" s="125"/>
      <c r="AG26" s="129"/>
      <c r="AH26" s="128"/>
      <c r="AI26" s="129"/>
      <c r="AJ26" s="128"/>
      <c r="AK26" s="367"/>
      <c r="AL26" s="128"/>
      <c r="AM26" s="129"/>
      <c r="AN26" s="128"/>
      <c r="AO26" s="129"/>
      <c r="AP26" s="125"/>
      <c r="AQ26" s="129"/>
      <c r="AR26" s="128"/>
      <c r="AS26" s="129"/>
      <c r="AT26" s="128"/>
      <c r="AU26" s="321"/>
      <c r="AV26" s="148"/>
      <c r="AW26" s="149"/>
      <c r="AX26" s="128"/>
      <c r="AY26" s="129"/>
      <c r="AZ26" s="131"/>
      <c r="BA26" s="126"/>
      <c r="BB26" s="131"/>
      <c r="BC26" s="126"/>
      <c r="BD26" s="131"/>
      <c r="BE26" s="126"/>
      <c r="BF26" s="131"/>
      <c r="BG26" s="126"/>
      <c r="BH26" s="131"/>
      <c r="BI26" s="126"/>
      <c r="BJ26" s="131"/>
      <c r="BK26" s="126"/>
      <c r="BL26" s="131"/>
      <c r="BM26" s="126"/>
      <c r="BN26" s="131"/>
      <c r="BO26" s="126"/>
      <c r="BP26" s="131"/>
      <c r="BQ26" s="126"/>
      <c r="BR26" s="131"/>
      <c r="BS26" s="126"/>
      <c r="BT26" s="131"/>
      <c r="BU26" s="126"/>
      <c r="BV26" s="131"/>
      <c r="BW26" s="126"/>
      <c r="BX26" s="131"/>
      <c r="BY26" s="126"/>
      <c r="BZ26" s="131"/>
      <c r="CA26" s="126"/>
      <c r="CB26" s="131"/>
      <c r="CC26" s="126"/>
      <c r="CD26" s="131"/>
      <c r="CE26" s="126"/>
      <c r="CF26" s="131"/>
      <c r="CG26" s="126"/>
      <c r="CH26" s="131"/>
      <c r="CI26" s="126"/>
      <c r="CJ26" s="131"/>
      <c r="CK26" s="126"/>
      <c r="CL26" s="131"/>
      <c r="CM26" s="126"/>
      <c r="CN26" s="131"/>
      <c r="CO26" s="126"/>
      <c r="CP26" s="131"/>
      <c r="CQ26" s="126"/>
      <c r="CR26" s="131"/>
      <c r="CS26" s="126"/>
      <c r="CT26" s="131"/>
      <c r="CU26" s="126"/>
      <c r="CV26" s="131"/>
      <c r="CW26" s="126"/>
      <c r="CX26" s="131"/>
      <c r="CY26" s="126"/>
      <c r="CZ26" s="132" t="n">
        <f aca="false">X26+Z26+AB26+AD26+AF26+AH26+AJ26+AL26+AN26+AP26+AR26+AT26+AV26+AX26+AZ26+BB26+BD26+BF26+BH26+BJ26+BL26+BN26+BP26+BR26+BT26+BV26+BX26+BZ26+CB26+CD26+CF26+CH26+CJ26+CL26+CN26+CP26+CR26+CT26+CV26+CX26</f>
        <v>0</v>
      </c>
      <c r="DA26" s="133" t="n">
        <f aca="false">(Y26+AA26+AC26+AE26)/4</f>
        <v>8.6</v>
      </c>
      <c r="DB26" s="124" t="n">
        <f aca="false">W26</f>
        <v>37188</v>
      </c>
    </row>
    <row r="27" customFormat="false" ht="16.5" hidden="false" customHeight="false" outlineLevel="0" collapsed="false">
      <c r="A27" s="114" t="s">
        <v>59</v>
      </c>
      <c r="B27" s="219" t="n">
        <f aca="false">B26+3</f>
        <v>37193</v>
      </c>
      <c r="C27" s="373" t="n">
        <f aca="false">'EOL LINKS'!B13</f>
        <v>35.75</v>
      </c>
      <c r="D27" s="373" t="n">
        <f aca="false">'EOL LINKS'!C13</f>
        <v>36.75</v>
      </c>
      <c r="E27" s="310" t="n">
        <f aca="false">(C27+D27)/2</f>
        <v>36.25</v>
      </c>
      <c r="F27" s="117" t="n">
        <v>34.75</v>
      </c>
      <c r="G27" s="163" t="n">
        <f aca="false">E27-F27</f>
        <v>1.5</v>
      </c>
      <c r="H27" s="119" t="n">
        <f aca="false">H26</f>
        <v>994.800693240901</v>
      </c>
      <c r="I27" s="139" t="n">
        <f aca="false">R29</f>
        <v>-550</v>
      </c>
      <c r="J27" s="374" t="n">
        <f aca="false">S29</f>
        <v>19.6240833333333</v>
      </c>
      <c r="K27" s="375" t="n">
        <f aca="false">(I27*16)*G27</f>
        <v>-13200</v>
      </c>
      <c r="L27" s="193"/>
      <c r="M27" s="224" t="s">
        <v>70</v>
      </c>
      <c r="N27" s="225" t="s">
        <v>71</v>
      </c>
      <c r="O27" s="207" t="s">
        <v>36</v>
      </c>
      <c r="P27" s="211"/>
      <c r="Q27" s="211"/>
      <c r="R27" s="154" t="n">
        <f aca="false">'Zone J'!CE24</f>
        <v>-550</v>
      </c>
      <c r="S27" s="143" t="n">
        <f aca="false">'Zone J'!CF24</f>
        <v>19.6241833333333</v>
      </c>
      <c r="U27" s="326" t="n">
        <f aca="false">CZ27</f>
        <v>0</v>
      </c>
      <c r="W27" s="124" t="n">
        <f aca="false">B25</f>
        <v>37189</v>
      </c>
      <c r="X27" s="125" t="n">
        <v>0</v>
      </c>
      <c r="Y27" s="367" t="n">
        <v>34.4</v>
      </c>
      <c r="Z27" s="128"/>
      <c r="AA27" s="367"/>
      <c r="AB27" s="128"/>
      <c r="AC27" s="129"/>
      <c r="AD27" s="128"/>
      <c r="AE27" s="367"/>
      <c r="AF27" s="128"/>
      <c r="AG27" s="367"/>
      <c r="AH27" s="128"/>
      <c r="AI27" s="367"/>
      <c r="AJ27" s="128"/>
      <c r="AK27" s="129"/>
      <c r="AL27" s="128"/>
      <c r="AM27" s="367"/>
      <c r="AN27" s="128"/>
      <c r="AO27" s="129"/>
      <c r="AP27" s="128"/>
      <c r="AQ27" s="129"/>
      <c r="AR27" s="128"/>
      <c r="AS27" s="129"/>
      <c r="AT27" s="128"/>
      <c r="AU27" s="321"/>
      <c r="AV27" s="148"/>
      <c r="AW27" s="149"/>
      <c r="AX27" s="128"/>
      <c r="AY27" s="129"/>
      <c r="AZ27" s="131"/>
      <c r="BA27" s="126"/>
      <c r="BB27" s="131"/>
      <c r="BC27" s="126"/>
      <c r="BD27" s="131"/>
      <c r="BE27" s="126"/>
      <c r="BF27" s="131"/>
      <c r="BG27" s="126"/>
      <c r="BH27" s="131"/>
      <c r="BI27" s="126"/>
      <c r="BJ27" s="131"/>
      <c r="BK27" s="126"/>
      <c r="BL27" s="131"/>
      <c r="BM27" s="126"/>
      <c r="BN27" s="131"/>
      <c r="BO27" s="126"/>
      <c r="BP27" s="131"/>
      <c r="BQ27" s="126"/>
      <c r="BR27" s="131"/>
      <c r="BS27" s="126"/>
      <c r="BT27" s="131"/>
      <c r="BU27" s="126"/>
      <c r="BV27" s="131"/>
      <c r="BW27" s="126"/>
      <c r="BX27" s="131"/>
      <c r="BY27" s="126"/>
      <c r="BZ27" s="131"/>
      <c r="CA27" s="126"/>
      <c r="CB27" s="131"/>
      <c r="CC27" s="126"/>
      <c r="CD27" s="131"/>
      <c r="CE27" s="126"/>
      <c r="CF27" s="131"/>
      <c r="CG27" s="126"/>
      <c r="CH27" s="131"/>
      <c r="CI27" s="126"/>
      <c r="CJ27" s="131"/>
      <c r="CK27" s="126"/>
      <c r="CL27" s="131"/>
      <c r="CM27" s="126"/>
      <c r="CN27" s="131"/>
      <c r="CO27" s="126"/>
      <c r="CP27" s="131"/>
      <c r="CQ27" s="126"/>
      <c r="CR27" s="131"/>
      <c r="CS27" s="126"/>
      <c r="CT27" s="131"/>
      <c r="CU27" s="126"/>
      <c r="CV27" s="131"/>
      <c r="CW27" s="126"/>
      <c r="CX27" s="131"/>
      <c r="CY27" s="126"/>
      <c r="CZ27" s="132" t="n">
        <f aca="false">X27+Z27+AB27+AD27+AF27+AH27+AJ27+AL27+AN27+AP27+AR27+AT27+AV27+AX27+AZ27+BB27+BD27+BF27+BH27+BJ27+BL27+BN27+BP27+BR27+BT27+BV27+BX27+BZ27+CB27+CD27+CF27+CH27+CJ27+CL27+CN27+CP27+CR27+CT27+CV27+CX27</f>
        <v>0</v>
      </c>
      <c r="DA27" s="133" t="n">
        <f aca="false">(Y27+AA27+AC27+AE27+AG27+AI27+AK27+AM27+AO27+AQ27)/10</f>
        <v>3.44</v>
      </c>
      <c r="DB27" s="124" t="n">
        <f aca="false">W27</f>
        <v>37189</v>
      </c>
    </row>
    <row r="28" customFormat="false" ht="16.5" hidden="false" customHeight="false" outlineLevel="0" collapsed="false">
      <c r="A28" s="324" t="s">
        <v>61</v>
      </c>
      <c r="B28" s="219" t="n">
        <f aca="false">B27+1</f>
        <v>37194</v>
      </c>
      <c r="C28" s="232" t="n">
        <f aca="false">C27</f>
        <v>35.75</v>
      </c>
      <c r="D28" s="232" t="n">
        <f aca="false">D27</f>
        <v>36.75</v>
      </c>
      <c r="E28" s="333" t="n">
        <f aca="false">(C28+D28)/2</f>
        <v>36.25</v>
      </c>
      <c r="F28" s="117" t="n">
        <v>34.75</v>
      </c>
      <c r="G28" s="138" t="n">
        <f aca="false">E28-F28</f>
        <v>1.5</v>
      </c>
      <c r="H28" s="119" t="n">
        <f aca="false">H27</f>
        <v>994.800693240901</v>
      </c>
      <c r="I28" s="139" t="n">
        <f aca="false">R30</f>
        <v>-550</v>
      </c>
      <c r="J28" s="120" t="n">
        <f aca="false">S30</f>
        <v>19.6240333333333</v>
      </c>
      <c r="K28" s="340" t="n">
        <f aca="false">(I28*16)*G28</f>
        <v>-13200</v>
      </c>
      <c r="L28" s="193"/>
      <c r="M28" s="229" t="s">
        <v>72</v>
      </c>
      <c r="N28" s="230" t="n">
        <v>14</v>
      </c>
      <c r="O28" s="231" t="n">
        <v>14.5</v>
      </c>
      <c r="P28" s="32"/>
      <c r="Q28" s="32"/>
      <c r="R28" s="154" t="n">
        <f aca="false">'Zone J'!CE25</f>
        <v>-550</v>
      </c>
      <c r="S28" s="143" t="n">
        <f aca="false">'Zone J'!CF25</f>
        <v>19.6241333333333</v>
      </c>
      <c r="U28" s="326" t="n">
        <f aca="false">CZ28</f>
        <v>0</v>
      </c>
      <c r="W28" s="124" t="n">
        <f aca="false">B26</f>
        <v>37190</v>
      </c>
      <c r="X28" s="125" t="n">
        <v>0</v>
      </c>
      <c r="Y28" s="367" t="n">
        <v>34.4</v>
      </c>
      <c r="Z28" s="125"/>
      <c r="AA28" s="367"/>
      <c r="AB28" s="125"/>
      <c r="AC28" s="367"/>
      <c r="AD28" s="125"/>
      <c r="AE28" s="129"/>
      <c r="AF28" s="125"/>
      <c r="AG28" s="129"/>
      <c r="AH28" s="128"/>
      <c r="AI28" s="129"/>
      <c r="AJ28" s="128"/>
      <c r="AK28" s="129"/>
      <c r="AL28" s="128"/>
      <c r="AM28" s="129"/>
      <c r="AN28" s="128"/>
      <c r="AO28" s="129"/>
      <c r="AP28" s="125"/>
      <c r="AQ28" s="129"/>
      <c r="AR28" s="128"/>
      <c r="AS28" s="129"/>
      <c r="AT28" s="128"/>
      <c r="AU28" s="321"/>
      <c r="AV28" s="148"/>
      <c r="AW28" s="149"/>
      <c r="AX28" s="128"/>
      <c r="AY28" s="129"/>
      <c r="AZ28" s="131"/>
      <c r="BA28" s="126"/>
      <c r="BB28" s="131"/>
      <c r="BC28" s="126"/>
      <c r="BD28" s="131"/>
      <c r="BE28" s="126"/>
      <c r="BF28" s="131"/>
      <c r="BG28" s="126"/>
      <c r="BH28" s="131"/>
      <c r="BI28" s="126"/>
      <c r="BJ28" s="131"/>
      <c r="BK28" s="126"/>
      <c r="BL28" s="131"/>
      <c r="BM28" s="126"/>
      <c r="BN28" s="131"/>
      <c r="BO28" s="126"/>
      <c r="BP28" s="131"/>
      <c r="BQ28" s="126"/>
      <c r="BR28" s="131"/>
      <c r="BS28" s="126"/>
      <c r="BT28" s="131"/>
      <c r="BU28" s="126"/>
      <c r="BV28" s="131"/>
      <c r="BW28" s="126"/>
      <c r="BX28" s="131"/>
      <c r="BY28" s="126"/>
      <c r="BZ28" s="131"/>
      <c r="CA28" s="126"/>
      <c r="CB28" s="131"/>
      <c r="CC28" s="126"/>
      <c r="CD28" s="131"/>
      <c r="CE28" s="126"/>
      <c r="CF28" s="131"/>
      <c r="CG28" s="126"/>
      <c r="CH28" s="131"/>
      <c r="CI28" s="126"/>
      <c r="CJ28" s="131"/>
      <c r="CK28" s="126"/>
      <c r="CL28" s="131"/>
      <c r="CM28" s="126"/>
      <c r="CN28" s="131"/>
      <c r="CO28" s="126"/>
      <c r="CP28" s="131"/>
      <c r="CQ28" s="126"/>
      <c r="CR28" s="131"/>
      <c r="CS28" s="126"/>
      <c r="CT28" s="131"/>
      <c r="CU28" s="126"/>
      <c r="CV28" s="131"/>
      <c r="CW28" s="126"/>
      <c r="CX28" s="131"/>
      <c r="CY28" s="126"/>
      <c r="CZ28" s="132" t="n">
        <f aca="false">X28+Z28+AB28+AD28+AF28+AH28+AJ28+AL28+AN28+AP28+AR28+AT28+AV28+AX28+AZ28+BB28+BD28+BF28+BH28+BJ28+BL28+BN28+BP28+BR28+BT28+BV28+BX28+BZ28+CB28+CD28+CF28+CH28+CJ28+CL28+CN28+CP28+CR28+CT28+CV28+CX28</f>
        <v>0</v>
      </c>
      <c r="DA28" s="133" t="n">
        <f aca="false">(Y28+AA28+AC28+AE28+AG28)/5</f>
        <v>6.88</v>
      </c>
      <c r="DB28" s="124" t="n">
        <f aca="false">W28</f>
        <v>37190</v>
      </c>
    </row>
    <row r="29" customFormat="false" ht="16.5" hidden="false" customHeight="false" outlineLevel="0" collapsed="false">
      <c r="A29" s="324" t="s">
        <v>62</v>
      </c>
      <c r="B29" s="376" t="n">
        <f aca="false">B28+1</f>
        <v>37195</v>
      </c>
      <c r="C29" s="377" t="n">
        <f aca="false">C28</f>
        <v>35.75</v>
      </c>
      <c r="D29" s="377" t="n">
        <f aca="false">D28</f>
        <v>36.75</v>
      </c>
      <c r="E29" s="378" t="n">
        <f aca="false">(C29+D29)/2</f>
        <v>36.25</v>
      </c>
      <c r="F29" s="117" t="n">
        <v>34.75</v>
      </c>
      <c r="G29" s="40" t="n">
        <f aca="false">E29-F29</f>
        <v>1.5</v>
      </c>
      <c r="H29" s="379" t="n">
        <f aca="false">H28</f>
        <v>994.800693240901</v>
      </c>
      <c r="I29" s="158" t="n">
        <f aca="false">R31</f>
        <v>-550</v>
      </c>
      <c r="J29" s="159" t="n">
        <f aca="false">S31</f>
        <v>19.6240333333333</v>
      </c>
      <c r="K29" s="101" t="n">
        <f aca="false">(I29*16)*G29</f>
        <v>-13200</v>
      </c>
      <c r="L29" s="193"/>
      <c r="M29" s="233" t="s">
        <v>73</v>
      </c>
      <c r="N29" s="234" t="n">
        <v>23</v>
      </c>
      <c r="O29" s="235" t="n">
        <v>22.75</v>
      </c>
      <c r="P29" s="32"/>
      <c r="Q29" s="32"/>
      <c r="R29" s="154" t="n">
        <f aca="false">'Zone J'!CE26</f>
        <v>-550</v>
      </c>
      <c r="S29" s="143" t="n">
        <f aca="false">'Zone J'!CF26</f>
        <v>19.6240833333333</v>
      </c>
      <c r="U29" s="326" t="n">
        <f aca="false">CZ29</f>
        <v>-50</v>
      </c>
      <c r="W29" s="124" t="n">
        <f aca="false">B27</f>
        <v>37193</v>
      </c>
      <c r="X29" s="125" t="n">
        <v>-50</v>
      </c>
      <c r="Y29" s="367" t="n">
        <v>36.25</v>
      </c>
      <c r="Z29" s="125"/>
      <c r="AA29" s="367"/>
      <c r="AB29" s="125"/>
      <c r="AC29" s="367"/>
      <c r="AD29" s="128"/>
      <c r="AE29" s="129"/>
      <c r="AF29" s="125"/>
      <c r="AG29" s="129"/>
      <c r="AH29" s="128"/>
      <c r="AI29" s="129"/>
      <c r="AJ29" s="128"/>
      <c r="AK29" s="367"/>
      <c r="AL29" s="128"/>
      <c r="AM29" s="367"/>
      <c r="AN29" s="128"/>
      <c r="AO29" s="129"/>
      <c r="AP29" s="125"/>
      <c r="AQ29" s="129"/>
      <c r="AR29" s="128"/>
      <c r="AS29" s="129"/>
      <c r="AT29" s="128"/>
      <c r="AU29" s="321"/>
      <c r="AV29" s="148"/>
      <c r="AW29" s="149"/>
      <c r="AX29" s="150"/>
      <c r="AY29" s="126"/>
      <c r="AZ29" s="131"/>
      <c r="BA29" s="126"/>
      <c r="BB29" s="131"/>
      <c r="BC29" s="126"/>
      <c r="BD29" s="131"/>
      <c r="BE29" s="126"/>
      <c r="BF29" s="131"/>
      <c r="BG29" s="126"/>
      <c r="BH29" s="131"/>
      <c r="BI29" s="126"/>
      <c r="BJ29" s="131"/>
      <c r="BK29" s="126"/>
      <c r="BL29" s="131"/>
      <c r="BM29" s="126"/>
      <c r="BN29" s="131"/>
      <c r="BO29" s="126"/>
      <c r="BP29" s="131"/>
      <c r="BQ29" s="126"/>
      <c r="BR29" s="131"/>
      <c r="BS29" s="126"/>
      <c r="BT29" s="131"/>
      <c r="BU29" s="126"/>
      <c r="BV29" s="131"/>
      <c r="BW29" s="126"/>
      <c r="BX29" s="131"/>
      <c r="BY29" s="126"/>
      <c r="BZ29" s="131"/>
      <c r="CA29" s="126"/>
      <c r="CB29" s="131"/>
      <c r="CC29" s="126"/>
      <c r="CD29" s="131"/>
      <c r="CE29" s="126"/>
      <c r="CF29" s="131"/>
      <c r="CG29" s="126"/>
      <c r="CH29" s="131"/>
      <c r="CI29" s="126"/>
      <c r="CJ29" s="131"/>
      <c r="CK29" s="126"/>
      <c r="CL29" s="131"/>
      <c r="CM29" s="126"/>
      <c r="CN29" s="131"/>
      <c r="CO29" s="126"/>
      <c r="CP29" s="131"/>
      <c r="CQ29" s="126"/>
      <c r="CR29" s="131"/>
      <c r="CS29" s="126"/>
      <c r="CT29" s="131"/>
      <c r="CU29" s="126"/>
      <c r="CV29" s="131"/>
      <c r="CW29" s="126"/>
      <c r="CX29" s="131"/>
      <c r="CY29" s="126"/>
      <c r="CZ29" s="132" t="n">
        <f aca="false">X29+Z29+AB29+AD29+AF29+AH29+AJ29+AL29+AN29+AP29+AR29+AT29+AV29+AX29+AZ29+BB29+BD29+BF29+BH29+BJ29+BL29+BN29+BP29+BR29+BT29+BV29+BX29+BZ29+CB29+CD29+CF29+CH29+CJ29+CL29+CN29+CP29+CR29+CT29+CV29+CX29</f>
        <v>-50</v>
      </c>
      <c r="DA29" s="133"/>
      <c r="DB29" s="124" t="n">
        <f aca="false">W29</f>
        <v>37193</v>
      </c>
    </row>
    <row r="30" customFormat="false" ht="16.5" hidden="false" customHeight="false" outlineLevel="0" collapsed="false">
      <c r="A30" s="324" t="s">
        <v>63</v>
      </c>
      <c r="B30" s="380"/>
      <c r="C30" s="381"/>
      <c r="D30" s="382"/>
      <c r="E30" s="383"/>
      <c r="F30" s="351"/>
      <c r="G30" s="384"/>
      <c r="H30" s="56"/>
      <c r="I30" s="57"/>
      <c r="J30" s="165"/>
      <c r="K30" s="345"/>
      <c r="L30" s="193"/>
      <c r="M30" s="238"/>
      <c r="N30" s="239" t="n">
        <f aca="false">((N28*8)+(N29*16))/24</f>
        <v>20</v>
      </c>
      <c r="O30" s="240" t="n">
        <f aca="false">((O28*8)+(O29*16))/24</f>
        <v>20</v>
      </c>
      <c r="P30" s="32"/>
      <c r="Q30" s="32"/>
      <c r="R30" s="154" t="n">
        <f aca="false">'Zone J'!CE27</f>
        <v>-550</v>
      </c>
      <c r="S30" s="241" t="n">
        <f aca="false">'Zone J'!CF27</f>
        <v>19.6240333333333</v>
      </c>
      <c r="U30" s="326" t="n">
        <f aca="false">CZ30</f>
        <v>-50</v>
      </c>
      <c r="W30" s="124" t="n">
        <f aca="false">B28</f>
        <v>37194</v>
      </c>
      <c r="X30" s="125" t="n">
        <v>-50</v>
      </c>
      <c r="Y30" s="367" t="n">
        <v>36.25</v>
      </c>
      <c r="Z30" s="128"/>
      <c r="AA30" s="367"/>
      <c r="AB30" s="128"/>
      <c r="AC30" s="129"/>
      <c r="AD30" s="125"/>
      <c r="AE30" s="367"/>
      <c r="AF30" s="128"/>
      <c r="AG30" s="367"/>
      <c r="AH30" s="128"/>
      <c r="AI30" s="367"/>
      <c r="AJ30" s="128"/>
      <c r="AK30" s="129"/>
      <c r="AL30" s="128"/>
      <c r="AM30" s="129"/>
      <c r="AN30" s="128"/>
      <c r="AO30" s="243"/>
      <c r="AP30" s="128"/>
      <c r="AQ30" s="243"/>
      <c r="AR30" s="242"/>
      <c r="AS30" s="243"/>
      <c r="AT30" s="242"/>
      <c r="AU30" s="385"/>
      <c r="AV30" s="148"/>
      <c r="AW30" s="149"/>
      <c r="AX30" s="246"/>
      <c r="AY30" s="245"/>
      <c r="AZ30" s="244"/>
      <c r="BA30" s="245"/>
      <c r="BB30" s="244"/>
      <c r="BC30" s="245"/>
      <c r="BD30" s="244"/>
      <c r="BE30" s="245"/>
      <c r="BF30" s="244"/>
      <c r="BG30" s="245"/>
      <c r="BH30" s="244"/>
      <c r="BI30" s="245"/>
      <c r="BJ30" s="244"/>
      <c r="BK30" s="245"/>
      <c r="BL30" s="244"/>
      <c r="BM30" s="245"/>
      <c r="BN30" s="244"/>
      <c r="BO30" s="245"/>
      <c r="BP30" s="244"/>
      <c r="BQ30" s="245"/>
      <c r="BR30" s="244"/>
      <c r="BS30" s="245"/>
      <c r="BT30" s="244"/>
      <c r="BU30" s="245"/>
      <c r="BV30" s="244"/>
      <c r="BW30" s="245"/>
      <c r="BX30" s="244"/>
      <c r="BY30" s="245"/>
      <c r="BZ30" s="244"/>
      <c r="CA30" s="245"/>
      <c r="CB30" s="244"/>
      <c r="CC30" s="245"/>
      <c r="CD30" s="244"/>
      <c r="CE30" s="245"/>
      <c r="CF30" s="244"/>
      <c r="CG30" s="245"/>
      <c r="CH30" s="244"/>
      <c r="CI30" s="245"/>
      <c r="CJ30" s="244"/>
      <c r="CK30" s="245"/>
      <c r="CL30" s="244"/>
      <c r="CM30" s="245"/>
      <c r="CN30" s="244"/>
      <c r="CO30" s="245"/>
      <c r="CP30" s="244"/>
      <c r="CQ30" s="245"/>
      <c r="CR30" s="244"/>
      <c r="CS30" s="245"/>
      <c r="CT30" s="244"/>
      <c r="CU30" s="245"/>
      <c r="CV30" s="244"/>
      <c r="CW30" s="245"/>
      <c r="CX30" s="244"/>
      <c r="CY30" s="245"/>
      <c r="CZ30" s="132" t="n">
        <f aca="false">X30+Z30+AB30+AD30+AF30+AH30+AJ30+AL30+AN30+AP30+AR30+AT30+AV30+AX30+AZ30+BB30+BD30+BF30+BH30+BJ30+BL30+BN30+BP30+BR30+BT30+BV30+BX30+BZ30+CB30+CD30+CF30+CH30+CJ30+CL30+CN30+CP30+CR30+CT30+CV30+CX30</f>
        <v>-50</v>
      </c>
      <c r="DA30" s="386"/>
      <c r="DB30" s="124" t="n">
        <f aca="false">W30</f>
        <v>37194</v>
      </c>
    </row>
    <row r="31" customFormat="false" ht="16.5" hidden="false" customHeight="false" outlineLevel="0" collapsed="false">
      <c r="A31" s="197" t="s">
        <v>64</v>
      </c>
      <c r="B31" s="387"/>
      <c r="C31" s="377"/>
      <c r="D31" s="377"/>
      <c r="E31" s="388"/>
      <c r="F31" s="250"/>
      <c r="G31" s="40"/>
      <c r="H31" s="252"/>
      <c r="I31" s="139"/>
      <c r="J31" s="165"/>
      <c r="K31" s="353"/>
      <c r="L31" s="193"/>
      <c r="M31" s="32"/>
      <c r="N31" s="193"/>
      <c r="O31" s="218"/>
      <c r="P31" s="218"/>
      <c r="Q31" s="218"/>
      <c r="R31" s="254" t="n">
        <f aca="false">'Zone J'!CE28</f>
        <v>-550</v>
      </c>
      <c r="S31" s="241" t="n">
        <f aca="false">'Zone J'!CF28</f>
        <v>19.6240333333333</v>
      </c>
      <c r="U31" s="354" t="n">
        <f aca="false">CZ31</f>
        <v>-50</v>
      </c>
      <c r="W31" s="256" t="n">
        <f aca="false">B29</f>
        <v>37195</v>
      </c>
      <c r="X31" s="125" t="n">
        <v>-50</v>
      </c>
      <c r="Y31" s="367" t="n">
        <v>36.25</v>
      </c>
      <c r="Z31" s="125"/>
      <c r="AA31" s="367"/>
      <c r="AB31" s="304"/>
      <c r="AC31" s="389"/>
      <c r="AD31" s="128"/>
      <c r="AE31" s="129"/>
      <c r="AF31" s="125"/>
      <c r="AG31" s="129"/>
      <c r="AH31" s="128"/>
      <c r="AI31" s="129"/>
      <c r="AJ31" s="128"/>
      <c r="AK31" s="367"/>
      <c r="AL31" s="128"/>
      <c r="AM31" s="129"/>
      <c r="AN31" s="128"/>
      <c r="AO31" s="258"/>
      <c r="AP31" s="125"/>
      <c r="AQ31" s="258"/>
      <c r="AR31" s="257"/>
      <c r="AS31" s="258"/>
      <c r="AT31" s="257"/>
      <c r="AU31" s="390"/>
      <c r="AV31" s="259"/>
      <c r="AW31" s="260"/>
      <c r="AX31" s="263"/>
      <c r="AY31" s="262"/>
      <c r="AZ31" s="261"/>
      <c r="BA31" s="262"/>
      <c r="BB31" s="261"/>
      <c r="BC31" s="262"/>
      <c r="BD31" s="261"/>
      <c r="BE31" s="262"/>
      <c r="BF31" s="261"/>
      <c r="BG31" s="262"/>
      <c r="BH31" s="261"/>
      <c r="BI31" s="262"/>
      <c r="BJ31" s="261"/>
      <c r="BK31" s="262"/>
      <c r="BL31" s="261"/>
      <c r="BM31" s="262"/>
      <c r="BN31" s="261"/>
      <c r="BO31" s="262"/>
      <c r="BP31" s="261"/>
      <c r="BQ31" s="262"/>
      <c r="BR31" s="261"/>
      <c r="BS31" s="262"/>
      <c r="BT31" s="261"/>
      <c r="BU31" s="262"/>
      <c r="BV31" s="261"/>
      <c r="BW31" s="262"/>
      <c r="BX31" s="261"/>
      <c r="BY31" s="262"/>
      <c r="BZ31" s="261"/>
      <c r="CA31" s="262"/>
      <c r="CB31" s="261"/>
      <c r="CC31" s="262"/>
      <c r="CD31" s="261"/>
      <c r="CE31" s="262"/>
      <c r="CF31" s="261"/>
      <c r="CG31" s="262"/>
      <c r="CH31" s="261"/>
      <c r="CI31" s="262"/>
      <c r="CJ31" s="261"/>
      <c r="CK31" s="262"/>
      <c r="CL31" s="261"/>
      <c r="CM31" s="262"/>
      <c r="CN31" s="261"/>
      <c r="CO31" s="262"/>
      <c r="CP31" s="261"/>
      <c r="CQ31" s="262"/>
      <c r="CR31" s="261"/>
      <c r="CS31" s="262"/>
      <c r="CT31" s="261"/>
      <c r="CU31" s="262"/>
      <c r="CV31" s="261"/>
      <c r="CW31" s="262"/>
      <c r="CX31" s="261"/>
      <c r="CY31" s="262"/>
      <c r="CZ31" s="132" t="n">
        <f aca="false">X31+Z31+AB31+AD31+AF31+AH31+AJ31+AL31+AN31+AP31+AR31+AT31+AV31+AX31+AZ31+BB31+BD31+BF31+BH31+BJ31+BL31+BN31+BP31+BR31+BT31+BV31+BX31+BZ31+CB31+CD31+CF31+CH31+CJ31+CL31+CN31+CP31+CR31+CT31+CV31+CX31</f>
        <v>-50</v>
      </c>
      <c r="DA31" s="386"/>
      <c r="DB31" s="124" t="n">
        <f aca="false">W31</f>
        <v>37195</v>
      </c>
    </row>
    <row r="32" customFormat="false" ht="16.5" hidden="false" customHeight="false" outlineLevel="0" collapsed="false">
      <c r="A32" s="266" t="s">
        <v>74</v>
      </c>
      <c r="B32" s="266"/>
      <c r="C32" s="267"/>
      <c r="D32" s="267"/>
      <c r="E32" s="267"/>
      <c r="F32" s="267"/>
      <c r="G32" s="267"/>
      <c r="H32" s="268"/>
      <c r="I32" s="268"/>
      <c r="J32" s="268"/>
      <c r="K32" s="269" t="n">
        <f aca="false">SUM(K7:K31)</f>
        <v>-48400.0000000001</v>
      </c>
      <c r="L32" s="193"/>
      <c r="M32" s="193"/>
      <c r="N32" s="32"/>
      <c r="Q32" s="196"/>
      <c r="R32" s="270"/>
      <c r="S32" s="255"/>
      <c r="W32" s="298"/>
      <c r="X32" s="272"/>
      <c r="Y32" s="391"/>
      <c r="Z32" s="272"/>
      <c r="AA32" s="274"/>
      <c r="AB32" s="276"/>
      <c r="AC32" s="275"/>
      <c r="AD32" s="272"/>
      <c r="AE32" s="274"/>
      <c r="AF32" s="272"/>
      <c r="AG32" s="274"/>
      <c r="AH32" s="272"/>
      <c r="AI32" s="273"/>
      <c r="AJ32" s="272"/>
      <c r="AK32" s="274"/>
      <c r="AL32" s="272"/>
      <c r="AM32" s="274"/>
      <c r="AN32" s="272"/>
      <c r="AO32" s="274"/>
      <c r="AP32" s="272"/>
      <c r="AQ32" s="274"/>
      <c r="AR32" s="272"/>
      <c r="AS32" s="274"/>
      <c r="AT32" s="272"/>
      <c r="AU32" s="274"/>
      <c r="AV32" s="272"/>
      <c r="AW32" s="277"/>
      <c r="AX32" s="272"/>
      <c r="AY32" s="274"/>
      <c r="AZ32" s="272"/>
      <c r="BA32" s="274"/>
      <c r="BB32" s="272"/>
      <c r="BC32" s="274"/>
      <c r="BD32" s="272"/>
      <c r="BE32" s="274"/>
      <c r="BF32" s="272"/>
      <c r="BG32" s="274"/>
      <c r="BH32" s="272"/>
      <c r="BI32" s="274"/>
      <c r="BJ32" s="272"/>
      <c r="BK32" s="274"/>
      <c r="BL32" s="272"/>
      <c r="BM32" s="274"/>
      <c r="BN32" s="272"/>
      <c r="BO32" s="274"/>
      <c r="BP32" s="272"/>
      <c r="BQ32" s="274"/>
      <c r="BR32" s="272"/>
      <c r="BS32" s="274"/>
      <c r="BT32" s="272"/>
      <c r="BU32" s="274"/>
      <c r="BV32" s="272"/>
      <c r="BW32" s="274"/>
      <c r="BX32" s="272"/>
      <c r="BY32" s="274"/>
      <c r="BZ32" s="272"/>
      <c r="CA32" s="274"/>
      <c r="CB32" s="272"/>
      <c r="CC32" s="274"/>
      <c r="CD32" s="272"/>
      <c r="CE32" s="274"/>
      <c r="CF32" s="272"/>
      <c r="CG32" s="274"/>
      <c r="CH32" s="272"/>
      <c r="CI32" s="274"/>
      <c r="CJ32" s="272"/>
      <c r="CK32" s="274"/>
      <c r="CL32" s="272"/>
      <c r="CM32" s="274"/>
      <c r="CN32" s="272"/>
      <c r="CO32" s="274"/>
      <c r="CP32" s="272"/>
      <c r="CQ32" s="274"/>
      <c r="CR32" s="272"/>
      <c r="CS32" s="274"/>
      <c r="CT32" s="272"/>
      <c r="CU32" s="274"/>
      <c r="CV32" s="272"/>
      <c r="CW32" s="274"/>
      <c r="CX32" s="272"/>
      <c r="CY32" s="274"/>
      <c r="CZ32" s="278"/>
      <c r="DA32" s="279"/>
      <c r="DB32" s="271"/>
    </row>
    <row r="33" customFormat="false" ht="16.5" hidden="false" customHeight="false" outlineLevel="0" collapsed="false">
      <c r="A33" s="357"/>
      <c r="B33" s="357"/>
      <c r="C33" s="281"/>
      <c r="D33" s="281"/>
      <c r="E33" s="358"/>
      <c r="F33" s="359"/>
      <c r="G33" s="392"/>
      <c r="H33" s="361"/>
      <c r="I33" s="362"/>
      <c r="J33" s="363"/>
      <c r="K33" s="364"/>
      <c r="L33" s="193"/>
      <c r="M33" s="193"/>
      <c r="N33" s="32"/>
      <c r="O33" s="196"/>
      <c r="P33" s="196"/>
      <c r="R33" s="270"/>
      <c r="S33" s="255"/>
      <c r="W33" s="298"/>
      <c r="X33" s="272"/>
      <c r="Y33" s="391"/>
      <c r="Z33" s="272"/>
      <c r="AA33" s="274"/>
      <c r="AB33" s="272"/>
      <c r="AC33" s="391"/>
      <c r="AD33" s="272"/>
      <c r="AE33" s="274"/>
      <c r="AF33" s="272"/>
      <c r="AG33" s="274"/>
      <c r="AH33" s="272"/>
      <c r="AI33" s="273"/>
      <c r="AJ33" s="272"/>
      <c r="AK33" s="274"/>
      <c r="AL33" s="272"/>
      <c r="AM33" s="274"/>
      <c r="AN33" s="272"/>
      <c r="AO33" s="274"/>
      <c r="AP33" s="272"/>
      <c r="AQ33" s="274"/>
      <c r="AR33" s="272"/>
      <c r="AS33" s="274"/>
      <c r="AT33" s="272"/>
      <c r="AU33" s="274"/>
      <c r="AV33" s="272"/>
      <c r="AW33" s="277"/>
      <c r="AX33" s="272"/>
      <c r="AY33" s="274"/>
      <c r="AZ33" s="272"/>
      <c r="BA33" s="274"/>
      <c r="BB33" s="272"/>
      <c r="BC33" s="274"/>
      <c r="BD33" s="272"/>
      <c r="BE33" s="274"/>
      <c r="BF33" s="272"/>
      <c r="BG33" s="274"/>
      <c r="BH33" s="272"/>
      <c r="BI33" s="274"/>
      <c r="BJ33" s="272"/>
      <c r="BK33" s="274"/>
      <c r="BL33" s="272"/>
      <c r="BM33" s="274"/>
      <c r="BN33" s="272"/>
      <c r="BO33" s="274"/>
      <c r="BP33" s="272"/>
      <c r="BQ33" s="274"/>
      <c r="BR33" s="272"/>
      <c r="BS33" s="274"/>
      <c r="BT33" s="272"/>
      <c r="BU33" s="274"/>
      <c r="BV33" s="272"/>
      <c r="BW33" s="274"/>
      <c r="BX33" s="272"/>
      <c r="BY33" s="274"/>
      <c r="BZ33" s="272"/>
      <c r="CA33" s="274"/>
      <c r="CB33" s="272"/>
      <c r="CC33" s="274"/>
      <c r="CD33" s="272"/>
      <c r="CE33" s="274"/>
      <c r="CF33" s="272"/>
      <c r="CG33" s="274"/>
      <c r="CH33" s="272"/>
      <c r="CI33" s="274"/>
      <c r="CJ33" s="272"/>
      <c r="CK33" s="274"/>
      <c r="CL33" s="272"/>
      <c r="CM33" s="274"/>
      <c r="CN33" s="272"/>
      <c r="CO33" s="274"/>
      <c r="CP33" s="272"/>
      <c r="CQ33" s="274"/>
      <c r="CR33" s="272"/>
      <c r="CS33" s="274"/>
      <c r="CT33" s="272"/>
      <c r="CU33" s="274"/>
      <c r="CV33" s="272"/>
      <c r="CW33" s="274"/>
      <c r="CX33" s="272"/>
      <c r="CY33" s="274"/>
      <c r="CZ33" s="278"/>
      <c r="DA33" s="279"/>
      <c r="DB33" s="271"/>
    </row>
    <row r="34" customFormat="false" ht="16.5" hidden="false" customHeight="false" outlineLevel="0" collapsed="false">
      <c r="B34" s="32"/>
      <c r="C34" s="218"/>
      <c r="D34" s="218"/>
      <c r="E34" s="288"/>
      <c r="F34" s="32"/>
      <c r="G34" s="289" t="s">
        <v>74</v>
      </c>
      <c r="H34" s="290" t="s">
        <v>75</v>
      </c>
      <c r="I34" s="291" t="s">
        <v>76</v>
      </c>
      <c r="J34" s="292"/>
      <c r="K34" s="293" t="n">
        <f aca="false">SUM(K6+K32)</f>
        <v>-48400.0000000001</v>
      </c>
      <c r="R34" s="294"/>
      <c r="S34" s="295"/>
      <c r="W34" s="298"/>
      <c r="X34" s="272"/>
      <c r="Y34" s="391"/>
      <c r="Z34" s="272"/>
      <c r="AA34" s="274"/>
      <c r="AB34" s="272"/>
      <c r="AC34" s="274"/>
      <c r="AD34" s="272"/>
      <c r="AE34" s="274"/>
      <c r="AF34" s="272"/>
      <c r="AG34" s="274"/>
      <c r="AH34" s="272"/>
      <c r="AI34" s="273"/>
      <c r="AJ34" s="272"/>
      <c r="AK34" s="274"/>
      <c r="AL34" s="272"/>
      <c r="AM34" s="274"/>
      <c r="AN34" s="272"/>
      <c r="AO34" s="274"/>
      <c r="AP34" s="272"/>
      <c r="AQ34" s="274"/>
      <c r="AR34" s="272"/>
      <c r="AS34" s="274"/>
      <c r="AT34" s="272"/>
      <c r="AU34" s="274"/>
      <c r="AV34" s="272"/>
      <c r="AW34" s="277"/>
      <c r="AX34" s="272"/>
      <c r="AY34" s="274"/>
      <c r="AZ34" s="272"/>
      <c r="BA34" s="274"/>
      <c r="BB34" s="272"/>
      <c r="BC34" s="274"/>
      <c r="BD34" s="272"/>
      <c r="BE34" s="274"/>
      <c r="BF34" s="272"/>
      <c r="BG34" s="274"/>
      <c r="BH34" s="272"/>
      <c r="BI34" s="274"/>
      <c r="BJ34" s="272"/>
      <c r="BK34" s="274"/>
      <c r="BL34" s="272"/>
      <c r="BM34" s="274"/>
      <c r="BN34" s="272"/>
      <c r="BO34" s="274"/>
      <c r="BP34" s="272"/>
      <c r="BQ34" s="274"/>
      <c r="BR34" s="272"/>
      <c r="BS34" s="274"/>
      <c r="BT34" s="272"/>
      <c r="BU34" s="274"/>
      <c r="BV34" s="272"/>
      <c r="BW34" s="274"/>
      <c r="BX34" s="272"/>
      <c r="BY34" s="274"/>
      <c r="BZ34" s="272"/>
      <c r="CA34" s="274"/>
      <c r="CB34" s="272"/>
      <c r="CC34" s="274"/>
      <c r="CD34" s="272"/>
      <c r="CE34" s="274"/>
      <c r="CF34" s="272"/>
      <c r="CG34" s="274"/>
      <c r="CH34" s="272"/>
      <c r="CI34" s="274"/>
      <c r="CJ34" s="272"/>
      <c r="CK34" s="274"/>
      <c r="CL34" s="272"/>
      <c r="CM34" s="274"/>
      <c r="CN34" s="272"/>
      <c r="CO34" s="274"/>
      <c r="CP34" s="272"/>
      <c r="CQ34" s="274"/>
      <c r="CR34" s="272"/>
      <c r="CS34" s="274"/>
      <c r="CT34" s="272"/>
      <c r="CU34" s="274"/>
      <c r="CV34" s="272"/>
      <c r="CW34" s="274"/>
      <c r="CX34" s="272"/>
      <c r="CY34" s="274"/>
      <c r="CZ34" s="278"/>
      <c r="DA34" s="279"/>
      <c r="DB34" s="271"/>
    </row>
    <row r="35" customFormat="false" ht="15.75" hidden="false" customHeight="false" outlineLevel="0" collapsed="false">
      <c r="C35" s="296"/>
      <c r="E35" s="297"/>
      <c r="R35" s="294"/>
      <c r="S35" s="295"/>
      <c r="W35" s="298"/>
      <c r="X35" s="272"/>
      <c r="Y35" s="391"/>
      <c r="Z35" s="272"/>
      <c r="AA35" s="274"/>
      <c r="AB35" s="272"/>
      <c r="AC35" s="393"/>
      <c r="AD35" s="272"/>
      <c r="AE35" s="393"/>
      <c r="AF35" s="272"/>
      <c r="AG35" s="274"/>
      <c r="AH35" s="272"/>
      <c r="AI35" s="274"/>
      <c r="AJ35" s="272"/>
      <c r="AK35" s="274"/>
      <c r="AL35" s="272"/>
      <c r="AM35" s="274"/>
      <c r="AN35" s="272"/>
      <c r="AO35" s="274"/>
      <c r="AP35" s="272"/>
      <c r="AQ35" s="274"/>
      <c r="AR35" s="272"/>
      <c r="AS35" s="274"/>
      <c r="AT35" s="272"/>
      <c r="AU35" s="274"/>
      <c r="AV35" s="272"/>
      <c r="AW35" s="277"/>
      <c r="AX35" s="272"/>
      <c r="AY35" s="274"/>
      <c r="AZ35" s="272"/>
      <c r="BA35" s="274"/>
      <c r="BB35" s="272"/>
      <c r="BC35" s="274"/>
      <c r="BD35" s="272"/>
      <c r="BE35" s="274"/>
      <c r="BF35" s="272"/>
      <c r="BG35" s="274"/>
      <c r="BH35" s="272"/>
      <c r="BI35" s="274"/>
      <c r="BJ35" s="272"/>
      <c r="BK35" s="274"/>
      <c r="BL35" s="272"/>
      <c r="BM35" s="274"/>
      <c r="BN35" s="272"/>
      <c r="BO35" s="274"/>
      <c r="BP35" s="272"/>
      <c r="BQ35" s="274"/>
      <c r="BR35" s="272"/>
      <c r="BS35" s="274"/>
      <c r="BT35" s="272"/>
      <c r="BU35" s="274"/>
      <c r="BV35" s="272"/>
      <c r="BW35" s="274"/>
      <c r="BX35" s="272"/>
      <c r="BY35" s="274"/>
      <c r="BZ35" s="272"/>
      <c r="CA35" s="274"/>
      <c r="CB35" s="272"/>
      <c r="CC35" s="274"/>
      <c r="CD35" s="272"/>
      <c r="CE35" s="274"/>
      <c r="CF35" s="272"/>
      <c r="CG35" s="274"/>
      <c r="CH35" s="272"/>
      <c r="CI35" s="274"/>
      <c r="CJ35" s="272"/>
      <c r="CK35" s="274"/>
      <c r="CL35" s="272"/>
      <c r="CM35" s="274"/>
      <c r="CN35" s="272"/>
      <c r="CO35" s="274"/>
      <c r="CP35" s="272"/>
      <c r="CQ35" s="274"/>
      <c r="CR35" s="272"/>
      <c r="CS35" s="274"/>
      <c r="CT35" s="272"/>
      <c r="CU35" s="274"/>
      <c r="CV35" s="272"/>
      <c r="CW35" s="274"/>
      <c r="CX35" s="272"/>
      <c r="CY35" s="274"/>
      <c r="CZ35" s="278"/>
      <c r="DA35" s="279"/>
      <c r="DB35" s="271"/>
    </row>
    <row r="36" customFormat="false" ht="15.75" hidden="false" customHeight="false" outlineLevel="0" collapsed="false">
      <c r="C36" s="296"/>
      <c r="E36" s="297"/>
      <c r="R36" s="294"/>
      <c r="S36" s="295"/>
      <c r="W36" s="298"/>
      <c r="X36" s="272"/>
      <c r="Y36" s="391"/>
      <c r="Z36" s="272"/>
      <c r="AA36" s="274"/>
      <c r="AB36" s="272"/>
      <c r="AC36" s="274"/>
      <c r="AD36" s="272"/>
      <c r="AE36" s="274"/>
      <c r="AF36" s="272"/>
      <c r="AG36" s="274"/>
      <c r="AH36" s="272"/>
      <c r="AI36" s="274"/>
      <c r="AJ36" s="272"/>
      <c r="AK36" s="274"/>
      <c r="AL36" s="272"/>
      <c r="AM36" s="274"/>
      <c r="AN36" s="272"/>
      <c r="AO36" s="274"/>
      <c r="AP36" s="272"/>
      <c r="AQ36" s="274"/>
      <c r="AR36" s="272"/>
      <c r="AS36" s="274"/>
      <c r="AT36" s="272"/>
      <c r="AU36" s="274"/>
      <c r="AV36" s="272"/>
      <c r="AW36" s="277"/>
      <c r="AX36" s="272"/>
      <c r="AY36" s="274"/>
      <c r="AZ36" s="272"/>
      <c r="BA36" s="274"/>
      <c r="BB36" s="272"/>
      <c r="BC36" s="274"/>
      <c r="BD36" s="272"/>
      <c r="BE36" s="274"/>
      <c r="BF36" s="272"/>
      <c r="BG36" s="274"/>
      <c r="BH36" s="272"/>
      <c r="BI36" s="274"/>
      <c r="BJ36" s="272"/>
      <c r="BK36" s="274"/>
      <c r="BL36" s="272"/>
      <c r="BM36" s="274"/>
      <c r="BN36" s="272"/>
      <c r="BO36" s="274"/>
      <c r="BP36" s="272"/>
      <c r="BQ36" s="274"/>
      <c r="BR36" s="272"/>
      <c r="BS36" s="274"/>
      <c r="BT36" s="272"/>
      <c r="BU36" s="274"/>
      <c r="BV36" s="272"/>
      <c r="BW36" s="274"/>
      <c r="BX36" s="272"/>
      <c r="BY36" s="274"/>
      <c r="BZ36" s="272"/>
      <c r="CA36" s="274"/>
      <c r="CB36" s="272"/>
      <c r="CC36" s="274"/>
      <c r="CD36" s="272"/>
      <c r="CE36" s="274"/>
      <c r="CF36" s="272"/>
      <c r="CG36" s="274"/>
      <c r="CH36" s="272"/>
      <c r="CI36" s="274"/>
      <c r="CJ36" s="272"/>
      <c r="CK36" s="274"/>
      <c r="CL36" s="272"/>
      <c r="CM36" s="274"/>
      <c r="CN36" s="272"/>
      <c r="CO36" s="274"/>
      <c r="CP36" s="272"/>
      <c r="CQ36" s="274"/>
      <c r="CR36" s="272"/>
      <c r="CS36" s="274"/>
      <c r="CT36" s="272"/>
      <c r="CU36" s="274"/>
      <c r="CV36" s="272"/>
      <c r="CW36" s="274"/>
      <c r="CX36" s="272"/>
      <c r="CY36" s="274"/>
      <c r="CZ36" s="278"/>
      <c r="DA36" s="279"/>
      <c r="DB36" s="271"/>
    </row>
    <row r="37" customFormat="false" ht="12.75" hidden="false" customHeight="false" outlineLevel="0" collapsed="false">
      <c r="C37" s="296"/>
      <c r="E37" s="297"/>
      <c r="R37" s="294"/>
      <c r="S37" s="295"/>
    </row>
    <row r="38" customFormat="false" ht="15.75" hidden="false" customHeight="false" outlineLevel="0" collapsed="false">
      <c r="C38" s="296"/>
      <c r="E38" s="297"/>
      <c r="AB38" s="272"/>
    </row>
    <row r="39" customFormat="false" ht="15.75" hidden="false" customHeight="false" outlineLevel="0" collapsed="false">
      <c r="C39" s="296"/>
      <c r="E39" s="297"/>
      <c r="AB39" s="272"/>
    </row>
    <row r="40" customFormat="false" ht="15.75" hidden="false" customHeight="false" outlineLevel="0" collapsed="false">
      <c r="C40" s="296"/>
      <c r="E40" s="297"/>
      <c r="AB40" s="272"/>
    </row>
    <row r="41" customFormat="false" ht="15.75" hidden="false" customHeight="false" outlineLevel="0" collapsed="false">
      <c r="C41" s="296"/>
      <c r="E41" s="297"/>
      <c r="AB41" s="272"/>
    </row>
    <row r="42" customFormat="false" ht="15.75" hidden="false" customHeight="false" outlineLevel="0" collapsed="false">
      <c r="C42" s="296"/>
      <c r="E42" s="297"/>
      <c r="AB42" s="272"/>
    </row>
    <row r="43" customFormat="false" ht="12.75" hidden="false" customHeight="false" outlineLevel="0" collapsed="false">
      <c r="C43" s="296"/>
      <c r="E43" s="297"/>
    </row>
    <row r="44" customFormat="false" ht="12.75" hidden="false" customHeight="false" outlineLevel="0" collapsed="false">
      <c r="C44" s="296"/>
      <c r="E44" s="297"/>
    </row>
    <row r="45" customFormat="false" ht="12.75" hidden="false" customHeight="false" outlineLevel="0" collapsed="false">
      <c r="C45" s="296"/>
      <c r="E45" s="297"/>
    </row>
    <row r="46" customFormat="false" ht="12.75" hidden="false" customHeight="false" outlineLevel="0" collapsed="false">
      <c r="C46" s="296"/>
      <c r="E46" s="297"/>
    </row>
    <row r="47" customFormat="false" ht="12.75" hidden="false" customHeight="false" outlineLevel="0" collapsed="false">
      <c r="C47" s="296"/>
    </row>
  </sheetData>
  <mergeCells count="40"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G28"/>
  <sheetViews>
    <sheetView showFormulas="false" showGridLines="true" showRowColHeaders="true" showZeros="true" rightToLeft="false" tabSelected="false" showOutlineSymbols="true" defaultGridColor="true" view="normal" topLeftCell="AR5" colorId="64" zoomScale="100" zoomScaleNormal="100" zoomScalePageLayoutView="100" workbookViewId="0">
      <selection pane="topLeft" activeCell="BC21" activeCellId="0" sqref="BC21:B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23" min="23" style="0" width="10.13"/>
    <col collapsed="false" customWidth="true" hidden="false" outlineLevel="0" max="25" min="25" style="0" width="10.85"/>
    <col collapsed="false" customWidth="true" hidden="false" outlineLevel="0" max="27" min="27" style="0" width="11.85"/>
    <col collapsed="false" customWidth="true" hidden="false" outlineLevel="0" max="29" min="29" style="0" width="10.28"/>
    <col collapsed="false" customWidth="true" hidden="false" outlineLevel="0" max="31" min="31" style="0" width="9.99"/>
    <col collapsed="false" customWidth="true" hidden="false" outlineLevel="0" max="33" min="33" style="0" width="11.42"/>
    <col collapsed="false" customWidth="true" hidden="false" outlineLevel="0" max="35" min="35" style="0" width="9.99"/>
    <col collapsed="false" customWidth="true" hidden="false" outlineLevel="0" max="37" min="37" style="0" width="9.99"/>
    <col collapsed="false" customWidth="true" hidden="false" outlineLevel="0" max="39" min="39" style="0" width="10.28"/>
    <col collapsed="false" customWidth="true" hidden="false" outlineLevel="0" max="41" min="41" style="0" width="10.71"/>
    <col collapsed="false" customWidth="true" hidden="false" outlineLevel="0" max="43" min="43" style="0" width="11.28"/>
    <col collapsed="false" customWidth="true" hidden="false" outlineLevel="0" max="45" min="45" style="0" width="11.85"/>
    <col collapsed="false" customWidth="true" hidden="false" outlineLevel="0" max="47" min="47" style="0" width="11.7"/>
    <col collapsed="false" customWidth="true" hidden="false" outlineLevel="0" max="49" min="49" style="0" width="11.42"/>
    <col collapsed="false" customWidth="true" hidden="false" outlineLevel="0" max="51" min="51" style="0" width="11.42"/>
    <col collapsed="false" customWidth="true" hidden="false" outlineLevel="0" max="53" min="53" style="0" width="11.42"/>
    <col collapsed="false" customWidth="true" hidden="false" outlineLevel="0" max="55" min="55" style="0" width="10.99"/>
    <col collapsed="false" customWidth="true" hidden="false" outlineLevel="0" max="85" min="85" style="0" width="12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9"/>
      <c r="C2" s="90" t="n">
        <v>1</v>
      </c>
      <c r="D2" s="90"/>
      <c r="E2" s="90" t="n">
        <v>2</v>
      </c>
      <c r="F2" s="90"/>
      <c r="G2" s="90" t="n">
        <v>3</v>
      </c>
      <c r="H2" s="90"/>
      <c r="I2" s="90" t="n">
        <v>4</v>
      </c>
      <c r="J2" s="90"/>
      <c r="K2" s="90" t="n">
        <v>5</v>
      </c>
      <c r="L2" s="90"/>
      <c r="M2" s="90" t="n">
        <v>6</v>
      </c>
      <c r="N2" s="90"/>
      <c r="O2" s="90" t="n">
        <v>7</v>
      </c>
      <c r="P2" s="90"/>
      <c r="Q2" s="90" t="n">
        <v>8</v>
      </c>
      <c r="R2" s="90"/>
      <c r="S2" s="90" t="n">
        <v>9</v>
      </c>
      <c r="T2" s="90"/>
      <c r="U2" s="90" t="n">
        <v>10</v>
      </c>
      <c r="V2" s="90"/>
      <c r="W2" s="90" t="n">
        <v>11</v>
      </c>
      <c r="X2" s="90"/>
      <c r="Y2" s="90" t="n">
        <v>12</v>
      </c>
      <c r="Z2" s="90"/>
      <c r="AA2" s="90" t="n">
        <v>13</v>
      </c>
      <c r="AB2" s="90"/>
      <c r="AC2" s="90" t="n">
        <v>14</v>
      </c>
      <c r="AD2" s="90"/>
      <c r="AE2" s="90" t="n">
        <v>15</v>
      </c>
      <c r="AF2" s="90"/>
      <c r="AG2" s="90" t="n">
        <v>16</v>
      </c>
      <c r="AH2" s="90"/>
      <c r="AI2" s="90" t="n">
        <v>17</v>
      </c>
      <c r="AJ2" s="90"/>
      <c r="AK2" s="90" t="n">
        <v>18</v>
      </c>
      <c r="AL2" s="90"/>
      <c r="AM2" s="90" t="n">
        <v>19</v>
      </c>
      <c r="AN2" s="90"/>
      <c r="AO2" s="90" t="n">
        <v>20</v>
      </c>
      <c r="AP2" s="90"/>
      <c r="AQ2" s="90" t="n">
        <v>21</v>
      </c>
      <c r="AR2" s="90"/>
      <c r="AS2" s="90" t="n">
        <v>22</v>
      </c>
      <c r="AT2" s="90"/>
      <c r="AU2" s="90" t="n">
        <v>23</v>
      </c>
      <c r="AV2" s="90"/>
      <c r="AW2" s="90" t="n">
        <v>24</v>
      </c>
      <c r="AX2" s="90"/>
      <c r="AY2" s="90" t="n">
        <v>25</v>
      </c>
      <c r="AZ2" s="90"/>
      <c r="BA2" s="90" t="n">
        <v>26</v>
      </c>
      <c r="BB2" s="90"/>
      <c r="BC2" s="90" t="n">
        <v>27</v>
      </c>
      <c r="BD2" s="90"/>
      <c r="BE2" s="90" t="n">
        <v>28</v>
      </c>
      <c r="BF2" s="90"/>
      <c r="BG2" s="90" t="n">
        <v>29</v>
      </c>
      <c r="BH2" s="90"/>
      <c r="BI2" s="90" t="n">
        <v>30</v>
      </c>
      <c r="BJ2" s="90"/>
      <c r="BK2" s="90" t="n">
        <v>31</v>
      </c>
      <c r="BL2" s="90"/>
      <c r="BM2" s="90" t="n">
        <v>32</v>
      </c>
      <c r="BN2" s="90"/>
      <c r="BO2" s="90" t="n">
        <v>33</v>
      </c>
      <c r="BP2" s="90"/>
      <c r="BQ2" s="90" t="n">
        <v>34</v>
      </c>
      <c r="BR2" s="90"/>
      <c r="BS2" s="90" t="n">
        <v>35</v>
      </c>
      <c r="BT2" s="90"/>
      <c r="BU2" s="90" t="n">
        <v>36</v>
      </c>
      <c r="BV2" s="90"/>
      <c r="BW2" s="90" t="n">
        <v>37</v>
      </c>
      <c r="BX2" s="90"/>
      <c r="BY2" s="90" t="n">
        <v>38</v>
      </c>
      <c r="BZ2" s="90"/>
      <c r="CA2" s="90" t="n">
        <v>39</v>
      </c>
      <c r="CB2" s="90"/>
      <c r="CC2" s="90" t="n">
        <v>40</v>
      </c>
      <c r="CD2" s="90"/>
      <c r="CE2" s="91" t="s">
        <v>52</v>
      </c>
      <c r="CF2" s="92" t="s">
        <v>53</v>
      </c>
    </row>
    <row r="3" customFormat="false" ht="13.5" hidden="false" customHeight="false" outlineLevel="0" collapsed="false">
      <c r="B3" s="106" t="s">
        <v>57</v>
      </c>
      <c r="C3" s="107" t="s">
        <v>58</v>
      </c>
      <c r="D3" s="108" t="s">
        <v>55</v>
      </c>
      <c r="E3" s="107" t="s">
        <v>58</v>
      </c>
      <c r="F3" s="108" t="s">
        <v>55</v>
      </c>
      <c r="G3" s="107" t="s">
        <v>58</v>
      </c>
      <c r="H3" s="108" t="s">
        <v>55</v>
      </c>
      <c r="I3" s="107" t="s">
        <v>58</v>
      </c>
      <c r="J3" s="108" t="s">
        <v>55</v>
      </c>
      <c r="K3" s="107" t="s">
        <v>58</v>
      </c>
      <c r="L3" s="108" t="s">
        <v>55</v>
      </c>
      <c r="M3" s="107" t="s">
        <v>58</v>
      </c>
      <c r="N3" s="108" t="s">
        <v>55</v>
      </c>
      <c r="O3" s="107" t="s">
        <v>58</v>
      </c>
      <c r="P3" s="108" t="s">
        <v>55</v>
      </c>
      <c r="Q3" s="107" t="s">
        <v>58</v>
      </c>
      <c r="R3" s="108" t="s">
        <v>55</v>
      </c>
      <c r="S3" s="107" t="s">
        <v>58</v>
      </c>
      <c r="T3" s="108" t="s">
        <v>55</v>
      </c>
      <c r="U3" s="107" t="s">
        <v>58</v>
      </c>
      <c r="V3" s="108" t="s">
        <v>55</v>
      </c>
      <c r="W3" s="107" t="s">
        <v>58</v>
      </c>
      <c r="X3" s="108" t="s">
        <v>55</v>
      </c>
      <c r="Y3" s="107" t="s">
        <v>58</v>
      </c>
      <c r="Z3" s="108" t="s">
        <v>55</v>
      </c>
      <c r="AA3" s="109" t="s">
        <v>58</v>
      </c>
      <c r="AB3" s="110" t="s">
        <v>55</v>
      </c>
      <c r="AC3" s="107" t="s">
        <v>58</v>
      </c>
      <c r="AD3" s="108" t="s">
        <v>55</v>
      </c>
      <c r="AE3" s="107" t="s">
        <v>58</v>
      </c>
      <c r="AF3" s="108" t="s">
        <v>55</v>
      </c>
      <c r="AG3" s="107" t="s">
        <v>58</v>
      </c>
      <c r="AH3" s="108" t="s">
        <v>55</v>
      </c>
      <c r="AI3" s="107" t="s">
        <v>58</v>
      </c>
      <c r="AJ3" s="108" t="s">
        <v>55</v>
      </c>
      <c r="AK3" s="107" t="s">
        <v>58</v>
      </c>
      <c r="AL3" s="108" t="s">
        <v>55</v>
      </c>
      <c r="AM3" s="107" t="s">
        <v>58</v>
      </c>
      <c r="AN3" s="108" t="s">
        <v>55</v>
      </c>
      <c r="AO3" s="107" t="s">
        <v>58</v>
      </c>
      <c r="AP3" s="108" t="s">
        <v>55</v>
      </c>
      <c r="AQ3" s="107" t="s">
        <v>58</v>
      </c>
      <c r="AR3" s="108" t="s">
        <v>55</v>
      </c>
      <c r="AS3" s="107" t="s">
        <v>58</v>
      </c>
      <c r="AT3" s="108" t="s">
        <v>55</v>
      </c>
      <c r="AU3" s="107" t="s">
        <v>58</v>
      </c>
      <c r="AV3" s="108" t="s">
        <v>55</v>
      </c>
      <c r="AW3" s="107" t="s">
        <v>58</v>
      </c>
      <c r="AX3" s="108" t="s">
        <v>55</v>
      </c>
      <c r="AY3" s="107" t="s">
        <v>58</v>
      </c>
      <c r="AZ3" s="108" t="s">
        <v>55</v>
      </c>
      <c r="BA3" s="107" t="s">
        <v>58</v>
      </c>
      <c r="BB3" s="108" t="s">
        <v>55</v>
      </c>
      <c r="BC3" s="107" t="s">
        <v>58</v>
      </c>
      <c r="BD3" s="108" t="s">
        <v>55</v>
      </c>
      <c r="BE3" s="107" t="s">
        <v>58</v>
      </c>
      <c r="BF3" s="108" t="s">
        <v>55</v>
      </c>
      <c r="BG3" s="107" t="s">
        <v>58</v>
      </c>
      <c r="BH3" s="108" t="s">
        <v>55</v>
      </c>
      <c r="BI3" s="107" t="s">
        <v>58</v>
      </c>
      <c r="BJ3" s="108" t="s">
        <v>55</v>
      </c>
      <c r="BK3" s="107" t="s">
        <v>58</v>
      </c>
      <c r="BL3" s="108" t="s">
        <v>55</v>
      </c>
      <c r="BM3" s="107" t="s">
        <v>58</v>
      </c>
      <c r="BN3" s="108" t="s">
        <v>55</v>
      </c>
      <c r="BO3" s="107" t="s">
        <v>58</v>
      </c>
      <c r="BP3" s="108" t="s">
        <v>55</v>
      </c>
      <c r="BQ3" s="107" t="s">
        <v>58</v>
      </c>
      <c r="BR3" s="108" t="s">
        <v>55</v>
      </c>
      <c r="BS3" s="107" t="s">
        <v>58</v>
      </c>
      <c r="BT3" s="108" t="s">
        <v>55</v>
      </c>
      <c r="BU3" s="107" t="s">
        <v>58</v>
      </c>
      <c r="BV3" s="108" t="s">
        <v>55</v>
      </c>
      <c r="BW3" s="107" t="s">
        <v>58</v>
      </c>
      <c r="BX3" s="108" t="s">
        <v>55</v>
      </c>
      <c r="BY3" s="107" t="s">
        <v>58</v>
      </c>
      <c r="BZ3" s="108" t="s">
        <v>55</v>
      </c>
      <c r="CA3" s="107" t="s">
        <v>58</v>
      </c>
      <c r="CB3" s="108" t="s">
        <v>55</v>
      </c>
      <c r="CC3" s="107" t="s">
        <v>58</v>
      </c>
      <c r="CD3" s="108" t="s">
        <v>55</v>
      </c>
      <c r="CE3" s="111" t="s">
        <v>58</v>
      </c>
      <c r="CF3" s="112" t="s">
        <v>55</v>
      </c>
      <c r="CG3" s="106" t="s">
        <v>57</v>
      </c>
    </row>
    <row r="4" customFormat="false" ht="15.75" hidden="false" customHeight="false" outlineLevel="0" collapsed="false">
      <c r="B4" s="320"/>
      <c r="C4" s="125"/>
      <c r="D4" s="367"/>
      <c r="E4" s="128"/>
      <c r="F4" s="129"/>
      <c r="G4" s="128"/>
      <c r="H4" s="129"/>
      <c r="I4" s="128"/>
      <c r="J4" s="129"/>
      <c r="K4" s="128"/>
      <c r="L4" s="129"/>
      <c r="M4" s="128"/>
      <c r="N4" s="129"/>
      <c r="O4" s="128"/>
      <c r="P4" s="129"/>
      <c r="Q4" s="128"/>
      <c r="R4" s="129"/>
      <c r="S4" s="128"/>
      <c r="T4" s="129"/>
      <c r="U4" s="128"/>
      <c r="V4" s="129"/>
      <c r="W4" s="128"/>
      <c r="X4" s="129"/>
      <c r="Y4" s="128"/>
      <c r="Z4" s="321"/>
      <c r="AA4" s="322"/>
      <c r="AB4" s="323"/>
      <c r="AC4" s="150"/>
      <c r="AD4" s="126"/>
      <c r="AE4" s="131"/>
      <c r="AF4" s="126"/>
      <c r="AG4" s="131"/>
      <c r="AH4" s="126"/>
      <c r="AI4" s="131"/>
      <c r="AJ4" s="126"/>
      <c r="AK4" s="131"/>
      <c r="AL4" s="126"/>
      <c r="AM4" s="131"/>
      <c r="AN4" s="126"/>
      <c r="AO4" s="131"/>
      <c r="AP4" s="126"/>
      <c r="AQ4" s="131"/>
      <c r="AR4" s="126"/>
      <c r="AS4" s="131"/>
      <c r="AT4" s="126"/>
      <c r="AU4" s="131"/>
      <c r="AV4" s="126"/>
      <c r="AW4" s="131"/>
      <c r="AX4" s="126"/>
      <c r="AY4" s="131"/>
      <c r="AZ4" s="126"/>
      <c r="BA4" s="131"/>
      <c r="BB4" s="126"/>
      <c r="BC4" s="131"/>
      <c r="BD4" s="126"/>
      <c r="BE4" s="131"/>
      <c r="BF4" s="126"/>
      <c r="BG4" s="131"/>
      <c r="BH4" s="126"/>
      <c r="BI4" s="131"/>
      <c r="BJ4" s="126"/>
      <c r="BK4" s="131"/>
      <c r="BL4" s="126"/>
      <c r="BM4" s="131"/>
      <c r="BN4" s="126"/>
      <c r="BO4" s="131"/>
      <c r="BP4" s="126"/>
      <c r="BQ4" s="131"/>
      <c r="BR4" s="126"/>
      <c r="BS4" s="131"/>
      <c r="BT4" s="126"/>
      <c r="BU4" s="131"/>
      <c r="BV4" s="126"/>
      <c r="BW4" s="131"/>
      <c r="BX4" s="126"/>
      <c r="BY4" s="131"/>
      <c r="BZ4" s="126"/>
      <c r="CA4" s="131"/>
      <c r="CB4" s="126"/>
      <c r="CC4" s="131"/>
      <c r="CD4" s="126"/>
      <c r="CE4" s="132" t="n">
        <f aca="false">C4+E4+G4+I4+K4+M4+O4+Q4+S4+U4+W4+Y4+AA4+AC4+AE4+AG4+AI4+AK4+AM4+AO4+AQ4+AS4+AU4+AW4+AY4+BA4+BC4+BE4+BG4+BI4+BK4+BM4+BO4+BQ4+BS4+BU4+BW4+BY4+CA4+CC4</f>
        <v>0</v>
      </c>
      <c r="CF4" s="133" t="n">
        <f aca="false">IF(AND(CE4=0,CI4=0),0,(CL4+CM4)/CI4)</f>
        <v>0</v>
      </c>
      <c r="CG4" s="124" t="n">
        <f aca="false">B4</f>
        <v>0</v>
      </c>
    </row>
    <row r="5" customFormat="false" ht="15.75" hidden="false" customHeight="false" outlineLevel="0" collapsed="false">
      <c r="B5" s="320"/>
      <c r="C5" s="128"/>
      <c r="D5" s="129"/>
      <c r="E5" s="125"/>
      <c r="F5" s="126"/>
      <c r="G5" s="128"/>
      <c r="H5" s="129"/>
      <c r="I5" s="128"/>
      <c r="J5" s="129"/>
      <c r="K5" s="128"/>
      <c r="L5" s="303"/>
      <c r="M5" s="128"/>
      <c r="N5" s="127"/>
      <c r="O5" s="128"/>
      <c r="P5" s="129"/>
      <c r="Q5" s="128"/>
      <c r="R5" s="129"/>
      <c r="S5" s="147"/>
      <c r="T5" s="127"/>
      <c r="U5" s="147"/>
      <c r="V5" s="325"/>
      <c r="W5" s="394" t="n">
        <v>37163</v>
      </c>
      <c r="X5" s="325"/>
      <c r="Y5" s="302" t="n">
        <v>37165</v>
      </c>
      <c r="Z5" s="126"/>
      <c r="AA5" s="302" t="n">
        <f aca="false">Y5+1</f>
        <v>37166</v>
      </c>
      <c r="AB5" s="149"/>
      <c r="AC5" s="302" t="n">
        <f aca="false">AA5+1</f>
        <v>37167</v>
      </c>
      <c r="AD5" s="126"/>
      <c r="AE5" s="302" t="n">
        <f aca="false">AC5+1</f>
        <v>37168</v>
      </c>
      <c r="AF5" s="126"/>
      <c r="AG5" s="302" t="n">
        <f aca="false">AE5+1</f>
        <v>37169</v>
      </c>
      <c r="AH5" s="126"/>
      <c r="AI5" s="302" t="n">
        <f aca="false">AG5+1</f>
        <v>37170</v>
      </c>
      <c r="AJ5" s="126"/>
      <c r="AK5" s="302" t="n">
        <f aca="false">AI5+1</f>
        <v>37171</v>
      </c>
      <c r="AL5" s="126"/>
      <c r="AM5" s="302" t="n">
        <f aca="false">AK5+1</f>
        <v>37172</v>
      </c>
      <c r="AN5" s="126"/>
      <c r="AO5" s="302" t="n">
        <f aca="false">AM5+1</f>
        <v>37173</v>
      </c>
      <c r="AP5" s="126"/>
      <c r="AQ5" s="302" t="n">
        <f aca="false">AO5+1</f>
        <v>37174</v>
      </c>
      <c r="AR5" s="126"/>
      <c r="AS5" s="302" t="n">
        <f aca="false">AQ5+1</f>
        <v>37175</v>
      </c>
      <c r="AT5" s="126"/>
      <c r="AU5" s="302" t="n">
        <f aca="false">AS5+1</f>
        <v>37176</v>
      </c>
      <c r="AV5" s="126"/>
      <c r="AW5" s="302" t="n">
        <f aca="false">AU5+3</f>
        <v>37179</v>
      </c>
      <c r="AX5" s="126"/>
      <c r="AY5" s="302" t="n">
        <f aca="false">AW5+1</f>
        <v>37180</v>
      </c>
      <c r="AZ5" s="126"/>
      <c r="BA5" s="302" t="n">
        <f aca="false">AY5+1</f>
        <v>37181</v>
      </c>
      <c r="BB5" s="126"/>
      <c r="BC5" s="302" t="n">
        <f aca="false">BA5+1</f>
        <v>37182</v>
      </c>
      <c r="BD5" s="126"/>
      <c r="BE5" s="302" t="n">
        <f aca="false">BC5+1</f>
        <v>37183</v>
      </c>
      <c r="BF5" s="126"/>
      <c r="BG5" s="131"/>
      <c r="BH5" s="126"/>
      <c r="BI5" s="131"/>
      <c r="BJ5" s="126"/>
      <c r="BK5" s="131"/>
      <c r="BL5" s="126"/>
      <c r="BM5" s="131"/>
      <c r="BN5" s="126"/>
      <c r="BO5" s="131"/>
      <c r="BP5" s="126"/>
      <c r="BQ5" s="131"/>
      <c r="BR5" s="126"/>
      <c r="BS5" s="131"/>
      <c r="BT5" s="126"/>
      <c r="BU5" s="131"/>
      <c r="BV5" s="126"/>
      <c r="BW5" s="131"/>
      <c r="BX5" s="126"/>
      <c r="BY5" s="131"/>
      <c r="BZ5" s="126"/>
      <c r="CA5" s="131"/>
      <c r="CB5" s="126"/>
      <c r="CC5" s="131"/>
      <c r="CD5" s="126"/>
      <c r="CE5" s="132" t="n">
        <f aca="false">C5+E5+G5+I5+K5+M5+O5+Q5+S5+U5+W5+Y5+AA5+AC5+AE5+AG5+AI5+AK5+AM5+AO5+AQ5+AS5+AU5+AW5+AY5+BA5+BC5+BE5+BG5+BI5+BK5+BM5+BO5+BQ5+BS5+BU5+BW5+BY5+CA5+CC5</f>
        <v>669114</v>
      </c>
      <c r="CF5" s="133" t="e">
        <f aca="false">IF(AND(CE5=0,CI5=0),0,(CL5+CM5)/CI5)</f>
        <v>#DIV/0!</v>
      </c>
      <c r="CG5" s="124" t="n">
        <f aca="false">B5</f>
        <v>0</v>
      </c>
    </row>
    <row r="6" customFormat="false" ht="15.75" hidden="false" customHeight="false" outlineLevel="0" collapsed="false">
      <c r="B6" s="124" t="n">
        <f aca="false">'ZONE J POSITIONS'!B7</f>
        <v>37165</v>
      </c>
      <c r="C6" s="128" t="n">
        <v>-100</v>
      </c>
      <c r="D6" s="129" t="n">
        <v>37.753</v>
      </c>
      <c r="E6" s="128" t="n">
        <v>-50</v>
      </c>
      <c r="F6" s="129" t="n">
        <v>37.25</v>
      </c>
      <c r="G6" s="128" t="n">
        <v>-50</v>
      </c>
      <c r="H6" s="129" t="n">
        <v>36.25</v>
      </c>
      <c r="I6" s="128" t="n">
        <v>-50</v>
      </c>
      <c r="J6" s="129" t="n">
        <v>37</v>
      </c>
      <c r="K6" s="128" t="n">
        <v>50</v>
      </c>
      <c r="L6" s="129" t="n">
        <v>37</v>
      </c>
      <c r="M6" s="128" t="n">
        <v>50</v>
      </c>
      <c r="N6" s="129" t="n">
        <v>36.5</v>
      </c>
      <c r="O6" s="128" t="n">
        <v>50</v>
      </c>
      <c r="P6" s="129" t="n">
        <v>36.25</v>
      </c>
      <c r="Q6" s="128" t="n">
        <v>50</v>
      </c>
      <c r="R6" s="129" t="n">
        <v>36.75</v>
      </c>
      <c r="S6" s="128"/>
      <c r="T6" s="129"/>
      <c r="U6" s="147"/>
      <c r="V6" s="325"/>
      <c r="W6" s="147"/>
      <c r="X6" s="325"/>
      <c r="Y6" s="128"/>
      <c r="Z6" s="321"/>
      <c r="AA6" s="148"/>
      <c r="AB6" s="149"/>
      <c r="AC6" s="150"/>
      <c r="AD6" s="126"/>
      <c r="AE6" s="131"/>
      <c r="AF6" s="126"/>
      <c r="AG6" s="131"/>
      <c r="AH6" s="126"/>
      <c r="AI6" s="131"/>
      <c r="AJ6" s="126"/>
      <c r="AK6" s="131"/>
      <c r="AL6" s="126"/>
      <c r="AM6" s="131"/>
      <c r="AN6" s="126"/>
      <c r="AO6" s="131"/>
      <c r="AP6" s="126"/>
      <c r="AQ6" s="131"/>
      <c r="AR6" s="126"/>
      <c r="AS6" s="131"/>
      <c r="AT6" s="126"/>
      <c r="AU6" s="131"/>
      <c r="AV6" s="126"/>
      <c r="AW6" s="131"/>
      <c r="AX6" s="126"/>
      <c r="AY6" s="131"/>
      <c r="AZ6" s="126"/>
      <c r="BA6" s="131"/>
      <c r="BB6" s="126"/>
      <c r="BC6" s="131"/>
      <c r="BD6" s="126"/>
      <c r="BE6" s="131"/>
      <c r="BF6" s="126"/>
      <c r="BG6" s="131"/>
      <c r="BH6" s="126"/>
      <c r="BI6" s="131"/>
      <c r="BJ6" s="126"/>
      <c r="BK6" s="131"/>
      <c r="BL6" s="126"/>
      <c r="BM6" s="131"/>
      <c r="BN6" s="126"/>
      <c r="BO6" s="131"/>
      <c r="BP6" s="126"/>
      <c r="BQ6" s="131"/>
      <c r="BR6" s="126"/>
      <c r="BS6" s="131"/>
      <c r="BT6" s="126"/>
      <c r="BU6" s="131"/>
      <c r="BV6" s="126"/>
      <c r="BW6" s="131"/>
      <c r="BX6" s="126"/>
      <c r="BY6" s="131"/>
      <c r="BZ6" s="126"/>
      <c r="CA6" s="131"/>
      <c r="CB6" s="126"/>
      <c r="CC6" s="131"/>
      <c r="CD6" s="126"/>
      <c r="CE6" s="132" t="n">
        <f aca="false">C6+E6+G6+I6+K6+M6+O6+Q6+S6+U6+W6+Y6+AA6+AC6+AE6+AG6+AI6+AK6+AM6+AO6+AQ6+AS6+AU6+AW6+AY6+BA6+BC6+BE6+BG6+BI6+BK6+BM6+BO6+BQ6+BS6+BU6+BW6+BY6+CA6+CC6</f>
        <v>-50</v>
      </c>
      <c r="CF6" s="133" t="n">
        <f aca="false">D6</f>
        <v>37.753</v>
      </c>
      <c r="CG6" s="124" t="n">
        <f aca="false">B6</f>
        <v>37165</v>
      </c>
    </row>
    <row r="7" customFormat="false" ht="15.75" hidden="false" customHeight="false" outlineLevel="0" collapsed="false">
      <c r="B7" s="124" t="n">
        <f aca="false">'ZONE J POSITIONS'!B8</f>
        <v>37166</v>
      </c>
      <c r="C7" s="128" t="n">
        <v>-100</v>
      </c>
      <c r="D7" s="367" t="n">
        <v>37.75</v>
      </c>
      <c r="E7" s="125" t="n">
        <v>-50</v>
      </c>
      <c r="F7" s="367" t="n">
        <v>37.25</v>
      </c>
      <c r="G7" s="125" t="n">
        <v>-50</v>
      </c>
      <c r="H7" s="367" t="n">
        <v>36.25</v>
      </c>
      <c r="I7" s="125" t="n">
        <v>-50</v>
      </c>
      <c r="J7" s="367" t="n">
        <v>37</v>
      </c>
      <c r="K7" s="125" t="n">
        <v>50</v>
      </c>
      <c r="L7" s="367" t="n">
        <v>37</v>
      </c>
      <c r="M7" s="125" t="n">
        <v>50</v>
      </c>
      <c r="N7" s="367" t="n">
        <v>36.5</v>
      </c>
      <c r="O7" s="125" t="n">
        <v>50</v>
      </c>
      <c r="P7" s="367" t="n">
        <v>36.25</v>
      </c>
      <c r="Q7" s="125" t="n">
        <v>50</v>
      </c>
      <c r="R7" s="367" t="n">
        <v>36.75</v>
      </c>
      <c r="S7" s="128"/>
      <c r="T7" s="129"/>
      <c r="U7" s="128" t="n">
        <v>-50</v>
      </c>
      <c r="V7" s="129" t="n">
        <v>35.5</v>
      </c>
      <c r="W7" s="128" t="n">
        <v>-50</v>
      </c>
      <c r="X7" s="129" t="n">
        <v>35</v>
      </c>
      <c r="Y7" s="128"/>
      <c r="Z7" s="321"/>
      <c r="AA7" s="244"/>
      <c r="AB7" s="395"/>
      <c r="AC7" s="150"/>
      <c r="AD7" s="126"/>
      <c r="AE7" s="131"/>
      <c r="AF7" s="126"/>
      <c r="AG7" s="131"/>
      <c r="AH7" s="126"/>
      <c r="AI7" s="131"/>
      <c r="AJ7" s="126"/>
      <c r="AK7" s="131"/>
      <c r="AL7" s="126"/>
      <c r="AM7" s="131"/>
      <c r="AN7" s="126"/>
      <c r="AO7" s="131"/>
      <c r="AP7" s="126"/>
      <c r="AQ7" s="131"/>
      <c r="AR7" s="126"/>
      <c r="AS7" s="131"/>
      <c r="AT7" s="126"/>
      <c r="AU7" s="131"/>
      <c r="AV7" s="126"/>
      <c r="AW7" s="131"/>
      <c r="AX7" s="126"/>
      <c r="AY7" s="131"/>
      <c r="AZ7" s="126"/>
      <c r="BA7" s="131"/>
      <c r="BB7" s="126"/>
      <c r="BC7" s="131"/>
      <c r="BD7" s="126"/>
      <c r="BE7" s="131"/>
      <c r="BF7" s="126"/>
      <c r="BG7" s="131"/>
      <c r="BH7" s="126"/>
      <c r="BI7" s="131"/>
      <c r="BJ7" s="126"/>
      <c r="BK7" s="131"/>
      <c r="BL7" s="126"/>
      <c r="BM7" s="131"/>
      <c r="BN7" s="126"/>
      <c r="BO7" s="131"/>
      <c r="BP7" s="126"/>
      <c r="BQ7" s="131"/>
      <c r="BR7" s="126"/>
      <c r="BS7" s="131"/>
      <c r="BT7" s="126"/>
      <c r="BU7" s="131"/>
      <c r="BV7" s="126"/>
      <c r="BW7" s="131"/>
      <c r="BX7" s="126"/>
      <c r="BY7" s="131"/>
      <c r="BZ7" s="126"/>
      <c r="CA7" s="131"/>
      <c r="CB7" s="126"/>
      <c r="CC7" s="131"/>
      <c r="CD7" s="126"/>
      <c r="CE7" s="132" t="n">
        <f aca="false">C7+E7+G7+I7+K7+M7+O7+Q7+S7+U7+W7+Y7+AA7+AC7+AE7+AG7+AI7+AK7+AM7+AO7+AQ7+AS7+AU7+AW7+AY7+BA7+BC7+BE7+BG7+BI7+BK7+BM7+BO7+BQ7+BS7+BU7+BW7+BY7+CA7+CC7</f>
        <v>-150</v>
      </c>
      <c r="CF7" s="133" t="n">
        <f aca="false">D7</f>
        <v>37.75</v>
      </c>
      <c r="CG7" s="124" t="n">
        <f aca="false">B7</f>
        <v>37166</v>
      </c>
    </row>
    <row r="8" customFormat="false" ht="15.75" hidden="false" customHeight="false" outlineLevel="0" collapsed="false">
      <c r="B8" s="124" t="n">
        <f aca="false">'ZONE J POSITIONS'!B9</f>
        <v>37167</v>
      </c>
      <c r="C8" s="128" t="n">
        <v>-100</v>
      </c>
      <c r="D8" s="129" t="n">
        <v>37.75</v>
      </c>
      <c r="E8" s="125" t="n">
        <v>-50</v>
      </c>
      <c r="F8" s="129" t="n">
        <v>37.25</v>
      </c>
      <c r="G8" s="128" t="n">
        <v>-50</v>
      </c>
      <c r="H8" s="129" t="n">
        <v>36.25</v>
      </c>
      <c r="I8" s="128" t="n">
        <v>-50</v>
      </c>
      <c r="J8" s="129" t="n">
        <v>37</v>
      </c>
      <c r="K8" s="128" t="n">
        <v>50</v>
      </c>
      <c r="L8" s="129" t="n">
        <v>37</v>
      </c>
      <c r="M8" s="128" t="n">
        <v>50</v>
      </c>
      <c r="N8" s="129" t="n">
        <v>36.5</v>
      </c>
      <c r="O8" s="128" t="n">
        <v>50</v>
      </c>
      <c r="P8" s="129" t="n">
        <v>36.25</v>
      </c>
      <c r="Q8" s="128" t="n">
        <v>50</v>
      </c>
      <c r="R8" s="129" t="n">
        <v>36.75</v>
      </c>
      <c r="S8" s="128"/>
      <c r="T8" s="127"/>
      <c r="U8" s="128" t="n">
        <v>-50</v>
      </c>
      <c r="V8" s="129" t="n">
        <v>35.5</v>
      </c>
      <c r="W8" s="128" t="n">
        <v>-50</v>
      </c>
      <c r="X8" s="129" t="n">
        <v>35</v>
      </c>
      <c r="Y8" s="128" t="n">
        <v>200</v>
      </c>
      <c r="Z8" s="129" t="n">
        <v>34.702</v>
      </c>
      <c r="AA8" s="128" t="n">
        <v>-100</v>
      </c>
      <c r="AB8" s="129" t="n">
        <v>33.917</v>
      </c>
      <c r="AC8" s="150"/>
      <c r="AD8" s="126"/>
      <c r="AE8" s="131"/>
      <c r="AF8" s="126"/>
      <c r="AG8" s="131"/>
      <c r="AH8" s="126"/>
      <c r="AI8" s="131"/>
      <c r="AJ8" s="126"/>
      <c r="AK8" s="131"/>
      <c r="AL8" s="126"/>
      <c r="AM8" s="131"/>
      <c r="AN8" s="126"/>
      <c r="AO8" s="131"/>
      <c r="AP8" s="126"/>
      <c r="AQ8" s="131"/>
      <c r="AR8" s="126"/>
      <c r="AS8" s="131"/>
      <c r="AT8" s="126"/>
      <c r="AU8" s="131"/>
      <c r="AV8" s="126"/>
      <c r="AW8" s="131"/>
      <c r="AX8" s="126"/>
      <c r="AY8" s="131"/>
      <c r="AZ8" s="126"/>
      <c r="BA8" s="131"/>
      <c r="BB8" s="126"/>
      <c r="BC8" s="131"/>
      <c r="BD8" s="126"/>
      <c r="BE8" s="131"/>
      <c r="BF8" s="126"/>
      <c r="BG8" s="131"/>
      <c r="BH8" s="126"/>
      <c r="BI8" s="131"/>
      <c r="BJ8" s="126"/>
      <c r="BK8" s="131"/>
      <c r="BL8" s="126"/>
      <c r="BM8" s="131"/>
      <c r="BN8" s="126"/>
      <c r="BO8" s="131"/>
      <c r="BP8" s="126"/>
      <c r="BQ8" s="131"/>
      <c r="BR8" s="126"/>
      <c r="BS8" s="131"/>
      <c r="BT8" s="126"/>
      <c r="BU8" s="131"/>
      <c r="BV8" s="126"/>
      <c r="BW8" s="131"/>
      <c r="BX8" s="126"/>
      <c r="BY8" s="131"/>
      <c r="BZ8" s="126"/>
      <c r="CA8" s="131"/>
      <c r="CB8" s="126"/>
      <c r="CC8" s="131"/>
      <c r="CD8" s="126"/>
      <c r="CE8" s="132" t="n">
        <f aca="false">C8+E8+G8+I8+K8+M8+O8+Q8+S8+U8+W8+Y8+AA8+AC8+AE8+AG8+AI8+AK8+AM8+AO8+AQ8+AS8+AU8+AW8+AY8+BA8+BC8+BE8+BG8+BI8+BK8+BM8+BO8+BQ8+BS8+BU8+BW8+BY8+CA8+CC8</f>
        <v>-50</v>
      </c>
      <c r="CF8" s="133" t="n">
        <f aca="false">D8</f>
        <v>37.75</v>
      </c>
      <c r="CG8" s="124" t="n">
        <f aca="false">B8</f>
        <v>37167</v>
      </c>
    </row>
    <row r="9" customFormat="false" ht="15.75" hidden="false" customHeight="false" outlineLevel="0" collapsed="false">
      <c r="B9" s="124" t="n">
        <f aca="false">'ZONE J POSITIONS'!B10</f>
        <v>37168</v>
      </c>
      <c r="C9" s="128" t="n">
        <v>-100</v>
      </c>
      <c r="D9" s="129" t="n">
        <v>37.748</v>
      </c>
      <c r="E9" s="128" t="n">
        <v>-50</v>
      </c>
      <c r="F9" s="367" t="n">
        <v>37.25</v>
      </c>
      <c r="G9" s="125" t="n">
        <v>-50</v>
      </c>
      <c r="H9" s="367" t="n">
        <v>36.25</v>
      </c>
      <c r="I9" s="125" t="n">
        <v>-50</v>
      </c>
      <c r="J9" s="367" t="n">
        <v>37</v>
      </c>
      <c r="K9" s="125" t="n">
        <v>50</v>
      </c>
      <c r="L9" s="367" t="n">
        <v>37</v>
      </c>
      <c r="M9" s="125" t="n">
        <v>50</v>
      </c>
      <c r="N9" s="367" t="n">
        <v>36.5</v>
      </c>
      <c r="O9" s="125" t="n">
        <v>50</v>
      </c>
      <c r="P9" s="367" t="n">
        <v>36.25</v>
      </c>
      <c r="Q9" s="125" t="n">
        <v>50</v>
      </c>
      <c r="R9" s="367" t="n">
        <v>36.75</v>
      </c>
      <c r="S9" s="128"/>
      <c r="T9" s="127"/>
      <c r="U9" s="128" t="n">
        <v>-50</v>
      </c>
      <c r="V9" s="129" t="n">
        <v>35.5</v>
      </c>
      <c r="W9" s="128" t="n">
        <v>-50</v>
      </c>
      <c r="X9" s="129" t="n">
        <v>35</v>
      </c>
      <c r="Y9" s="125" t="n">
        <v>200</v>
      </c>
      <c r="Z9" s="367" t="n">
        <v>34.702</v>
      </c>
      <c r="AA9" s="125" t="n">
        <v>0</v>
      </c>
      <c r="AB9" s="367" t="n">
        <v>31.4</v>
      </c>
      <c r="AC9" s="150"/>
      <c r="AD9" s="126"/>
      <c r="AE9" s="131"/>
      <c r="AF9" s="126"/>
      <c r="AG9" s="131"/>
      <c r="AH9" s="126"/>
      <c r="AI9" s="131"/>
      <c r="AJ9" s="126"/>
      <c r="AK9" s="131"/>
      <c r="AL9" s="126"/>
      <c r="AM9" s="131"/>
      <c r="AN9" s="126"/>
      <c r="AO9" s="131"/>
      <c r="AP9" s="126"/>
      <c r="AQ9" s="131"/>
      <c r="AR9" s="126"/>
      <c r="AS9" s="131"/>
      <c r="AT9" s="126"/>
      <c r="AU9" s="131"/>
      <c r="AV9" s="126"/>
      <c r="AW9" s="131"/>
      <c r="AX9" s="126"/>
      <c r="AY9" s="131"/>
      <c r="AZ9" s="126"/>
      <c r="BA9" s="131"/>
      <c r="BB9" s="126"/>
      <c r="BC9" s="131"/>
      <c r="BD9" s="126"/>
      <c r="BE9" s="131"/>
      <c r="BF9" s="126"/>
      <c r="BG9" s="131"/>
      <c r="BH9" s="126"/>
      <c r="BI9" s="131"/>
      <c r="BJ9" s="126"/>
      <c r="BK9" s="131"/>
      <c r="BL9" s="126"/>
      <c r="BM9" s="131"/>
      <c r="BN9" s="126"/>
      <c r="BO9" s="131"/>
      <c r="BP9" s="126"/>
      <c r="BQ9" s="131"/>
      <c r="BR9" s="126"/>
      <c r="BS9" s="131"/>
      <c r="BT9" s="126"/>
      <c r="BU9" s="131"/>
      <c r="BV9" s="126"/>
      <c r="BW9" s="131"/>
      <c r="BX9" s="126"/>
      <c r="BY9" s="131"/>
      <c r="BZ9" s="126"/>
      <c r="CA9" s="131"/>
      <c r="CB9" s="126"/>
      <c r="CC9" s="131"/>
      <c r="CD9" s="126"/>
      <c r="CE9" s="132" t="n">
        <f aca="false">C9+E9+G9+I9+K9+M9+O9+Q9+S9+U9+W9+Y9+AA9+AC9+AE9+AG9+AI9+AK9+AM9+AO9+AQ9+AS9+AU9+AW9+AY9+BA9+BC9+BE9+BG9+BI9+BK9+BM9+BO9+BQ9+BS9+BU9+BW9+BY9+CA9+CC9</f>
        <v>50</v>
      </c>
      <c r="CF9" s="133" t="n">
        <f aca="false">D9</f>
        <v>37.748</v>
      </c>
      <c r="CG9" s="124" t="n">
        <f aca="false">B9</f>
        <v>37168</v>
      </c>
    </row>
    <row r="10" customFormat="false" ht="15.75" hidden="false" customHeight="false" outlineLevel="0" collapsed="false">
      <c r="B10" s="124" t="n">
        <f aca="false">'ZONE J POSITIONS'!B11</f>
        <v>37169</v>
      </c>
      <c r="C10" s="128" t="n">
        <v>-100</v>
      </c>
      <c r="D10" s="367" t="n">
        <v>37.7465</v>
      </c>
      <c r="E10" s="128" t="n">
        <v>-50</v>
      </c>
      <c r="F10" s="129" t="n">
        <v>37.25</v>
      </c>
      <c r="G10" s="128" t="n">
        <v>-50</v>
      </c>
      <c r="H10" s="129" t="n">
        <v>36.25</v>
      </c>
      <c r="I10" s="128" t="n">
        <v>-50</v>
      </c>
      <c r="J10" s="129" t="n">
        <v>37</v>
      </c>
      <c r="K10" s="128" t="n">
        <v>50</v>
      </c>
      <c r="L10" s="129" t="n">
        <v>37</v>
      </c>
      <c r="M10" s="128" t="n">
        <v>50</v>
      </c>
      <c r="N10" s="129" t="n">
        <v>36.5</v>
      </c>
      <c r="O10" s="128" t="n">
        <v>50</v>
      </c>
      <c r="P10" s="129" t="n">
        <v>36.25</v>
      </c>
      <c r="Q10" s="128" t="n">
        <v>50</v>
      </c>
      <c r="R10" s="129" t="n">
        <v>36.75</v>
      </c>
      <c r="S10" s="128"/>
      <c r="T10" s="127"/>
      <c r="U10" s="128" t="n">
        <v>-50</v>
      </c>
      <c r="V10" s="129" t="n">
        <v>35.5</v>
      </c>
      <c r="W10" s="128" t="n">
        <v>-50</v>
      </c>
      <c r="X10" s="129" t="n">
        <v>35</v>
      </c>
      <c r="Y10" s="128" t="n">
        <v>200</v>
      </c>
      <c r="Z10" s="129" t="n">
        <v>34.702</v>
      </c>
      <c r="AA10" s="128" t="n">
        <v>0</v>
      </c>
      <c r="AB10" s="367" t="n">
        <v>31.4</v>
      </c>
      <c r="AC10" s="128" t="n">
        <v>0</v>
      </c>
      <c r="AD10" s="367" t="n">
        <v>32.35</v>
      </c>
      <c r="AE10" s="131"/>
      <c r="AF10" s="126"/>
      <c r="AG10" s="131"/>
      <c r="AH10" s="126"/>
      <c r="AI10" s="131"/>
      <c r="AJ10" s="126"/>
      <c r="AK10" s="131"/>
      <c r="AL10" s="126"/>
      <c r="AM10" s="131"/>
      <c r="AN10" s="126"/>
      <c r="AO10" s="131"/>
      <c r="AP10" s="126"/>
      <c r="AQ10" s="131"/>
      <c r="AR10" s="126"/>
      <c r="AS10" s="131"/>
      <c r="AT10" s="126"/>
      <c r="AU10" s="131"/>
      <c r="AV10" s="126"/>
      <c r="AW10" s="131"/>
      <c r="AX10" s="126"/>
      <c r="AY10" s="131"/>
      <c r="AZ10" s="126"/>
      <c r="BA10" s="131"/>
      <c r="BB10" s="126"/>
      <c r="BC10" s="131"/>
      <c r="BD10" s="126"/>
      <c r="BE10" s="131"/>
      <c r="BF10" s="126"/>
      <c r="BG10" s="131"/>
      <c r="BH10" s="126"/>
      <c r="BI10" s="131"/>
      <c r="BJ10" s="126"/>
      <c r="BK10" s="131"/>
      <c r="BL10" s="126"/>
      <c r="BM10" s="131"/>
      <c r="BN10" s="126"/>
      <c r="BO10" s="131"/>
      <c r="BP10" s="126"/>
      <c r="BQ10" s="131"/>
      <c r="BR10" s="126"/>
      <c r="BS10" s="131"/>
      <c r="BT10" s="126"/>
      <c r="BU10" s="131"/>
      <c r="BV10" s="126"/>
      <c r="BW10" s="131"/>
      <c r="BX10" s="126"/>
      <c r="BY10" s="131"/>
      <c r="BZ10" s="126"/>
      <c r="CA10" s="131"/>
      <c r="CB10" s="126"/>
      <c r="CC10" s="131"/>
      <c r="CD10" s="126"/>
      <c r="CE10" s="132" t="n">
        <f aca="false">C10+E10+G10+I10+K10+M10+O10+Q10+S10+U10+W10+Y10+AA10+AC10+AE10+AG10+AI10+AK10+AM10+AO10+AQ10+AS10+AU10+AW10+AY10+BA10+BC10+BE10+BG10+BI10+BK10+BM10+BO10+BQ10+BS10+BU10+BW10+BY10+CA10+CC10</f>
        <v>50</v>
      </c>
      <c r="CF10" s="133" t="n">
        <f aca="false">D10</f>
        <v>37.7465</v>
      </c>
      <c r="CG10" s="124" t="n">
        <f aca="false">B10</f>
        <v>37169</v>
      </c>
    </row>
    <row r="11" customFormat="false" ht="15.75" hidden="false" customHeight="false" outlineLevel="0" collapsed="false">
      <c r="B11" s="124" t="n">
        <f aca="false">'ZONE J POSITIONS'!B12</f>
        <v>37172</v>
      </c>
      <c r="C11" s="125" t="n">
        <v>-100</v>
      </c>
      <c r="D11" s="129" t="n">
        <v>37.745</v>
      </c>
      <c r="E11" s="128"/>
      <c r="F11" s="127"/>
      <c r="G11" s="128"/>
      <c r="H11" s="127"/>
      <c r="I11" s="125"/>
      <c r="J11" s="367"/>
      <c r="K11" s="125"/>
      <c r="L11" s="367"/>
      <c r="M11" s="125" t="n">
        <v>50</v>
      </c>
      <c r="N11" s="367" t="n">
        <v>36.5</v>
      </c>
      <c r="O11" s="125" t="n">
        <v>50</v>
      </c>
      <c r="P11" s="129" t="n">
        <v>36.25</v>
      </c>
      <c r="Q11" s="125" t="n">
        <v>50</v>
      </c>
      <c r="R11" s="129" t="n">
        <v>36.75</v>
      </c>
      <c r="S11" s="128" t="n">
        <v>-50</v>
      </c>
      <c r="T11" s="129" t="n">
        <v>35.5</v>
      </c>
      <c r="U11" s="128"/>
      <c r="V11" s="129"/>
      <c r="W11" s="128" t="n">
        <v>0</v>
      </c>
      <c r="X11" s="129" t="n">
        <v>35.25</v>
      </c>
      <c r="Y11" s="125" t="n">
        <v>-100</v>
      </c>
      <c r="Z11" s="367" t="n">
        <v>35.375</v>
      </c>
      <c r="AA11" s="125" t="n">
        <v>-50</v>
      </c>
      <c r="AB11" s="367" t="n">
        <v>33.5</v>
      </c>
      <c r="AC11" s="125" t="n">
        <v>-50</v>
      </c>
      <c r="AD11" s="367" t="n">
        <v>34</v>
      </c>
      <c r="AE11" s="125" t="n">
        <v>-50</v>
      </c>
      <c r="AF11" s="367" t="n">
        <v>34.25</v>
      </c>
      <c r="AG11" s="125" t="n">
        <v>0</v>
      </c>
      <c r="AH11" s="367" t="n">
        <v>32.75</v>
      </c>
      <c r="AI11" s="131"/>
      <c r="AJ11" s="126"/>
      <c r="AK11" s="131"/>
      <c r="AL11" s="126"/>
      <c r="AM11" s="131"/>
      <c r="AN11" s="126"/>
      <c r="AO11" s="131"/>
      <c r="AP11" s="126"/>
      <c r="AQ11" s="131"/>
      <c r="AR11" s="126"/>
      <c r="AS11" s="131"/>
      <c r="AT11" s="126"/>
      <c r="AU11" s="131"/>
      <c r="AV11" s="126"/>
      <c r="AW11" s="131"/>
      <c r="AX11" s="126"/>
      <c r="AY11" s="131"/>
      <c r="AZ11" s="126"/>
      <c r="BA11" s="131"/>
      <c r="BB11" s="126"/>
      <c r="BC11" s="131"/>
      <c r="BD11" s="126"/>
      <c r="BE11" s="131"/>
      <c r="BF11" s="126"/>
      <c r="BG11" s="131"/>
      <c r="BH11" s="126"/>
      <c r="BI11" s="131"/>
      <c r="BJ11" s="126"/>
      <c r="BK11" s="131"/>
      <c r="BL11" s="126"/>
      <c r="BM11" s="131"/>
      <c r="BN11" s="126"/>
      <c r="BO11" s="131"/>
      <c r="BP11" s="126"/>
      <c r="BQ11" s="131"/>
      <c r="BR11" s="126"/>
      <c r="BS11" s="131"/>
      <c r="BT11" s="126"/>
      <c r="BU11" s="131"/>
      <c r="BV11" s="126"/>
      <c r="BW11" s="131"/>
      <c r="BX11" s="126"/>
      <c r="BY11" s="131"/>
      <c r="BZ11" s="126"/>
      <c r="CA11" s="131"/>
      <c r="CB11" s="126"/>
      <c r="CC11" s="131"/>
      <c r="CD11" s="126"/>
      <c r="CE11" s="132" t="n">
        <f aca="false">C11+E11+G11+I11+K11+M11+O11+Q11+S11+U11+W11+Y11+AA11+AC11+AE11+AG11+AI11+AK11+AM11+AO11+AQ11+AS11+AU11+AW11+AY11+BA11+BC11+BE11+BG11+BI11+BK11+BM11+BO11+BQ11+BS11+BU11+BW11+BY11+CA11+CC11</f>
        <v>-250</v>
      </c>
      <c r="CF11" s="133" t="n">
        <f aca="false">(D11+F11+H11+J11+L11+N11+P11+R11+V11+X11+Z11)/11</f>
        <v>19.8063636363636</v>
      </c>
      <c r="CG11" s="124" t="n">
        <f aca="false">B11</f>
        <v>37172</v>
      </c>
    </row>
    <row r="12" customFormat="false" ht="15.75" hidden="false" customHeight="false" outlineLevel="0" collapsed="false">
      <c r="B12" s="124" t="n">
        <f aca="false">'ZONE J POSITIONS'!B13</f>
        <v>37173</v>
      </c>
      <c r="C12" s="128" t="n">
        <v>-100</v>
      </c>
      <c r="D12" s="129" t="n">
        <v>37.7435</v>
      </c>
      <c r="E12" s="128"/>
      <c r="F12" s="127"/>
      <c r="G12" s="128"/>
      <c r="H12" s="127"/>
      <c r="I12" s="128"/>
      <c r="J12" s="129"/>
      <c r="K12" s="128"/>
      <c r="L12" s="129"/>
      <c r="M12" s="128" t="n">
        <v>50</v>
      </c>
      <c r="N12" s="129" t="n">
        <v>36.5</v>
      </c>
      <c r="O12" s="128" t="n">
        <v>50</v>
      </c>
      <c r="P12" s="367" t="n">
        <v>36.25</v>
      </c>
      <c r="Q12" s="128" t="n">
        <v>50</v>
      </c>
      <c r="R12" s="367" t="n">
        <v>36.75</v>
      </c>
      <c r="S12" s="128" t="n">
        <v>-50</v>
      </c>
      <c r="T12" s="127" t="n">
        <v>35.5</v>
      </c>
      <c r="U12" s="128"/>
      <c r="V12" s="129"/>
      <c r="W12" s="128" t="n">
        <v>0</v>
      </c>
      <c r="X12" s="129" t="n">
        <v>35.25</v>
      </c>
      <c r="Y12" s="128" t="n">
        <v>-100</v>
      </c>
      <c r="Z12" s="367" t="n">
        <v>35.375</v>
      </c>
      <c r="AA12" s="128" t="n">
        <v>-50</v>
      </c>
      <c r="AB12" s="367" t="n">
        <v>33.5</v>
      </c>
      <c r="AC12" s="125" t="n">
        <v>-50</v>
      </c>
      <c r="AD12" s="367" t="n">
        <v>34</v>
      </c>
      <c r="AE12" s="125" t="n">
        <v>-50</v>
      </c>
      <c r="AF12" s="367" t="n">
        <v>34.25</v>
      </c>
      <c r="AG12" s="125" t="n">
        <v>0</v>
      </c>
      <c r="AH12" s="367" t="n">
        <v>32.75</v>
      </c>
      <c r="AI12" s="131"/>
      <c r="AJ12" s="126"/>
      <c r="AK12" s="131"/>
      <c r="AL12" s="126"/>
      <c r="AM12" s="131"/>
      <c r="AN12" s="126"/>
      <c r="AO12" s="131"/>
      <c r="AP12" s="126"/>
      <c r="AQ12" s="131"/>
      <c r="AR12" s="126"/>
      <c r="AS12" s="131"/>
      <c r="AT12" s="126"/>
      <c r="AU12" s="131"/>
      <c r="AV12" s="126"/>
      <c r="AW12" s="131"/>
      <c r="AX12" s="126"/>
      <c r="AY12" s="131"/>
      <c r="AZ12" s="126"/>
      <c r="BA12" s="128"/>
      <c r="BB12" s="129"/>
      <c r="BC12" s="128"/>
      <c r="BD12" s="127"/>
      <c r="BE12" s="128"/>
      <c r="BF12" s="127"/>
      <c r="BG12" s="128"/>
      <c r="BH12" s="129"/>
      <c r="BI12" s="128"/>
      <c r="BJ12" s="129"/>
      <c r="BK12" s="128"/>
      <c r="BL12" s="127"/>
      <c r="BM12" s="131"/>
      <c r="BN12" s="126"/>
      <c r="BO12" s="131"/>
      <c r="BP12" s="126"/>
      <c r="BQ12" s="131"/>
      <c r="BR12" s="126"/>
      <c r="BS12" s="131"/>
      <c r="BT12" s="126"/>
      <c r="BU12" s="131"/>
      <c r="BV12" s="126"/>
      <c r="BW12" s="131"/>
      <c r="BX12" s="126"/>
      <c r="BY12" s="131"/>
      <c r="BZ12" s="126"/>
      <c r="CA12" s="131"/>
      <c r="CB12" s="126"/>
      <c r="CC12" s="131"/>
      <c r="CD12" s="126"/>
      <c r="CE12" s="132" t="n">
        <f aca="false">C12+E12+G12+I12+K12+M12+O12+Q12+S12+U12+W12+Y12+AA12+AC12+AE12+AG12+AI12+AK12+AM12+AO12+AQ12+AS12+AU12+AW12+AY12+BA12+BC12+BE12+BG12+BI12+BK12+BM12+BO12+BQ12+BS12+BU12+BW12+BY12+CA12+CC12</f>
        <v>-250</v>
      </c>
      <c r="CF12" s="133" t="n">
        <f aca="false">(T12+AB12+AD12+AF12+AH12+AJ12+AL12+AN12+AP12+AR12+AT12+AV12+AX12+AZ12)/14</f>
        <v>12.1428571428571</v>
      </c>
      <c r="CG12" s="124" t="n">
        <f aca="false">B12</f>
        <v>37173</v>
      </c>
    </row>
    <row r="13" customFormat="false" ht="15.75" hidden="false" customHeight="false" outlineLevel="0" collapsed="false">
      <c r="B13" s="124" t="n">
        <f aca="false">'ZONE J POSITIONS'!B14</f>
        <v>37174</v>
      </c>
      <c r="C13" s="125" t="n">
        <v>-100</v>
      </c>
      <c r="D13" s="367" t="n">
        <v>37.742</v>
      </c>
      <c r="E13" s="128"/>
      <c r="F13" s="127"/>
      <c r="G13" s="128"/>
      <c r="H13" s="127"/>
      <c r="I13" s="125"/>
      <c r="J13" s="367"/>
      <c r="K13" s="125"/>
      <c r="L13" s="367"/>
      <c r="M13" s="125" t="n">
        <v>50</v>
      </c>
      <c r="N13" s="367" t="n">
        <v>36.5</v>
      </c>
      <c r="O13" s="125" t="n">
        <v>50</v>
      </c>
      <c r="P13" s="129" t="n">
        <v>36.25</v>
      </c>
      <c r="Q13" s="125" t="n">
        <v>50</v>
      </c>
      <c r="R13" s="129" t="n">
        <v>36.75</v>
      </c>
      <c r="S13" s="128" t="n">
        <v>-50</v>
      </c>
      <c r="T13" s="127" t="n">
        <v>35.5</v>
      </c>
      <c r="U13" s="128"/>
      <c r="V13" s="129"/>
      <c r="W13" s="128" t="n">
        <v>0</v>
      </c>
      <c r="X13" s="129" t="n">
        <v>35.25</v>
      </c>
      <c r="Y13" s="125" t="n">
        <v>-100</v>
      </c>
      <c r="Z13" s="367" t="n">
        <v>35.375</v>
      </c>
      <c r="AA13" s="125" t="n">
        <v>-50</v>
      </c>
      <c r="AB13" s="367" t="n">
        <v>33.5</v>
      </c>
      <c r="AC13" s="125" t="n">
        <v>-50</v>
      </c>
      <c r="AD13" s="367" t="n">
        <v>34</v>
      </c>
      <c r="AE13" s="125" t="n">
        <v>-50</v>
      </c>
      <c r="AF13" s="367" t="n">
        <v>34.25</v>
      </c>
      <c r="AG13" s="125" t="n">
        <v>0</v>
      </c>
      <c r="AH13" s="367" t="n">
        <v>32.75</v>
      </c>
      <c r="AI13" s="131"/>
      <c r="AJ13" s="126"/>
      <c r="AK13" s="131"/>
      <c r="AL13" s="126"/>
      <c r="AM13" s="125" t="n">
        <v>-150</v>
      </c>
      <c r="AN13" s="367" t="n">
        <v>34</v>
      </c>
      <c r="AO13" s="131"/>
      <c r="AP13" s="126"/>
      <c r="AQ13" s="131"/>
      <c r="AR13" s="126"/>
      <c r="AS13" s="131"/>
      <c r="AT13" s="126"/>
      <c r="AU13" s="131"/>
      <c r="AV13" s="126"/>
      <c r="AW13" s="131"/>
      <c r="AX13" s="126"/>
      <c r="AY13" s="131"/>
      <c r="AZ13" s="126"/>
      <c r="BA13" s="128"/>
      <c r="BB13" s="127"/>
      <c r="BC13" s="128"/>
      <c r="BD13" s="129"/>
      <c r="BE13" s="128"/>
      <c r="BF13" s="129"/>
      <c r="BG13" s="128"/>
      <c r="BH13" s="127"/>
      <c r="BI13" s="128"/>
      <c r="BJ13" s="129"/>
      <c r="BK13" s="128"/>
      <c r="BL13" s="127"/>
      <c r="BM13" s="131"/>
      <c r="BN13" s="126"/>
      <c r="BO13" s="131"/>
      <c r="BP13" s="126"/>
      <c r="BQ13" s="131"/>
      <c r="BR13" s="126"/>
      <c r="BS13" s="131"/>
      <c r="BT13" s="126"/>
      <c r="BU13" s="131"/>
      <c r="BV13" s="126"/>
      <c r="BW13" s="131"/>
      <c r="BX13" s="126"/>
      <c r="BY13" s="131"/>
      <c r="BZ13" s="126"/>
      <c r="CA13" s="131"/>
      <c r="CB13" s="126"/>
      <c r="CC13" s="131"/>
      <c r="CD13" s="126"/>
      <c r="CE13" s="132" t="n">
        <f aca="false">C13+E13+G13+I13+K13+M13+O13+Q13+S13+U13+W13+Y13+AA13+AC13+AE13+AG13+AI13+AK13+AM13+AO13+AQ13+AS13+AU13+AW13+AY13+BA13+BC13+BE13+BG13+BI13+BK13+BM13+BO13+BQ13+BS13+BU13+BW13+BY13+CA13+CC13</f>
        <v>-400</v>
      </c>
      <c r="CF13" s="133" t="n">
        <f aca="false">(T13+AB13+AD13+AF13+AH13+AJ13+AL13+AN13+AP13+AR13+AT13+AV13+AX13+AZ13+BB13+BD13+BF13)/17</f>
        <v>12</v>
      </c>
      <c r="CG13" s="124" t="n">
        <f aca="false">B13</f>
        <v>37174</v>
      </c>
    </row>
    <row r="14" customFormat="false" ht="15.75" hidden="false" customHeight="false" outlineLevel="0" collapsed="false">
      <c r="B14" s="124" t="n">
        <f aca="false">'ZONE J POSITIONS'!B15</f>
        <v>37175</v>
      </c>
      <c r="C14" s="128" t="n">
        <v>-100</v>
      </c>
      <c r="D14" s="129" t="n">
        <v>37.7405</v>
      </c>
      <c r="E14" s="128"/>
      <c r="F14" s="127"/>
      <c r="G14" s="128"/>
      <c r="H14" s="127"/>
      <c r="I14" s="128"/>
      <c r="J14" s="129"/>
      <c r="K14" s="128"/>
      <c r="L14" s="129"/>
      <c r="M14" s="128" t="n">
        <v>50</v>
      </c>
      <c r="N14" s="129" t="n">
        <v>36.5</v>
      </c>
      <c r="O14" s="128" t="n">
        <v>50</v>
      </c>
      <c r="P14" s="367" t="n">
        <v>36.25</v>
      </c>
      <c r="Q14" s="128" t="n">
        <v>50</v>
      </c>
      <c r="R14" s="367" t="n">
        <v>36.75</v>
      </c>
      <c r="S14" s="128" t="n">
        <v>-50</v>
      </c>
      <c r="T14" s="127" t="n">
        <v>35.5</v>
      </c>
      <c r="U14" s="128"/>
      <c r="V14" s="129"/>
      <c r="W14" s="128" t="n">
        <v>0</v>
      </c>
      <c r="X14" s="129" t="n">
        <v>35.25</v>
      </c>
      <c r="Y14" s="128" t="n">
        <v>-100</v>
      </c>
      <c r="Z14" s="367" t="n">
        <v>35.375</v>
      </c>
      <c r="AA14" s="128" t="n">
        <v>-50</v>
      </c>
      <c r="AB14" s="367" t="n">
        <v>33.5</v>
      </c>
      <c r="AC14" s="125" t="n">
        <v>-50</v>
      </c>
      <c r="AD14" s="367" t="n">
        <v>34</v>
      </c>
      <c r="AE14" s="125" t="n">
        <v>-50</v>
      </c>
      <c r="AF14" s="367" t="n">
        <v>34.25</v>
      </c>
      <c r="AG14" s="125" t="n">
        <v>0</v>
      </c>
      <c r="AH14" s="367" t="n">
        <v>32.75</v>
      </c>
      <c r="AI14" s="131"/>
      <c r="AJ14" s="126"/>
      <c r="AK14" s="131"/>
      <c r="AL14" s="126"/>
      <c r="AM14" s="125" t="n">
        <v>-100</v>
      </c>
      <c r="AN14" s="367" t="n">
        <v>34</v>
      </c>
      <c r="AO14" s="125" t="n">
        <v>0</v>
      </c>
      <c r="AP14" s="367" t="n">
        <v>32.5</v>
      </c>
      <c r="AQ14" s="131"/>
      <c r="AR14" s="126"/>
      <c r="AS14" s="131"/>
      <c r="AT14" s="126"/>
      <c r="AU14" s="131"/>
      <c r="AV14" s="126"/>
      <c r="AW14" s="131"/>
      <c r="AX14" s="126"/>
      <c r="AY14" s="131"/>
      <c r="AZ14" s="126"/>
      <c r="BA14" s="128"/>
      <c r="BB14" s="127"/>
      <c r="BC14" s="128"/>
      <c r="BD14" s="129"/>
      <c r="BE14" s="128"/>
      <c r="BF14" s="129"/>
      <c r="BG14" s="128"/>
      <c r="BH14" s="127"/>
      <c r="BI14" s="128"/>
      <c r="BJ14" s="129"/>
      <c r="BK14" s="128"/>
      <c r="BL14" s="127"/>
      <c r="BM14" s="128"/>
      <c r="BN14" s="127"/>
      <c r="BO14" s="128"/>
      <c r="BP14" s="129"/>
      <c r="BQ14" s="128"/>
      <c r="BR14" s="127"/>
      <c r="BS14" s="128"/>
      <c r="BT14" s="129"/>
      <c r="BU14" s="131"/>
      <c r="BV14" s="126"/>
      <c r="BW14" s="131"/>
      <c r="BX14" s="126"/>
      <c r="BY14" s="131"/>
      <c r="BZ14" s="126"/>
      <c r="CA14" s="131"/>
      <c r="CB14" s="126"/>
      <c r="CC14" s="131"/>
      <c r="CD14" s="126"/>
      <c r="CE14" s="132" t="n">
        <f aca="false">C14+E14+G14+I14+K14+M14+O14+Q14+S14+U14+W14+Y14+AA14+AC14+AE14+AG14+AI14+AK14+AM14+AO14+AQ14+AS14+AU14+AW14+AY14+BA14+BC14+BE14+BG14+BI14+BK14+BM14+BO14+BQ14+BS14+BU14+BW14+BY14+CA14+CC14</f>
        <v>-350</v>
      </c>
      <c r="CF14" s="133" t="n">
        <f aca="false">(T14+AB14+AD14+AF14+AH14+AJ14+AL14+AN14+AP14+AR14+AT14+AV14+AX14+AZ14+BB14+BD14+BH14)/17</f>
        <v>13.9117647058824</v>
      </c>
      <c r="CG14" s="124" t="n">
        <f aca="false">B14</f>
        <v>37175</v>
      </c>
    </row>
    <row r="15" customFormat="false" ht="15.75" hidden="false" customHeight="false" outlineLevel="0" collapsed="false">
      <c r="B15" s="124" t="n">
        <f aca="false">'ZONE J POSITIONS'!B16</f>
        <v>37176</v>
      </c>
      <c r="C15" s="125" t="n">
        <v>-100</v>
      </c>
      <c r="D15" s="129" t="n">
        <v>37.739</v>
      </c>
      <c r="E15" s="128"/>
      <c r="F15" s="127"/>
      <c r="G15" s="128"/>
      <c r="H15" s="127"/>
      <c r="I15" s="125"/>
      <c r="J15" s="367"/>
      <c r="K15" s="125"/>
      <c r="L15" s="367"/>
      <c r="M15" s="125" t="n">
        <v>50</v>
      </c>
      <c r="N15" s="367" t="n">
        <v>36.5</v>
      </c>
      <c r="O15" s="125" t="n">
        <v>50</v>
      </c>
      <c r="P15" s="129" t="n">
        <v>36.25</v>
      </c>
      <c r="Q15" s="125" t="n">
        <v>50</v>
      </c>
      <c r="R15" s="129" t="n">
        <v>36.75</v>
      </c>
      <c r="S15" s="128" t="n">
        <v>-50</v>
      </c>
      <c r="T15" s="129" t="n">
        <v>35.5</v>
      </c>
      <c r="U15" s="128"/>
      <c r="V15" s="129"/>
      <c r="W15" s="128" t="n">
        <v>0</v>
      </c>
      <c r="X15" s="129" t="n">
        <v>35.25</v>
      </c>
      <c r="Y15" s="125" t="n">
        <v>-100</v>
      </c>
      <c r="Z15" s="367" t="n">
        <v>35.375</v>
      </c>
      <c r="AA15" s="125" t="n">
        <v>-50</v>
      </c>
      <c r="AB15" s="367" t="n">
        <v>33.5</v>
      </c>
      <c r="AC15" s="125" t="n">
        <v>-50</v>
      </c>
      <c r="AD15" s="367" t="n">
        <v>34</v>
      </c>
      <c r="AE15" s="125" t="n">
        <v>-50</v>
      </c>
      <c r="AF15" s="367" t="n">
        <v>34.25</v>
      </c>
      <c r="AG15" s="125" t="n">
        <v>0</v>
      </c>
      <c r="AH15" s="367" t="n">
        <v>32.75</v>
      </c>
      <c r="AI15" s="131"/>
      <c r="AJ15" s="126"/>
      <c r="AK15" s="131"/>
      <c r="AL15" s="126"/>
      <c r="AM15" s="125" t="n">
        <v>-100</v>
      </c>
      <c r="AN15" s="367" t="n">
        <v>34</v>
      </c>
      <c r="AO15" s="125" t="n">
        <v>50</v>
      </c>
      <c r="AP15" s="367" t="n">
        <v>32.5</v>
      </c>
      <c r="AQ15" s="125" t="n">
        <v>-200</v>
      </c>
      <c r="AR15" s="367" t="n">
        <v>33.45</v>
      </c>
      <c r="AS15" s="131"/>
      <c r="AT15" s="126"/>
      <c r="AU15" s="131"/>
      <c r="AV15" s="126"/>
      <c r="AW15" s="131"/>
      <c r="AX15" s="126"/>
      <c r="AY15" s="131"/>
      <c r="AZ15" s="126"/>
      <c r="BA15" s="128"/>
      <c r="BB15" s="127"/>
      <c r="BC15" s="128"/>
      <c r="BD15" s="129"/>
      <c r="BE15" s="128"/>
      <c r="BF15" s="129"/>
      <c r="BG15" s="128"/>
      <c r="BH15" s="127"/>
      <c r="BI15" s="128"/>
      <c r="BJ15" s="129"/>
      <c r="BK15" s="128"/>
      <c r="BL15" s="127"/>
      <c r="BM15" s="128"/>
      <c r="BN15" s="127"/>
      <c r="BO15" s="128"/>
      <c r="BP15" s="129"/>
      <c r="BQ15" s="128"/>
      <c r="BR15" s="127"/>
      <c r="BS15" s="128"/>
      <c r="BT15" s="129"/>
      <c r="BU15" s="131"/>
      <c r="BV15" s="126"/>
      <c r="BW15" s="131"/>
      <c r="BX15" s="126"/>
      <c r="BY15" s="131"/>
      <c r="BZ15" s="126"/>
      <c r="CA15" s="131"/>
      <c r="CB15" s="126"/>
      <c r="CC15" s="131"/>
      <c r="CD15" s="126"/>
      <c r="CE15" s="132" t="n">
        <f aca="false">C15+E15+G15+I15+K15+M15+O15+Q15+S15+U15+W15+Y15+AA15+AC15+AE15+AG15+AI15+AK15+AM15+AO15+AQ15+AS15+AU15+AW15+AY15+BA15+BC15+BE15+BG15+BI15+BK15+BM15+BO15+BQ15+BS15+BU15+BW15+BY15+CA15+CC15</f>
        <v>-500</v>
      </c>
      <c r="CF15" s="133" t="n">
        <f aca="false">(T15+AB15+AD15+AF15+AH15+AJ15+AL15+AN15+AP15+AR15+AT15+AV15+AX15+AZ15+BB15+BD15+BH15)/17</f>
        <v>15.8794117647059</v>
      </c>
      <c r="CG15" s="124" t="n">
        <f aca="false">B15</f>
        <v>37176</v>
      </c>
    </row>
    <row r="16" customFormat="false" ht="15.75" hidden="false" customHeight="false" outlineLevel="0" collapsed="false">
      <c r="B16" s="124" t="n">
        <f aca="false">'ZONE J POSITIONS'!B17</f>
        <v>37179</v>
      </c>
      <c r="C16" s="128" t="n">
        <v>-100</v>
      </c>
      <c r="D16" s="367" t="n">
        <v>37.7375</v>
      </c>
      <c r="E16" s="128"/>
      <c r="F16" s="127"/>
      <c r="G16" s="128"/>
      <c r="H16" s="127"/>
      <c r="I16" s="128"/>
      <c r="J16" s="129"/>
      <c r="K16" s="128"/>
      <c r="L16" s="129"/>
      <c r="M16" s="128" t="n">
        <v>50</v>
      </c>
      <c r="N16" s="129" t="n">
        <v>36.5</v>
      </c>
      <c r="O16" s="128" t="n">
        <v>50</v>
      </c>
      <c r="P16" s="129" t="n">
        <v>36.25</v>
      </c>
      <c r="Q16" s="128" t="n">
        <v>50</v>
      </c>
      <c r="R16" s="129" t="n">
        <v>36.75</v>
      </c>
      <c r="S16" s="128" t="n">
        <v>-50</v>
      </c>
      <c r="T16" s="127" t="n">
        <v>35.5</v>
      </c>
      <c r="U16" s="128"/>
      <c r="V16" s="129"/>
      <c r="W16" s="128" t="n">
        <v>0</v>
      </c>
      <c r="X16" s="129" t="n">
        <v>35.25</v>
      </c>
      <c r="Y16" s="125" t="n">
        <v>-100</v>
      </c>
      <c r="Z16" s="367" t="n">
        <v>35.375</v>
      </c>
      <c r="AA16" s="128" t="n">
        <v>-50</v>
      </c>
      <c r="AB16" s="367" t="n">
        <v>33.5</v>
      </c>
      <c r="AC16" s="125" t="n">
        <v>-50</v>
      </c>
      <c r="AD16" s="367" t="n">
        <v>34</v>
      </c>
      <c r="AE16" s="125" t="n">
        <v>-100</v>
      </c>
      <c r="AF16" s="367" t="n">
        <v>34.5</v>
      </c>
      <c r="AG16" s="125" t="n">
        <v>0</v>
      </c>
      <c r="AH16" s="367" t="n">
        <v>33.25</v>
      </c>
      <c r="AI16" s="131"/>
      <c r="AJ16" s="126"/>
      <c r="AK16" s="131"/>
      <c r="AL16" s="126"/>
      <c r="AM16" s="125" t="n">
        <v>-50</v>
      </c>
      <c r="AN16" s="367" t="n">
        <v>34.25</v>
      </c>
      <c r="AO16" s="125" t="n">
        <v>0</v>
      </c>
      <c r="AP16" s="367" t="n">
        <v>33</v>
      </c>
      <c r="AQ16" s="125" t="n">
        <v>-50</v>
      </c>
      <c r="AR16" s="367" t="n">
        <v>33.25</v>
      </c>
      <c r="AS16" s="125" t="n">
        <v>-150</v>
      </c>
      <c r="AT16" s="367" t="n">
        <v>34.05</v>
      </c>
      <c r="AU16" s="125" t="n">
        <v>-50</v>
      </c>
      <c r="AV16" s="367" t="n">
        <v>34.15</v>
      </c>
      <c r="AW16" s="131"/>
      <c r="AX16" s="126"/>
      <c r="AY16" s="131"/>
      <c r="AZ16" s="126"/>
      <c r="BA16" s="128"/>
      <c r="BB16" s="127"/>
      <c r="BC16" s="128"/>
      <c r="BD16" s="129"/>
      <c r="BE16" s="128"/>
      <c r="BF16" s="129"/>
      <c r="BG16" s="128"/>
      <c r="BH16" s="127"/>
      <c r="BI16" s="128"/>
      <c r="BJ16" s="129"/>
      <c r="BK16" s="128"/>
      <c r="BL16" s="129"/>
      <c r="BM16" s="128"/>
      <c r="BN16" s="129"/>
      <c r="BO16" s="128"/>
      <c r="BP16" s="127"/>
      <c r="BQ16" s="128"/>
      <c r="BR16" s="127"/>
      <c r="BS16" s="128"/>
      <c r="BT16" s="129"/>
      <c r="BU16" s="131"/>
      <c r="BV16" s="126"/>
      <c r="BW16" s="131"/>
      <c r="BX16" s="126"/>
      <c r="BY16" s="131"/>
      <c r="BZ16" s="126"/>
      <c r="CA16" s="131"/>
      <c r="CB16" s="126"/>
      <c r="CC16" s="131"/>
      <c r="CD16" s="126"/>
      <c r="CE16" s="132" t="n">
        <f aca="false">C16+E16+G16+I16+K16+M16+O16+Q16+S16+U16+W16+Y16+AA16+AC16+AE16+AG16+AI16+AK16+AM16+AO16+AQ16+AS16+AU16+AW16+AY16+BA16+BC16+BE16+BG16+BI16+BK16+BM16+BO16+BQ16+BS16+BU16+BW16+BY16+CA16+CC16</f>
        <v>-600</v>
      </c>
      <c r="CF16" s="133" t="n">
        <f aca="false">(T16+AD16+AF16+AH16+AJ16+AN16+AP16+AR16+AX16+BD16)/10</f>
        <v>23.775</v>
      </c>
      <c r="CG16" s="124" t="n">
        <f aca="false">B16</f>
        <v>37179</v>
      </c>
    </row>
    <row r="17" customFormat="false" ht="15.75" hidden="false" customHeight="false" outlineLevel="0" collapsed="false">
      <c r="B17" s="124" t="n">
        <f aca="false">'ZONE J POSITIONS'!B18</f>
        <v>37180</v>
      </c>
      <c r="C17" s="125" t="n">
        <v>-100</v>
      </c>
      <c r="D17" s="129" t="n">
        <v>37.736</v>
      </c>
      <c r="E17" s="128"/>
      <c r="F17" s="127"/>
      <c r="G17" s="128"/>
      <c r="H17" s="127"/>
      <c r="I17" s="125"/>
      <c r="J17" s="367"/>
      <c r="K17" s="125"/>
      <c r="L17" s="367"/>
      <c r="M17" s="125" t="n">
        <v>50</v>
      </c>
      <c r="N17" s="367" t="n">
        <v>36.5</v>
      </c>
      <c r="O17" s="125" t="n">
        <v>50</v>
      </c>
      <c r="P17" s="367" t="n">
        <v>36.25</v>
      </c>
      <c r="Q17" s="125" t="n">
        <v>50</v>
      </c>
      <c r="R17" s="367" t="n">
        <v>36.75</v>
      </c>
      <c r="S17" s="128" t="n">
        <v>-50</v>
      </c>
      <c r="T17" s="127" t="n">
        <v>35.5</v>
      </c>
      <c r="U17" s="128"/>
      <c r="V17" s="129"/>
      <c r="W17" s="128" t="n">
        <v>0</v>
      </c>
      <c r="X17" s="129" t="n">
        <v>35.25</v>
      </c>
      <c r="Y17" s="128" t="n">
        <v>-100</v>
      </c>
      <c r="Z17" s="367" t="n">
        <v>35.375</v>
      </c>
      <c r="AA17" s="125" t="n">
        <v>-50</v>
      </c>
      <c r="AB17" s="367" t="n">
        <v>33.5</v>
      </c>
      <c r="AC17" s="125" t="n">
        <v>-50</v>
      </c>
      <c r="AD17" s="367" t="n">
        <v>34</v>
      </c>
      <c r="AE17" s="125" t="n">
        <v>-100</v>
      </c>
      <c r="AF17" s="367" t="n">
        <v>34.5</v>
      </c>
      <c r="AG17" s="125" t="n">
        <v>0</v>
      </c>
      <c r="AH17" s="367" t="n">
        <v>33.25</v>
      </c>
      <c r="AI17" s="131"/>
      <c r="AJ17" s="126"/>
      <c r="AK17" s="131"/>
      <c r="AL17" s="126"/>
      <c r="AM17" s="125" t="n">
        <v>-50</v>
      </c>
      <c r="AN17" s="367" t="n">
        <v>34.25</v>
      </c>
      <c r="AO17" s="125" t="n">
        <v>0</v>
      </c>
      <c r="AP17" s="367" t="n">
        <v>33</v>
      </c>
      <c r="AQ17" s="125" t="n">
        <v>-50</v>
      </c>
      <c r="AR17" s="367" t="n">
        <v>33.25</v>
      </c>
      <c r="AS17" s="125" t="n">
        <v>-50</v>
      </c>
      <c r="AT17" s="367" t="n">
        <v>34.05</v>
      </c>
      <c r="AU17" s="125" t="n">
        <v>-50</v>
      </c>
      <c r="AV17" s="367" t="n">
        <v>34.25</v>
      </c>
      <c r="AW17" s="131"/>
      <c r="AX17" s="126"/>
      <c r="AY17" s="131"/>
      <c r="AZ17" s="126"/>
      <c r="BA17" s="128"/>
      <c r="BB17" s="127"/>
      <c r="BC17" s="128"/>
      <c r="BD17" s="129"/>
      <c r="BE17" s="128"/>
      <c r="BF17" s="129"/>
      <c r="BG17" s="128"/>
      <c r="BH17" s="127"/>
      <c r="BI17" s="128"/>
      <c r="BJ17" s="129"/>
      <c r="BK17" s="128"/>
      <c r="BL17" s="129"/>
      <c r="BM17" s="128"/>
      <c r="BN17" s="129"/>
      <c r="BO17" s="128"/>
      <c r="BP17" s="127"/>
      <c r="BQ17" s="128"/>
      <c r="BR17" s="127"/>
      <c r="BS17" s="128"/>
      <c r="BT17" s="129"/>
      <c r="BU17" s="128"/>
      <c r="BV17" s="129"/>
      <c r="BW17" s="131"/>
      <c r="BX17" s="126"/>
      <c r="BY17" s="131"/>
      <c r="BZ17" s="126"/>
      <c r="CA17" s="131"/>
      <c r="CB17" s="126"/>
      <c r="CC17" s="131"/>
      <c r="CD17" s="126"/>
      <c r="CE17" s="132" t="n">
        <f aca="false">C17+E17+G17+I17+K17+M17+O17+Q17+S17+U17+W17+Y17+AA17+AC17+AE17+AG17+AI17+AK17+AM17+AO17+AQ17+AS17+AU17+AW17+AY17+BA17+BC17+BE17+BG17+BI17+BK17+BM17+BO17+BQ17+BS17+BU17+BW17+BY17+CA17+CC17</f>
        <v>-500</v>
      </c>
      <c r="CF17" s="133" t="n">
        <f aca="false">(T17+AD17+AF17+AH17+AJ17+AN17+AP17+AR17+AX17+BD17+BL17+BR17+BT17)/13</f>
        <v>18.2884615384615</v>
      </c>
      <c r="CG17" s="124" t="n">
        <f aca="false">B17</f>
        <v>37180</v>
      </c>
    </row>
    <row r="18" customFormat="false" ht="15.75" hidden="false" customHeight="false" outlineLevel="0" collapsed="false">
      <c r="B18" s="124" t="n">
        <f aca="false">'ZONE J POSITIONS'!B19</f>
        <v>37181</v>
      </c>
      <c r="C18" s="128" t="n">
        <v>-100</v>
      </c>
      <c r="D18" s="129" t="n">
        <v>37.7345</v>
      </c>
      <c r="E18" s="128"/>
      <c r="F18" s="127"/>
      <c r="G18" s="128"/>
      <c r="H18" s="127"/>
      <c r="I18" s="128"/>
      <c r="J18" s="129"/>
      <c r="K18" s="128"/>
      <c r="L18" s="129"/>
      <c r="M18" s="128" t="n">
        <v>50</v>
      </c>
      <c r="N18" s="129" t="n">
        <v>36.5</v>
      </c>
      <c r="O18" s="128" t="n">
        <v>50</v>
      </c>
      <c r="P18" s="129" t="n">
        <v>36.25</v>
      </c>
      <c r="Q18" s="128" t="n">
        <v>50</v>
      </c>
      <c r="R18" s="129" t="n">
        <v>36.75</v>
      </c>
      <c r="S18" s="128" t="n">
        <v>-50</v>
      </c>
      <c r="T18" s="127" t="n">
        <v>35.5</v>
      </c>
      <c r="U18" s="128"/>
      <c r="V18" s="129"/>
      <c r="W18" s="128" t="n">
        <v>0</v>
      </c>
      <c r="X18" s="129" t="n">
        <v>35.25</v>
      </c>
      <c r="Y18" s="125" t="n">
        <v>-100</v>
      </c>
      <c r="Z18" s="367" t="n">
        <v>35.375</v>
      </c>
      <c r="AA18" s="128" t="n">
        <v>-50</v>
      </c>
      <c r="AB18" s="367" t="n">
        <v>33.5</v>
      </c>
      <c r="AC18" s="125" t="n">
        <v>-50</v>
      </c>
      <c r="AD18" s="367" t="n">
        <v>34</v>
      </c>
      <c r="AE18" s="125" t="n">
        <v>-100</v>
      </c>
      <c r="AF18" s="367" t="n">
        <v>34.5</v>
      </c>
      <c r="AG18" s="125" t="n">
        <v>0</v>
      </c>
      <c r="AH18" s="367" t="n">
        <v>33.25</v>
      </c>
      <c r="AI18" s="131"/>
      <c r="AJ18" s="126"/>
      <c r="AK18" s="131"/>
      <c r="AL18" s="126"/>
      <c r="AM18" s="125" t="n">
        <v>-50</v>
      </c>
      <c r="AN18" s="367" t="n">
        <v>34.25</v>
      </c>
      <c r="AO18" s="125" t="n">
        <v>0</v>
      </c>
      <c r="AP18" s="367" t="n">
        <v>33</v>
      </c>
      <c r="AQ18" s="125" t="n">
        <v>-50</v>
      </c>
      <c r="AR18" s="367" t="n">
        <v>33.25</v>
      </c>
      <c r="AS18" s="125" t="n">
        <v>-50</v>
      </c>
      <c r="AT18" s="367" t="n">
        <v>34.05</v>
      </c>
      <c r="AU18" s="125" t="n">
        <v>-50</v>
      </c>
      <c r="AV18" s="367" t="n">
        <v>34.25</v>
      </c>
      <c r="AW18" s="125" t="n">
        <v>0</v>
      </c>
      <c r="AX18" s="367" t="n">
        <v>33.5</v>
      </c>
      <c r="AY18" s="131"/>
      <c r="AZ18" s="126"/>
      <c r="BA18" s="128"/>
      <c r="BB18" s="127"/>
      <c r="BC18" s="128"/>
      <c r="BD18" s="129"/>
      <c r="BE18" s="128"/>
      <c r="BF18" s="129"/>
      <c r="BG18" s="128"/>
      <c r="BH18" s="127"/>
      <c r="BI18" s="128"/>
      <c r="BJ18" s="129"/>
      <c r="BK18" s="128"/>
      <c r="BL18" s="129"/>
      <c r="BM18" s="128"/>
      <c r="BN18" s="129"/>
      <c r="BO18" s="128"/>
      <c r="BP18" s="127"/>
      <c r="BQ18" s="128"/>
      <c r="BR18" s="127"/>
      <c r="BS18" s="128"/>
      <c r="BT18" s="129"/>
      <c r="BU18" s="128"/>
      <c r="BV18" s="129"/>
      <c r="BW18" s="128"/>
      <c r="BX18" s="129"/>
      <c r="BY18" s="128"/>
      <c r="BZ18" s="127"/>
      <c r="CA18" s="128"/>
      <c r="CB18" s="127"/>
      <c r="CC18" s="128"/>
      <c r="CD18" s="129"/>
      <c r="CE18" s="132" t="n">
        <f aca="false">C18+E18+G18+I18+K18+M18+O18+Q18+S18+U18+W18+Y18+AA18+AC18+AE18+AG18+AI18+AK18+AM18+AO18+AQ18+AS18+AU18+AW18+AY18+BA18+BC18+BE18+BG18+BI18+BK18+BM18+BO18+BQ18+BS18+BU18+BW18+BY18+CA18+CC18</f>
        <v>-500</v>
      </c>
      <c r="CF18" s="133" t="n">
        <f aca="false">(T18+AD18+AF18+AH18+AJ18+AN18+AP18+AR18+AX18+BD18+BL18+BR18+BT18)/13</f>
        <v>20.8653846153846</v>
      </c>
      <c r="CG18" s="124" t="n">
        <f aca="false">B18</f>
        <v>37181</v>
      </c>
    </row>
    <row r="19" customFormat="false" ht="15.75" hidden="false" customHeight="false" outlineLevel="0" collapsed="false">
      <c r="B19" s="124" t="n">
        <f aca="false">'ZONE J POSITIONS'!B20</f>
        <v>37182</v>
      </c>
      <c r="C19" s="125" t="n">
        <v>-100</v>
      </c>
      <c r="D19" s="367" t="n">
        <v>37.733</v>
      </c>
      <c r="E19" s="128"/>
      <c r="F19" s="129"/>
      <c r="G19" s="131"/>
      <c r="H19" s="126"/>
      <c r="I19" s="125"/>
      <c r="J19" s="367"/>
      <c r="K19" s="125"/>
      <c r="L19" s="367"/>
      <c r="M19" s="125" t="n">
        <v>50</v>
      </c>
      <c r="N19" s="367" t="n">
        <v>36.5</v>
      </c>
      <c r="O19" s="125" t="n">
        <v>50</v>
      </c>
      <c r="P19" s="367" t="n">
        <v>36.25</v>
      </c>
      <c r="Q19" s="125" t="n">
        <v>50</v>
      </c>
      <c r="R19" s="367" t="n">
        <v>36.75</v>
      </c>
      <c r="S19" s="128" t="n">
        <v>-50</v>
      </c>
      <c r="T19" s="129" t="n">
        <v>35.5</v>
      </c>
      <c r="U19" s="131"/>
      <c r="V19" s="126"/>
      <c r="W19" s="128" t="n">
        <v>0</v>
      </c>
      <c r="X19" s="129" t="n">
        <v>35.25</v>
      </c>
      <c r="Y19" s="128" t="n">
        <v>-100</v>
      </c>
      <c r="Z19" s="367" t="n">
        <v>35.375</v>
      </c>
      <c r="AA19" s="125" t="n">
        <v>-50</v>
      </c>
      <c r="AB19" s="367" t="n">
        <v>33.5</v>
      </c>
      <c r="AC19" s="125" t="n">
        <v>-50</v>
      </c>
      <c r="AD19" s="367" t="n">
        <v>34</v>
      </c>
      <c r="AE19" s="125" t="n">
        <v>-100</v>
      </c>
      <c r="AF19" s="367" t="n">
        <v>34.5</v>
      </c>
      <c r="AG19" s="125" t="n">
        <v>0</v>
      </c>
      <c r="AH19" s="367" t="n">
        <v>33.25</v>
      </c>
      <c r="AI19" s="128"/>
      <c r="AJ19" s="129"/>
      <c r="AK19" s="128"/>
      <c r="AL19" s="129"/>
      <c r="AM19" s="125" t="n">
        <v>-50</v>
      </c>
      <c r="AN19" s="367" t="n">
        <v>34.25</v>
      </c>
      <c r="AO19" s="125" t="n">
        <v>0</v>
      </c>
      <c r="AP19" s="367" t="n">
        <v>33</v>
      </c>
      <c r="AQ19" s="125" t="n">
        <v>-50</v>
      </c>
      <c r="AR19" s="367" t="n">
        <v>33.25</v>
      </c>
      <c r="AS19" s="125" t="n">
        <v>-50</v>
      </c>
      <c r="AT19" s="367" t="n">
        <v>34.05</v>
      </c>
      <c r="AU19" s="125" t="n">
        <v>-50</v>
      </c>
      <c r="AV19" s="367" t="n">
        <v>34.25</v>
      </c>
      <c r="AW19" s="125" t="n">
        <v>0</v>
      </c>
      <c r="AX19" s="367" t="n">
        <v>33.5</v>
      </c>
      <c r="AY19" s="125" t="n">
        <v>50</v>
      </c>
      <c r="AZ19" s="367" t="n">
        <v>33.7</v>
      </c>
      <c r="BA19" s="128"/>
      <c r="BB19" s="129"/>
      <c r="BC19" s="128"/>
      <c r="BD19" s="127"/>
      <c r="BE19" s="128"/>
      <c r="BF19" s="129"/>
      <c r="BG19" s="128"/>
      <c r="BH19" s="129"/>
      <c r="BI19" s="128"/>
      <c r="BJ19" s="129"/>
      <c r="BK19" s="128"/>
      <c r="BL19" s="127"/>
      <c r="BM19" s="128"/>
      <c r="BN19" s="127"/>
      <c r="BO19" s="128"/>
      <c r="BP19" s="129"/>
      <c r="BQ19" s="128"/>
      <c r="BR19" s="127"/>
      <c r="BS19" s="128"/>
      <c r="BT19" s="129"/>
      <c r="BU19" s="128"/>
      <c r="BV19" s="129"/>
      <c r="BW19" s="128"/>
      <c r="BX19" s="129"/>
      <c r="BY19" s="128"/>
      <c r="BZ19" s="127"/>
      <c r="CA19" s="128"/>
      <c r="CB19" s="127"/>
      <c r="CC19" s="128"/>
      <c r="CD19" s="129"/>
      <c r="CE19" s="132" t="n">
        <f aca="false">C19+E19+G19+I19+K19+M19+O19+Q19+S19+U19+W19+Y19+AA19+AC19+AE19+AG19+AI19+AK19+AM19+AO19+AQ19+AS19+AU19+AW19+AY19+BA19+BC19+BE19+BG19+BI19+BK19+BM19+BO19+BQ19+BS19+BU19+BW19+BY19+CA19+CC19</f>
        <v>-450</v>
      </c>
      <c r="CF19" s="133" t="n">
        <f aca="false">(T19+AD19+AF19+AH19+AJ19+AN19+AP19+AR19+AX19+BD19+BL19+BR19+BT19)/13</f>
        <v>20.8653846153846</v>
      </c>
      <c r="CG19" s="124" t="n">
        <f aca="false">B19</f>
        <v>37182</v>
      </c>
    </row>
    <row r="20" customFormat="false" ht="15.75" hidden="false" customHeight="false" outlineLevel="0" collapsed="false">
      <c r="B20" s="124" t="n">
        <f aca="false">'ZONE J POSITIONS'!B21</f>
        <v>37183</v>
      </c>
      <c r="C20" s="128" t="n">
        <v>-100</v>
      </c>
      <c r="D20" s="129" t="n">
        <v>37.7315</v>
      </c>
      <c r="E20" s="128"/>
      <c r="F20" s="129"/>
      <c r="G20" s="131"/>
      <c r="H20" s="126"/>
      <c r="I20" s="128"/>
      <c r="J20" s="129"/>
      <c r="K20" s="128"/>
      <c r="L20" s="129"/>
      <c r="M20" s="128" t="n">
        <v>50</v>
      </c>
      <c r="N20" s="129" t="n">
        <v>36.5</v>
      </c>
      <c r="O20" s="128" t="n">
        <v>50</v>
      </c>
      <c r="P20" s="129" t="n">
        <v>36.25</v>
      </c>
      <c r="Q20" s="128" t="n">
        <v>50</v>
      </c>
      <c r="R20" s="129" t="n">
        <v>36.75</v>
      </c>
      <c r="S20" s="128" t="n">
        <v>-50</v>
      </c>
      <c r="T20" s="127" t="n">
        <v>35.5</v>
      </c>
      <c r="U20" s="131"/>
      <c r="V20" s="126"/>
      <c r="W20" s="128" t="n">
        <v>0</v>
      </c>
      <c r="X20" s="129" t="n">
        <v>35.25</v>
      </c>
      <c r="Y20" s="125" t="n">
        <v>-100</v>
      </c>
      <c r="Z20" s="367" t="n">
        <v>35.375</v>
      </c>
      <c r="AA20" s="128" t="n">
        <v>-50</v>
      </c>
      <c r="AB20" s="367" t="n">
        <v>33.5</v>
      </c>
      <c r="AC20" s="125" t="n">
        <v>-50</v>
      </c>
      <c r="AD20" s="367" t="n">
        <v>34</v>
      </c>
      <c r="AE20" s="125" t="n">
        <v>-100</v>
      </c>
      <c r="AF20" s="367" t="n">
        <v>34.5</v>
      </c>
      <c r="AG20" s="125" t="n">
        <v>0</v>
      </c>
      <c r="AH20" s="367" t="n">
        <v>33.25</v>
      </c>
      <c r="AI20" s="128"/>
      <c r="AJ20" s="129"/>
      <c r="AK20" s="128"/>
      <c r="AL20" s="129"/>
      <c r="AM20" s="125" t="n">
        <v>-50</v>
      </c>
      <c r="AN20" s="367" t="n">
        <v>34.25</v>
      </c>
      <c r="AO20" s="125" t="n">
        <v>0</v>
      </c>
      <c r="AP20" s="367" t="n">
        <v>33</v>
      </c>
      <c r="AQ20" s="125" t="n">
        <v>-50</v>
      </c>
      <c r="AR20" s="367" t="n">
        <v>33.25</v>
      </c>
      <c r="AS20" s="125" t="n">
        <v>-50</v>
      </c>
      <c r="AT20" s="367" t="n">
        <v>34.05</v>
      </c>
      <c r="AU20" s="125" t="n">
        <v>-50</v>
      </c>
      <c r="AV20" s="367" t="n">
        <v>34.25</v>
      </c>
      <c r="AW20" s="125" t="n">
        <v>0</v>
      </c>
      <c r="AX20" s="367" t="n">
        <v>33.5</v>
      </c>
      <c r="AY20" s="125" t="n">
        <v>0</v>
      </c>
      <c r="AZ20" s="367" t="n">
        <v>34.25</v>
      </c>
      <c r="BA20" s="125" t="n">
        <v>0</v>
      </c>
      <c r="BB20" s="367" t="n">
        <v>34</v>
      </c>
      <c r="BC20" s="128"/>
      <c r="BD20" s="129"/>
      <c r="BE20" s="128"/>
      <c r="BF20" s="129"/>
      <c r="BG20" s="128"/>
      <c r="BH20" s="129"/>
      <c r="BI20" s="128"/>
      <c r="BJ20" s="129"/>
      <c r="BK20" s="128"/>
      <c r="BL20" s="129"/>
      <c r="BM20" s="128"/>
      <c r="BN20" s="127"/>
      <c r="BO20" s="128"/>
      <c r="BP20" s="129"/>
      <c r="BQ20" s="128"/>
      <c r="BR20" s="127"/>
      <c r="BS20" s="128"/>
      <c r="BT20" s="129"/>
      <c r="BU20" s="128"/>
      <c r="BV20" s="129"/>
      <c r="BW20" s="128"/>
      <c r="BX20" s="129"/>
      <c r="BY20" s="128"/>
      <c r="BZ20" s="129"/>
      <c r="CA20" s="128"/>
      <c r="CB20" s="127"/>
      <c r="CC20" s="128"/>
      <c r="CD20" s="129"/>
      <c r="CE20" s="132" t="n">
        <f aca="false">C20+E20+G20+I20+K20+M20+O20+Q20+S20+U20+W20+Y20+AA20+AC20+AE20+AG20+AI20+AK20+AM20+AO20+AQ20+AS20+AU20+AW20+AY20+BA20+BC20+BE20+BG20+BI20+BK20+BM20+BO20+BQ20+BS20+BU20+BW20+BY20+CA20+CC20</f>
        <v>-500</v>
      </c>
      <c r="CF20" s="133" t="n">
        <f aca="false">(T20+AD20+AF20+AH20+AJ20+AN20+AP20+AR20+AX20+BD20+BL20+BR20+BT20)/13</f>
        <v>20.8653846153846</v>
      </c>
      <c r="CG20" s="124" t="n">
        <f aca="false">B20</f>
        <v>37183</v>
      </c>
    </row>
    <row r="21" customFormat="false" ht="15.75" hidden="false" customHeight="false" outlineLevel="0" collapsed="false">
      <c r="B21" s="124" t="n">
        <f aca="false">'ZONE J POSITIONS'!B22</f>
        <v>37186</v>
      </c>
      <c r="C21" s="125" t="n">
        <v>-100</v>
      </c>
      <c r="D21" s="129" t="n">
        <v>37.73</v>
      </c>
      <c r="E21" s="128"/>
      <c r="F21" s="129"/>
      <c r="G21" s="131"/>
      <c r="H21" s="126"/>
      <c r="I21" s="125"/>
      <c r="J21" s="367"/>
      <c r="K21" s="125"/>
      <c r="L21" s="367"/>
      <c r="M21" s="125" t="n">
        <v>50</v>
      </c>
      <c r="N21" s="367" t="n">
        <v>36.5</v>
      </c>
      <c r="O21" s="125" t="n">
        <v>50</v>
      </c>
      <c r="P21" s="129" t="n">
        <v>36.25</v>
      </c>
      <c r="Q21" s="125" t="n">
        <v>50</v>
      </c>
      <c r="R21" s="129" t="n">
        <v>36.75</v>
      </c>
      <c r="S21" s="128" t="n">
        <v>-50</v>
      </c>
      <c r="T21" s="127" t="n">
        <v>35.5</v>
      </c>
      <c r="U21" s="131"/>
      <c r="V21" s="126"/>
      <c r="W21" s="128" t="n">
        <v>0</v>
      </c>
      <c r="X21" s="129" t="n">
        <v>35.25</v>
      </c>
      <c r="Y21" s="125" t="n">
        <v>-100</v>
      </c>
      <c r="Z21" s="367" t="n">
        <v>35.375</v>
      </c>
      <c r="AA21" s="125" t="n">
        <v>-50</v>
      </c>
      <c r="AB21" s="367" t="n">
        <v>33.5</v>
      </c>
      <c r="AC21" s="125" t="n">
        <v>-50</v>
      </c>
      <c r="AD21" s="367" t="n">
        <v>34</v>
      </c>
      <c r="AE21" s="125" t="n">
        <v>-100</v>
      </c>
      <c r="AF21" s="367" t="n">
        <v>34.5</v>
      </c>
      <c r="AG21" s="125" t="n">
        <v>0</v>
      </c>
      <c r="AH21" s="367" t="n">
        <v>33.25</v>
      </c>
      <c r="AI21" s="128"/>
      <c r="AJ21" s="129"/>
      <c r="AK21" s="128"/>
      <c r="AL21" s="129"/>
      <c r="AM21" s="125" t="n">
        <v>-50</v>
      </c>
      <c r="AN21" s="367" t="n">
        <v>34.25</v>
      </c>
      <c r="AO21" s="125" t="n">
        <v>0</v>
      </c>
      <c r="AP21" s="367" t="n">
        <v>33</v>
      </c>
      <c r="AQ21" s="125" t="n">
        <v>-50</v>
      </c>
      <c r="AR21" s="367" t="n">
        <v>33.25</v>
      </c>
      <c r="AS21" s="125" t="n">
        <v>0</v>
      </c>
      <c r="AT21" s="367" t="n">
        <v>34</v>
      </c>
      <c r="AU21" s="125" t="n">
        <v>0</v>
      </c>
      <c r="AV21" s="367" t="n">
        <v>34</v>
      </c>
      <c r="AW21" s="125" t="n">
        <v>0</v>
      </c>
      <c r="AX21" s="367" t="n">
        <v>33.5</v>
      </c>
      <c r="AY21" s="125" t="n">
        <v>-150</v>
      </c>
      <c r="AZ21" s="367" t="n">
        <v>34.75</v>
      </c>
      <c r="BA21" s="125" t="n">
        <v>0</v>
      </c>
      <c r="BB21" s="367" t="n">
        <v>34</v>
      </c>
      <c r="BC21" s="125" t="n">
        <v>0</v>
      </c>
      <c r="BD21" s="367" t="n">
        <v>34.5</v>
      </c>
      <c r="BE21" s="128"/>
      <c r="BF21" s="127"/>
      <c r="BG21" s="128"/>
      <c r="BH21" s="129"/>
      <c r="BI21" s="128"/>
      <c r="BJ21" s="129"/>
      <c r="BK21" s="128"/>
      <c r="BL21" s="129"/>
      <c r="BM21" s="128"/>
      <c r="BN21" s="127"/>
      <c r="BO21" s="128"/>
      <c r="BP21" s="129"/>
      <c r="BQ21" s="128"/>
      <c r="BR21" s="127"/>
      <c r="BS21" s="128"/>
      <c r="BT21" s="129"/>
      <c r="BU21" s="128"/>
      <c r="BV21" s="129"/>
      <c r="BW21" s="128"/>
      <c r="BX21" s="129"/>
      <c r="BY21" s="128"/>
      <c r="BZ21" s="129"/>
      <c r="CA21" s="128"/>
      <c r="CB21" s="127"/>
      <c r="CC21" s="128"/>
      <c r="CD21" s="129"/>
      <c r="CE21" s="132" t="n">
        <f aca="false">C21+E21+G21+I21+K21+M21+O21+Q21+S21+U21+W21+Y21+AA21+AC21+AE21+AG21+AI21+AK21+AM21+AO21+AQ21+AS21+AU21+AW21+AY21+BA21+BC21+BE21+BG21+BI21+BK21+BM21+BO21+BQ21+BS21+BU21+BW21+BY21+CA21+CC21</f>
        <v>-550</v>
      </c>
      <c r="CF21" s="133" t="n">
        <f aca="false">(D21+F21+H21+J21+L21+P21+R21+T21+V21+X21+AB21+AD21+AF21+AJ21+AL21+AN21+AP21+AR21)/18</f>
        <v>21.3322222222222</v>
      </c>
      <c r="CG21" s="124" t="n">
        <f aca="false">B21</f>
        <v>37186</v>
      </c>
    </row>
    <row r="22" customFormat="false" ht="15.75" hidden="false" customHeight="false" outlineLevel="0" collapsed="false">
      <c r="B22" s="124" t="n">
        <f aca="false">'ZONE J POSITIONS'!B23</f>
        <v>37187</v>
      </c>
      <c r="C22" s="128" t="n">
        <v>-100</v>
      </c>
      <c r="D22" s="367" t="n">
        <v>37.7285</v>
      </c>
      <c r="E22" s="128"/>
      <c r="F22" s="129"/>
      <c r="G22" s="131"/>
      <c r="H22" s="126"/>
      <c r="I22" s="128"/>
      <c r="J22" s="129"/>
      <c r="K22" s="128"/>
      <c r="L22" s="129"/>
      <c r="M22" s="128" t="n">
        <v>50</v>
      </c>
      <c r="N22" s="129" t="n">
        <v>36.5</v>
      </c>
      <c r="O22" s="128" t="n">
        <v>50</v>
      </c>
      <c r="P22" s="367" t="n">
        <v>36.25</v>
      </c>
      <c r="Q22" s="128" t="n">
        <v>50</v>
      </c>
      <c r="R22" s="367" t="n">
        <v>36.75</v>
      </c>
      <c r="S22" s="128" t="n">
        <v>-50</v>
      </c>
      <c r="T22" s="127" t="n">
        <v>35.5</v>
      </c>
      <c r="U22" s="131"/>
      <c r="V22" s="126"/>
      <c r="W22" s="128" t="n">
        <v>0</v>
      </c>
      <c r="X22" s="129" t="n">
        <v>35.25</v>
      </c>
      <c r="Y22" s="128" t="n">
        <v>-100</v>
      </c>
      <c r="Z22" s="367" t="n">
        <v>35.375</v>
      </c>
      <c r="AA22" s="128" t="n">
        <v>-50</v>
      </c>
      <c r="AB22" s="367" t="n">
        <v>33.5</v>
      </c>
      <c r="AC22" s="125" t="n">
        <v>-50</v>
      </c>
      <c r="AD22" s="367" t="n">
        <v>34</v>
      </c>
      <c r="AE22" s="125" t="n">
        <v>-100</v>
      </c>
      <c r="AF22" s="367" t="n">
        <v>34.5</v>
      </c>
      <c r="AG22" s="125" t="n">
        <v>0</v>
      </c>
      <c r="AH22" s="367" t="n">
        <v>33.25</v>
      </c>
      <c r="AI22" s="128"/>
      <c r="AJ22" s="129"/>
      <c r="AK22" s="128"/>
      <c r="AL22" s="129"/>
      <c r="AM22" s="125" t="n">
        <v>-50</v>
      </c>
      <c r="AN22" s="367" t="n">
        <v>34.25</v>
      </c>
      <c r="AO22" s="125" t="n">
        <v>0</v>
      </c>
      <c r="AP22" s="367" t="n">
        <v>33</v>
      </c>
      <c r="AQ22" s="125" t="n">
        <v>-50</v>
      </c>
      <c r="AR22" s="367" t="n">
        <v>33.25</v>
      </c>
      <c r="AS22" s="125" t="n">
        <v>0</v>
      </c>
      <c r="AT22" s="367" t="n">
        <v>34</v>
      </c>
      <c r="AU22" s="125" t="n">
        <v>0</v>
      </c>
      <c r="AV22" s="367" t="n">
        <v>34</v>
      </c>
      <c r="AW22" s="125" t="n">
        <v>0</v>
      </c>
      <c r="AX22" s="367" t="n">
        <v>33.5</v>
      </c>
      <c r="AY22" s="125" t="n">
        <v>-150</v>
      </c>
      <c r="AZ22" s="367" t="n">
        <v>34.75</v>
      </c>
      <c r="BA22" s="125" t="n">
        <v>0</v>
      </c>
      <c r="BB22" s="367" t="n">
        <v>34</v>
      </c>
      <c r="BC22" s="125" t="n">
        <v>0</v>
      </c>
      <c r="BD22" s="367" t="n">
        <v>34.5</v>
      </c>
      <c r="BE22" s="128"/>
      <c r="BF22" s="127"/>
      <c r="BG22" s="128"/>
      <c r="BH22" s="129"/>
      <c r="BI22" s="128"/>
      <c r="BJ22" s="129"/>
      <c r="BK22" s="128"/>
      <c r="BL22" s="127"/>
      <c r="BM22" s="128"/>
      <c r="BN22" s="127"/>
      <c r="BO22" s="128"/>
      <c r="BP22" s="129"/>
      <c r="BQ22" s="128"/>
      <c r="BR22" s="127"/>
      <c r="BS22" s="128"/>
      <c r="BT22" s="129"/>
      <c r="BU22" s="128"/>
      <c r="BV22" s="129"/>
      <c r="BW22" s="128"/>
      <c r="BX22" s="129"/>
      <c r="BY22" s="128"/>
      <c r="BZ22" s="127"/>
      <c r="CA22" s="128"/>
      <c r="CB22" s="127"/>
      <c r="CC22" s="128"/>
      <c r="CD22" s="129"/>
      <c r="CE22" s="132" t="n">
        <f aca="false">C22+E22+G22+I22+K22+M22+O22+Q22+S22+U22+W22+Y22+AA22+AC22+AE22+AG22+AI22+AK22+AM22+AO22+AQ22+AS22+AU22+AW22+AY22+BA22+BC22+BE22+BG22+BI22+BK22+BM22+BO22+BQ22+BS22+BU22+BW22+BY22+CA22+CC22</f>
        <v>-550</v>
      </c>
      <c r="CF22" s="133" t="n">
        <f aca="false">(D22+F22+H22+J22+L22+P22+R22+T22+V22+X22+AB22+AD22+AF22+AJ22+AL22+AN22+AP22+AR22)/18</f>
        <v>21.3321388888889</v>
      </c>
      <c r="CG22" s="124" t="n">
        <f aca="false">B22</f>
        <v>37187</v>
      </c>
    </row>
    <row r="23" customFormat="false" ht="15.75" hidden="false" customHeight="false" outlineLevel="0" collapsed="false">
      <c r="B23" s="124" t="n">
        <f aca="false">'ZONE J POSITIONS'!B24</f>
        <v>37188</v>
      </c>
      <c r="C23" s="125" t="n">
        <v>-100</v>
      </c>
      <c r="D23" s="129" t="n">
        <v>37.727</v>
      </c>
      <c r="E23" s="128"/>
      <c r="F23" s="129"/>
      <c r="G23" s="131"/>
      <c r="H23" s="126"/>
      <c r="I23" s="125"/>
      <c r="J23" s="367"/>
      <c r="K23" s="125"/>
      <c r="L23" s="367"/>
      <c r="M23" s="125" t="n">
        <v>50</v>
      </c>
      <c r="N23" s="367" t="n">
        <v>36.5</v>
      </c>
      <c r="O23" s="125" t="n">
        <v>50</v>
      </c>
      <c r="P23" s="129" t="n">
        <v>36.25</v>
      </c>
      <c r="Q23" s="125" t="n">
        <v>50</v>
      </c>
      <c r="R23" s="129" t="n">
        <v>36.75</v>
      </c>
      <c r="S23" s="128" t="n">
        <v>-50</v>
      </c>
      <c r="T23" s="129" t="n">
        <v>35.5</v>
      </c>
      <c r="U23" s="131"/>
      <c r="V23" s="126"/>
      <c r="W23" s="128" t="n">
        <v>0</v>
      </c>
      <c r="X23" s="129" t="n">
        <v>35.25</v>
      </c>
      <c r="Y23" s="125" t="n">
        <v>-100</v>
      </c>
      <c r="Z23" s="367" t="n">
        <v>35.375</v>
      </c>
      <c r="AA23" s="125" t="n">
        <v>-50</v>
      </c>
      <c r="AB23" s="367" t="n">
        <v>33.5</v>
      </c>
      <c r="AC23" s="125" t="n">
        <v>-50</v>
      </c>
      <c r="AD23" s="367" t="n">
        <v>34</v>
      </c>
      <c r="AE23" s="125" t="n">
        <v>-100</v>
      </c>
      <c r="AF23" s="367" t="n">
        <v>34.5</v>
      </c>
      <c r="AG23" s="125" t="n">
        <v>0</v>
      </c>
      <c r="AH23" s="367" t="n">
        <v>33.25</v>
      </c>
      <c r="AI23" s="128"/>
      <c r="AJ23" s="129"/>
      <c r="AK23" s="128"/>
      <c r="AL23" s="129"/>
      <c r="AM23" s="125" t="n">
        <v>-50</v>
      </c>
      <c r="AN23" s="367" t="n">
        <v>34.25</v>
      </c>
      <c r="AO23" s="125" t="n">
        <v>0</v>
      </c>
      <c r="AP23" s="367" t="n">
        <v>33</v>
      </c>
      <c r="AQ23" s="125" t="n">
        <v>-50</v>
      </c>
      <c r="AR23" s="367" t="n">
        <v>33.25</v>
      </c>
      <c r="AS23" s="125" t="n">
        <v>0</v>
      </c>
      <c r="AT23" s="367" t="n">
        <v>34</v>
      </c>
      <c r="AU23" s="125" t="n">
        <v>0</v>
      </c>
      <c r="AV23" s="367" t="n">
        <v>34</v>
      </c>
      <c r="AW23" s="125" t="n">
        <v>0</v>
      </c>
      <c r="AX23" s="367" t="n">
        <v>33.5</v>
      </c>
      <c r="AY23" s="125" t="n">
        <v>-150</v>
      </c>
      <c r="AZ23" s="367" t="n">
        <v>34.75</v>
      </c>
      <c r="BA23" s="125" t="n">
        <v>0</v>
      </c>
      <c r="BB23" s="367" t="n">
        <v>34</v>
      </c>
      <c r="BC23" s="125" t="n">
        <v>0</v>
      </c>
      <c r="BD23" s="367" t="n">
        <v>34.5</v>
      </c>
      <c r="BE23" s="128"/>
      <c r="BF23" s="127"/>
      <c r="BG23" s="128"/>
      <c r="BH23" s="129"/>
      <c r="BI23" s="128"/>
      <c r="BJ23" s="129"/>
      <c r="BK23" s="128"/>
      <c r="BL23" s="129"/>
      <c r="BM23" s="128"/>
      <c r="BN23" s="127"/>
      <c r="BO23" s="128"/>
      <c r="BP23" s="129"/>
      <c r="BQ23" s="128"/>
      <c r="BR23" s="127"/>
      <c r="BS23" s="128"/>
      <c r="BT23" s="129"/>
      <c r="BU23" s="128"/>
      <c r="BV23" s="129"/>
      <c r="BW23" s="128"/>
      <c r="BX23" s="129"/>
      <c r="BY23" s="128"/>
      <c r="BZ23" s="129"/>
      <c r="CA23" s="128"/>
      <c r="CB23" s="127"/>
      <c r="CC23" s="128"/>
      <c r="CD23" s="129"/>
      <c r="CE23" s="132" t="n">
        <f aca="false">C23+E23+G23+I23+K23+M23+O23+Q23+S23+U23+W23+Y23+AA23+AC23+AE23+AG23+AI23+AK23+AM23+AO23+AQ23+AS23+AU23+AW23+AY23+BA23+BC23+BE23+BG23+BI23+BK23+BM23+BO23+BQ23+BS23+BU23+BW23+BY23+CA23+CC23</f>
        <v>-550</v>
      </c>
      <c r="CF23" s="133" t="n">
        <f aca="false">(D23+F23+H23+J23+L23+P23+R23+T23+V23+X23+AB23+AD23+AF23+AJ23+AL23+AN23+AP23+AR23)/18</f>
        <v>21.3320555555556</v>
      </c>
      <c r="CG23" s="124" t="n">
        <f aca="false">B23</f>
        <v>37188</v>
      </c>
    </row>
    <row r="24" customFormat="false" ht="15.75" hidden="false" customHeight="false" outlineLevel="0" collapsed="false">
      <c r="B24" s="124" t="n">
        <f aca="false">'ZONE J POSITIONS'!B25</f>
        <v>37189</v>
      </c>
      <c r="C24" s="128" t="n">
        <v>-100</v>
      </c>
      <c r="D24" s="129" t="n">
        <v>37.7255</v>
      </c>
      <c r="E24" s="128"/>
      <c r="F24" s="129"/>
      <c r="G24" s="131"/>
      <c r="H24" s="126"/>
      <c r="I24" s="128"/>
      <c r="J24" s="129"/>
      <c r="K24" s="128"/>
      <c r="L24" s="129"/>
      <c r="M24" s="128" t="n">
        <v>50</v>
      </c>
      <c r="N24" s="129" t="n">
        <v>36.5</v>
      </c>
      <c r="O24" s="128" t="n">
        <v>50</v>
      </c>
      <c r="P24" s="367" t="n">
        <v>36.25</v>
      </c>
      <c r="Q24" s="128" t="n">
        <v>50</v>
      </c>
      <c r="R24" s="367" t="n">
        <v>36.75</v>
      </c>
      <c r="S24" s="128" t="n">
        <v>-50</v>
      </c>
      <c r="T24" s="127" t="n">
        <v>35.5</v>
      </c>
      <c r="U24" s="131"/>
      <c r="V24" s="126"/>
      <c r="W24" s="128" t="n">
        <v>0</v>
      </c>
      <c r="X24" s="129" t="n">
        <v>35.25</v>
      </c>
      <c r="Y24" s="128" t="n">
        <v>-100</v>
      </c>
      <c r="Z24" s="367" t="n">
        <v>35.375</v>
      </c>
      <c r="AA24" s="128" t="n">
        <v>-50</v>
      </c>
      <c r="AB24" s="367" t="n">
        <v>33.5</v>
      </c>
      <c r="AC24" s="125" t="n">
        <v>-50</v>
      </c>
      <c r="AD24" s="367" t="n">
        <v>34</v>
      </c>
      <c r="AE24" s="125" t="n">
        <v>-100</v>
      </c>
      <c r="AF24" s="367" t="n">
        <v>34.5</v>
      </c>
      <c r="AG24" s="125" t="n">
        <v>0</v>
      </c>
      <c r="AH24" s="367" t="n">
        <v>33.25</v>
      </c>
      <c r="AI24" s="128"/>
      <c r="AJ24" s="129"/>
      <c r="AK24" s="128"/>
      <c r="AL24" s="129"/>
      <c r="AM24" s="125" t="n">
        <v>-50</v>
      </c>
      <c r="AN24" s="367" t="n">
        <v>34.25</v>
      </c>
      <c r="AO24" s="125" t="n">
        <v>0</v>
      </c>
      <c r="AP24" s="367" t="n">
        <v>33</v>
      </c>
      <c r="AQ24" s="125" t="n">
        <v>-50</v>
      </c>
      <c r="AR24" s="367" t="n">
        <v>33.25</v>
      </c>
      <c r="AS24" s="125" t="n">
        <v>0</v>
      </c>
      <c r="AT24" s="367" t="n">
        <v>34</v>
      </c>
      <c r="AU24" s="125" t="n">
        <v>0</v>
      </c>
      <c r="AV24" s="367" t="n">
        <v>34</v>
      </c>
      <c r="AW24" s="125" t="n">
        <v>0</v>
      </c>
      <c r="AX24" s="367" t="n">
        <v>33.5</v>
      </c>
      <c r="AY24" s="125" t="n">
        <v>-150</v>
      </c>
      <c r="AZ24" s="367" t="n">
        <v>34.75</v>
      </c>
      <c r="BA24" s="125" t="n">
        <v>0</v>
      </c>
      <c r="BB24" s="367" t="n">
        <v>34</v>
      </c>
      <c r="BC24" s="125" t="n">
        <v>0</v>
      </c>
      <c r="BD24" s="367" t="n">
        <v>34.5</v>
      </c>
      <c r="BE24" s="128"/>
      <c r="BF24" s="129"/>
      <c r="BG24" s="128"/>
      <c r="BH24" s="127"/>
      <c r="BI24" s="128"/>
      <c r="BJ24" s="129"/>
      <c r="BK24" s="128"/>
      <c r="BL24" s="129"/>
      <c r="BM24" s="128"/>
      <c r="BN24" s="129"/>
      <c r="BO24" s="128"/>
      <c r="BP24" s="129"/>
      <c r="BQ24" s="128"/>
      <c r="BR24" s="127"/>
      <c r="BS24" s="128"/>
      <c r="BT24" s="129"/>
      <c r="BU24" s="128"/>
      <c r="BV24" s="129"/>
      <c r="BW24" s="128"/>
      <c r="BX24" s="129"/>
      <c r="BY24" s="128"/>
      <c r="BZ24" s="127"/>
      <c r="CA24" s="128"/>
      <c r="CB24" s="127"/>
      <c r="CC24" s="128"/>
      <c r="CD24" s="129"/>
      <c r="CE24" s="132" t="n">
        <f aca="false">C24+E24+G24+I24+K24+M24+O24+Q24+S24+U24+W24+Y24+AA24+AC24+AE24+AG24+AI24+AK24+AM24+AO24+AQ24+AS24+AU24+AW24+AY24+BA24+BC24+BE24+BG24+BI24+BK24+BM24+BO24+BQ24+BS24+BU24+BW24+BY24+CA24+CC24</f>
        <v>-550</v>
      </c>
      <c r="CF24" s="133" t="n">
        <f aca="false">(D24+F24+H24+J24+L24+P24+R24+T24+V24+X24+AB24+AD24+AF24+AJ24+AL24+AN24+AP24+AR24+AT24+AV24+AX24+AZ24+BB24+BD24+BF24+BH24+BJ24+BL24+BN24+BP24)/30</f>
        <v>19.6241833333333</v>
      </c>
      <c r="CG24" s="124" t="n">
        <f aca="false">B24</f>
        <v>37189</v>
      </c>
    </row>
    <row r="25" customFormat="false" ht="15.75" hidden="false" customHeight="false" outlineLevel="0" collapsed="false">
      <c r="B25" s="124" t="n">
        <f aca="false">'ZONE J POSITIONS'!B26</f>
        <v>37190</v>
      </c>
      <c r="C25" s="125" t="n">
        <v>-100</v>
      </c>
      <c r="D25" s="367" t="n">
        <v>37.724</v>
      </c>
      <c r="E25" s="128"/>
      <c r="F25" s="129"/>
      <c r="G25" s="131"/>
      <c r="H25" s="126"/>
      <c r="I25" s="125"/>
      <c r="J25" s="367"/>
      <c r="K25" s="125"/>
      <c r="L25" s="367"/>
      <c r="M25" s="125" t="n">
        <v>50</v>
      </c>
      <c r="N25" s="367" t="n">
        <v>36.5</v>
      </c>
      <c r="O25" s="125" t="n">
        <v>50</v>
      </c>
      <c r="P25" s="129" t="n">
        <v>36.25</v>
      </c>
      <c r="Q25" s="125" t="n">
        <v>50</v>
      </c>
      <c r="R25" s="129" t="n">
        <v>36.75</v>
      </c>
      <c r="S25" s="128" t="n">
        <v>-50</v>
      </c>
      <c r="T25" s="127" t="n">
        <v>35.5</v>
      </c>
      <c r="U25" s="131"/>
      <c r="V25" s="126"/>
      <c r="W25" s="128" t="n">
        <v>0</v>
      </c>
      <c r="X25" s="129" t="n">
        <v>35.25</v>
      </c>
      <c r="Y25" s="125" t="n">
        <v>-100</v>
      </c>
      <c r="Z25" s="367" t="n">
        <v>35.375</v>
      </c>
      <c r="AA25" s="125" t="n">
        <v>-50</v>
      </c>
      <c r="AB25" s="367" t="n">
        <v>33.5</v>
      </c>
      <c r="AC25" s="125" t="n">
        <v>-50</v>
      </c>
      <c r="AD25" s="367" t="n">
        <v>34</v>
      </c>
      <c r="AE25" s="125" t="n">
        <v>-100</v>
      </c>
      <c r="AF25" s="367" t="n">
        <v>34.5</v>
      </c>
      <c r="AG25" s="125" t="n">
        <v>0</v>
      </c>
      <c r="AH25" s="367" t="n">
        <v>33.25</v>
      </c>
      <c r="AI25" s="128"/>
      <c r="AJ25" s="129"/>
      <c r="AK25" s="128"/>
      <c r="AL25" s="129"/>
      <c r="AM25" s="125" t="n">
        <v>-50</v>
      </c>
      <c r="AN25" s="367" t="n">
        <v>34.25</v>
      </c>
      <c r="AO25" s="125" t="n">
        <v>0</v>
      </c>
      <c r="AP25" s="367" t="n">
        <v>33</v>
      </c>
      <c r="AQ25" s="125" t="n">
        <v>-50</v>
      </c>
      <c r="AR25" s="367" t="n">
        <v>33.25</v>
      </c>
      <c r="AS25" s="125" t="n">
        <v>0</v>
      </c>
      <c r="AT25" s="367" t="n">
        <v>34</v>
      </c>
      <c r="AU25" s="125" t="n">
        <v>0</v>
      </c>
      <c r="AV25" s="367" t="n">
        <v>34</v>
      </c>
      <c r="AW25" s="125" t="n">
        <v>0</v>
      </c>
      <c r="AX25" s="367" t="n">
        <v>33.5</v>
      </c>
      <c r="AY25" s="125" t="n">
        <v>-150</v>
      </c>
      <c r="AZ25" s="367" t="n">
        <v>34.75</v>
      </c>
      <c r="BA25" s="125" t="n">
        <v>0</v>
      </c>
      <c r="BB25" s="367" t="n">
        <v>34</v>
      </c>
      <c r="BC25" s="125" t="n">
        <v>0</v>
      </c>
      <c r="BD25" s="367" t="n">
        <v>34.5</v>
      </c>
      <c r="BE25" s="128"/>
      <c r="BF25" s="129"/>
      <c r="BG25" s="128"/>
      <c r="BH25" s="127"/>
      <c r="BI25" s="128"/>
      <c r="BJ25" s="129"/>
      <c r="BK25" s="128"/>
      <c r="BL25" s="129"/>
      <c r="BM25" s="128"/>
      <c r="BN25" s="129"/>
      <c r="BO25" s="128"/>
      <c r="BP25" s="129"/>
      <c r="BQ25" s="128"/>
      <c r="BR25" s="129"/>
      <c r="BS25" s="128"/>
      <c r="BT25" s="129"/>
      <c r="BU25" s="128"/>
      <c r="BV25" s="127"/>
      <c r="BW25" s="128"/>
      <c r="BX25" s="129"/>
      <c r="BY25" s="128"/>
      <c r="BZ25" s="129"/>
      <c r="CA25" s="128"/>
      <c r="CB25" s="127"/>
      <c r="CC25" s="128"/>
      <c r="CD25" s="129"/>
      <c r="CE25" s="132" t="n">
        <f aca="false">C25+E25+G25+I25+K25+M25+O25+Q25+S25+U25+W25+Y25+AA25+AC25+AE25+AG25+AI25+AK25+AM25+AO25+AQ25+AS25+AU25+AW25+AY25+BA25+BC25+BE25+BG25+BI25+BK25+BM25+BO25+BQ25+BS25+BU25+BW25+BY25+CA25+CC25</f>
        <v>-550</v>
      </c>
      <c r="CF25" s="133" t="n">
        <f aca="false">(D25+F25+H25+J25+L25+P25+R25+T25+V25+X25+AB25+AD25+AF25+AJ25+AL25+AN25+AP25+AR25+AT25+AV25+AX25+AZ25+BB25+BD25+BF25+BH25+BJ25+BL25+BN25+BP25)/30</f>
        <v>19.6241333333333</v>
      </c>
      <c r="CG25" s="124" t="n">
        <f aca="false">B25</f>
        <v>37190</v>
      </c>
    </row>
    <row r="26" customFormat="false" ht="15.75" hidden="false" customHeight="false" outlineLevel="0" collapsed="false">
      <c r="B26" s="124" t="n">
        <f aca="false">'ZONE J POSITIONS'!B27</f>
        <v>37193</v>
      </c>
      <c r="C26" s="128" t="n">
        <v>-100</v>
      </c>
      <c r="D26" s="129" t="n">
        <v>37.7225</v>
      </c>
      <c r="E26" s="128"/>
      <c r="F26" s="129"/>
      <c r="G26" s="131"/>
      <c r="H26" s="126"/>
      <c r="I26" s="128"/>
      <c r="J26" s="129"/>
      <c r="K26" s="128"/>
      <c r="L26" s="129"/>
      <c r="M26" s="128" t="n">
        <v>50</v>
      </c>
      <c r="N26" s="129" t="n">
        <v>36.5</v>
      </c>
      <c r="O26" s="128" t="n">
        <v>50</v>
      </c>
      <c r="P26" s="129" t="n">
        <v>36.25</v>
      </c>
      <c r="Q26" s="128" t="n">
        <v>50</v>
      </c>
      <c r="R26" s="129" t="n">
        <v>36.75</v>
      </c>
      <c r="S26" s="128" t="n">
        <v>-50</v>
      </c>
      <c r="T26" s="127" t="n">
        <v>35.5</v>
      </c>
      <c r="U26" s="131"/>
      <c r="V26" s="126"/>
      <c r="W26" s="128" t="n">
        <v>0</v>
      </c>
      <c r="X26" s="129" t="n">
        <v>35.25</v>
      </c>
      <c r="Y26" s="125" t="n">
        <v>-100</v>
      </c>
      <c r="Z26" s="367" t="n">
        <v>35.375</v>
      </c>
      <c r="AA26" s="128" t="n">
        <v>-50</v>
      </c>
      <c r="AB26" s="367" t="n">
        <v>33.5</v>
      </c>
      <c r="AC26" s="125" t="n">
        <v>-50</v>
      </c>
      <c r="AD26" s="367" t="n">
        <v>34</v>
      </c>
      <c r="AE26" s="125" t="n">
        <v>-100</v>
      </c>
      <c r="AF26" s="367" t="n">
        <v>34.5</v>
      </c>
      <c r="AG26" s="125" t="n">
        <v>0</v>
      </c>
      <c r="AH26" s="367" t="n">
        <v>33.25</v>
      </c>
      <c r="AI26" s="128"/>
      <c r="AJ26" s="129"/>
      <c r="AK26" s="128"/>
      <c r="AL26" s="129"/>
      <c r="AM26" s="125" t="n">
        <v>-50</v>
      </c>
      <c r="AN26" s="367" t="n">
        <v>34.25</v>
      </c>
      <c r="AO26" s="125" t="n">
        <v>0</v>
      </c>
      <c r="AP26" s="367" t="n">
        <v>33</v>
      </c>
      <c r="AQ26" s="125" t="n">
        <v>-50</v>
      </c>
      <c r="AR26" s="367" t="n">
        <v>33.25</v>
      </c>
      <c r="AS26" s="125" t="n">
        <v>0</v>
      </c>
      <c r="AT26" s="367" t="n">
        <v>34</v>
      </c>
      <c r="AU26" s="125" t="n">
        <v>0</v>
      </c>
      <c r="AV26" s="367" t="n">
        <v>34</v>
      </c>
      <c r="AW26" s="125" t="n">
        <v>0</v>
      </c>
      <c r="AX26" s="367" t="n">
        <v>33.5</v>
      </c>
      <c r="AY26" s="125" t="n">
        <v>-150</v>
      </c>
      <c r="AZ26" s="367" t="n">
        <v>34.75</v>
      </c>
      <c r="BA26" s="125" t="n">
        <v>0</v>
      </c>
      <c r="BB26" s="367" t="n">
        <v>34</v>
      </c>
      <c r="BC26" s="125" t="n">
        <v>0</v>
      </c>
      <c r="BD26" s="367" t="n">
        <v>34.5</v>
      </c>
      <c r="BE26" s="128"/>
      <c r="BF26" s="129"/>
      <c r="BG26" s="128"/>
      <c r="BH26" s="127"/>
      <c r="BI26" s="128"/>
      <c r="BJ26" s="129"/>
      <c r="BK26" s="128"/>
      <c r="BL26" s="129"/>
      <c r="BM26" s="128"/>
      <c r="BN26" s="129"/>
      <c r="BO26" s="128"/>
      <c r="BP26" s="129"/>
      <c r="BQ26" s="128"/>
      <c r="BR26" s="129"/>
      <c r="BS26" s="128"/>
      <c r="BT26" s="129"/>
      <c r="BU26" s="128"/>
      <c r="BV26" s="127"/>
      <c r="BW26" s="128"/>
      <c r="BX26" s="129"/>
      <c r="BY26" s="128"/>
      <c r="BZ26" s="129"/>
      <c r="CA26" s="128"/>
      <c r="CB26" s="127"/>
      <c r="CC26" s="128"/>
      <c r="CD26" s="129"/>
      <c r="CE26" s="132" t="n">
        <f aca="false">C26+E26+G26+I26+K26+M26+O26+Q26+S26+U26+W26+Y26+AA26+AC26+AE26+AG26+AI26+AK26+AM26+AO26+AQ26+AS26+AU26+AW26+AY26+BA26+BC26+BE26+BG26+BI26+BK26+BM26+BO26+BQ26+BS26+BU26+BW26+BY26+CA26+CC26</f>
        <v>-550</v>
      </c>
      <c r="CF26" s="133" t="n">
        <f aca="false">(D26+F26+H26+J26+L26+P26+R26+T26+V26+X26+AB26+AD26+AF26+AJ26+AL26+AN26+AP26+AR26+AT26+AV26+AX26+AZ26+BB26+BD26+BF26+BH26+BJ26+BL26+BN26+BP26)/30</f>
        <v>19.6240833333333</v>
      </c>
      <c r="CG26" s="124" t="n">
        <f aca="false">B26</f>
        <v>37193</v>
      </c>
    </row>
    <row r="27" customFormat="false" ht="15.75" hidden="false" customHeight="false" outlineLevel="0" collapsed="false">
      <c r="B27" s="124" t="n">
        <f aca="false">'ZONE J POSITIONS'!B28</f>
        <v>37194</v>
      </c>
      <c r="C27" s="125" t="n">
        <v>-100</v>
      </c>
      <c r="D27" s="129" t="n">
        <v>37.721</v>
      </c>
      <c r="E27" s="128"/>
      <c r="F27" s="129"/>
      <c r="G27" s="131"/>
      <c r="H27" s="126"/>
      <c r="I27" s="125"/>
      <c r="J27" s="367"/>
      <c r="K27" s="125"/>
      <c r="L27" s="367"/>
      <c r="M27" s="125" t="n">
        <v>50</v>
      </c>
      <c r="N27" s="367" t="n">
        <v>36.5</v>
      </c>
      <c r="O27" s="125" t="n">
        <v>50</v>
      </c>
      <c r="P27" s="367" t="n">
        <v>36.25</v>
      </c>
      <c r="Q27" s="125" t="n">
        <v>50</v>
      </c>
      <c r="R27" s="367" t="n">
        <v>36.75</v>
      </c>
      <c r="S27" s="128" t="n">
        <v>-50</v>
      </c>
      <c r="T27" s="129" t="n">
        <v>35.5</v>
      </c>
      <c r="U27" s="131"/>
      <c r="V27" s="126"/>
      <c r="W27" s="128" t="n">
        <v>0</v>
      </c>
      <c r="X27" s="129" t="n">
        <v>35.25</v>
      </c>
      <c r="Y27" s="128" t="n">
        <v>-100</v>
      </c>
      <c r="Z27" s="367" t="n">
        <v>35.375</v>
      </c>
      <c r="AA27" s="125" t="n">
        <v>-50</v>
      </c>
      <c r="AB27" s="367" t="n">
        <v>33.5</v>
      </c>
      <c r="AC27" s="125" t="n">
        <v>-50</v>
      </c>
      <c r="AD27" s="367" t="n">
        <v>34</v>
      </c>
      <c r="AE27" s="125" t="n">
        <v>-100</v>
      </c>
      <c r="AF27" s="367" t="n">
        <v>34.5</v>
      </c>
      <c r="AG27" s="125" t="n">
        <v>0</v>
      </c>
      <c r="AH27" s="367" t="n">
        <v>33.25</v>
      </c>
      <c r="AI27" s="128"/>
      <c r="AJ27" s="129"/>
      <c r="AK27" s="128"/>
      <c r="AL27" s="129"/>
      <c r="AM27" s="125" t="n">
        <v>-50</v>
      </c>
      <c r="AN27" s="367" t="n">
        <v>34.25</v>
      </c>
      <c r="AO27" s="125" t="n">
        <v>0</v>
      </c>
      <c r="AP27" s="367" t="n">
        <v>33</v>
      </c>
      <c r="AQ27" s="125" t="n">
        <v>-50</v>
      </c>
      <c r="AR27" s="367" t="n">
        <v>33.25</v>
      </c>
      <c r="AS27" s="125" t="n">
        <v>0</v>
      </c>
      <c r="AT27" s="367" t="n">
        <v>34</v>
      </c>
      <c r="AU27" s="125" t="n">
        <v>0</v>
      </c>
      <c r="AV27" s="367" t="n">
        <v>34</v>
      </c>
      <c r="AW27" s="125" t="n">
        <v>0</v>
      </c>
      <c r="AX27" s="367" t="n">
        <v>33.5</v>
      </c>
      <c r="AY27" s="125" t="n">
        <v>-150</v>
      </c>
      <c r="AZ27" s="367" t="n">
        <v>34.75</v>
      </c>
      <c r="BA27" s="125" t="n">
        <v>0</v>
      </c>
      <c r="BB27" s="367" t="n">
        <v>34</v>
      </c>
      <c r="BC27" s="125" t="n">
        <v>0</v>
      </c>
      <c r="BD27" s="367" t="n">
        <v>34.5</v>
      </c>
      <c r="BE27" s="128"/>
      <c r="BF27" s="129"/>
      <c r="BG27" s="128"/>
      <c r="BH27" s="127"/>
      <c r="BI27" s="128"/>
      <c r="BJ27" s="129"/>
      <c r="BK27" s="128"/>
      <c r="BL27" s="129"/>
      <c r="BM27" s="128"/>
      <c r="BN27" s="129"/>
      <c r="BO27" s="128"/>
      <c r="BP27" s="129"/>
      <c r="BQ27" s="128"/>
      <c r="BR27" s="129"/>
      <c r="BS27" s="128"/>
      <c r="BT27" s="129"/>
      <c r="BU27" s="128"/>
      <c r="BV27" s="127"/>
      <c r="BW27" s="128"/>
      <c r="BX27" s="129"/>
      <c r="BY27" s="128"/>
      <c r="BZ27" s="129"/>
      <c r="CA27" s="128"/>
      <c r="CB27" s="127"/>
      <c r="CC27" s="128"/>
      <c r="CD27" s="129"/>
      <c r="CE27" s="132" t="n">
        <f aca="false">C27+E27+G27+I27+K27+M27+O27+Q27+S27+U27+W27+Y27+AA27+AC27+AE27+AG27+AI27+AK27+AM27+AO27+AQ27+AS27+AU27+AW27+AY27+BA27+BC27+BE27+BG27+BI27+BK27+BM27+BO27+BQ27+BS27+BU27+BW27+BY27+CA27+CC27</f>
        <v>-550</v>
      </c>
      <c r="CF27" s="133" t="n">
        <f aca="false">(D27+F27+H27+J27+L27+P27+R27+T27+V27+X27+AB27+AD27+AF27+AJ27+AL27+AN27+AP27+AR27+AT27+AV27+AX27+AZ27+BB27+BD27+BF27+BH27+BJ27+BL27+BN27+BP27)/30</f>
        <v>19.6240333333333</v>
      </c>
      <c r="CG27" s="124" t="n">
        <f aca="false">B27</f>
        <v>37194</v>
      </c>
    </row>
    <row r="28" customFormat="false" ht="15.75" hidden="false" customHeight="false" outlineLevel="0" collapsed="false">
      <c r="B28" s="124" t="n">
        <f aca="false">'ZONE J POSITIONS'!B29</f>
        <v>37195</v>
      </c>
      <c r="C28" s="128" t="n">
        <v>-100</v>
      </c>
      <c r="D28" s="129" t="n">
        <v>37.721</v>
      </c>
      <c r="E28" s="128"/>
      <c r="F28" s="129"/>
      <c r="G28" s="131"/>
      <c r="H28" s="126"/>
      <c r="I28" s="128"/>
      <c r="J28" s="129"/>
      <c r="K28" s="128"/>
      <c r="L28" s="129"/>
      <c r="M28" s="128" t="n">
        <v>50</v>
      </c>
      <c r="N28" s="129" t="n">
        <v>36.5</v>
      </c>
      <c r="O28" s="128" t="n">
        <v>50</v>
      </c>
      <c r="P28" s="129" t="n">
        <v>36.25</v>
      </c>
      <c r="Q28" s="128" t="n">
        <v>50</v>
      </c>
      <c r="R28" s="129" t="n">
        <v>36.75</v>
      </c>
      <c r="S28" s="128" t="n">
        <v>-50</v>
      </c>
      <c r="T28" s="127" t="n">
        <v>35.5</v>
      </c>
      <c r="U28" s="131"/>
      <c r="V28" s="126"/>
      <c r="W28" s="128" t="n">
        <v>0</v>
      </c>
      <c r="X28" s="129" t="n">
        <v>35.25</v>
      </c>
      <c r="Y28" s="125" t="n">
        <v>-100</v>
      </c>
      <c r="Z28" s="367" t="n">
        <v>35.375</v>
      </c>
      <c r="AA28" s="128" t="n">
        <v>-50</v>
      </c>
      <c r="AB28" s="367" t="n">
        <v>33.5</v>
      </c>
      <c r="AC28" s="125" t="n">
        <v>-50</v>
      </c>
      <c r="AD28" s="367" t="n">
        <v>34</v>
      </c>
      <c r="AE28" s="125" t="n">
        <v>-100</v>
      </c>
      <c r="AF28" s="367" t="n">
        <v>34.5</v>
      </c>
      <c r="AG28" s="125" t="n">
        <v>0</v>
      </c>
      <c r="AH28" s="367" t="n">
        <v>33.25</v>
      </c>
      <c r="AI28" s="128"/>
      <c r="AJ28" s="129"/>
      <c r="AK28" s="128"/>
      <c r="AL28" s="129"/>
      <c r="AM28" s="125" t="n">
        <v>-50</v>
      </c>
      <c r="AN28" s="367" t="n">
        <v>34.25</v>
      </c>
      <c r="AO28" s="125" t="n">
        <v>0</v>
      </c>
      <c r="AP28" s="367" t="n">
        <v>33</v>
      </c>
      <c r="AQ28" s="125" t="n">
        <v>-50</v>
      </c>
      <c r="AR28" s="367" t="n">
        <v>33.25</v>
      </c>
      <c r="AS28" s="125" t="n">
        <v>0</v>
      </c>
      <c r="AT28" s="367" t="n">
        <v>34</v>
      </c>
      <c r="AU28" s="125" t="n">
        <v>0</v>
      </c>
      <c r="AV28" s="367" t="n">
        <v>34</v>
      </c>
      <c r="AW28" s="125" t="n">
        <v>0</v>
      </c>
      <c r="AX28" s="367" t="n">
        <v>33.5</v>
      </c>
      <c r="AY28" s="125" t="n">
        <v>-150</v>
      </c>
      <c r="AZ28" s="367" t="n">
        <v>34.75</v>
      </c>
      <c r="BA28" s="125" t="n">
        <v>0</v>
      </c>
      <c r="BB28" s="367" t="n">
        <v>34</v>
      </c>
      <c r="BC28" s="125" t="n">
        <v>0</v>
      </c>
      <c r="BD28" s="367" t="n">
        <v>34.5</v>
      </c>
      <c r="BE28" s="128"/>
      <c r="BF28" s="129"/>
      <c r="BG28" s="128"/>
      <c r="BH28" s="127"/>
      <c r="BI28" s="128"/>
      <c r="BJ28" s="129"/>
      <c r="BK28" s="128"/>
      <c r="BL28" s="129"/>
      <c r="BM28" s="128"/>
      <c r="BN28" s="129"/>
      <c r="BO28" s="128"/>
      <c r="BP28" s="129"/>
      <c r="BQ28" s="128"/>
      <c r="BR28" s="129"/>
      <c r="BS28" s="128"/>
      <c r="BT28" s="129"/>
      <c r="BU28" s="128"/>
      <c r="BV28" s="127"/>
      <c r="BW28" s="128"/>
      <c r="BX28" s="129"/>
      <c r="BY28" s="128"/>
      <c r="BZ28" s="129"/>
      <c r="CA28" s="128"/>
      <c r="CB28" s="127"/>
      <c r="CC28" s="128"/>
      <c r="CD28" s="129"/>
      <c r="CE28" s="132" t="n">
        <f aca="false">C28+E28+G28+I28+K28+M28+O28+Q28+S28+U28+W28+Y28+AA28+AC28+AE28+AG28+AI28+AK28+AM28+AO28+AQ28+AS28+AU28+AW28+AY28+BA28+BC28+BE28+BG28+BI28+BK28+BM28+BO28+BQ28+BS28+BU28+BW28+BY28+CA28+CC28</f>
        <v>-550</v>
      </c>
      <c r="CF28" s="133" t="n">
        <f aca="false">(D28+F28+H28+J28+L28+P28+R28+T28+V28+X28+AB28+AD28+AF28+AJ28+AL28+AN28+AP28+AR28+AT28+AV28+AX28+AZ28+BB28+BD28+BF28+BH28+BJ28+BL28+BN28+BP28)/30</f>
        <v>19.6240333333333</v>
      </c>
      <c r="CG28" s="124" t="n">
        <f aca="false">B28</f>
        <v>37195</v>
      </c>
    </row>
  </sheetData>
  <mergeCells count="40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2001-04-19T10:37:42Z</dcterms:created>
  <dc:creator>rtamma</dc:creator>
  <dc:description/>
  <dc:language>en-US</dc:language>
  <cp:lastModifiedBy>ben rogers</cp:lastModifiedBy>
  <cp:lastPrinted>2001-10-10T17:04:05Z</cp:lastPrinted>
  <dcterms:modified xsi:type="dcterms:W3CDTF">2001-10-21T15:46:10Z</dcterms:modified>
  <cp:revision>0</cp:revision>
  <dc:subject/>
  <dc:title/>
</cp:coreProperties>
</file>