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<sst xmlns="http://schemas.openxmlformats.org/spreadsheetml/2006/main" count="75" uniqueCount="44">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</sst>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1407198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244588.70625</c:v>
                </c:pt>
                <c:pt idx="5">
                  <c:v>244588.70625</c:v>
                </c:pt>
                <c:pt idx="6">
                  <c:v>1651786.70625</c:v>
                </c:pt>
                <c:pt idx="7">
                  <c:v>0</c:v>
                </c:pt>
                <c:pt idx="8">
                  <c:v>0</c:v>
                </c:pt>
                <c:pt idx="9">
                  <c:v>190297</c:v>
                </c:pt>
                <c:pt idx="10">
                  <c:v>190297</c:v>
                </c:pt>
                <c:pt idx="12">
                  <c:v>1467741.93548387</c:v>
                </c:pt>
                <c:pt idx="13">
                  <c:v>19703</c:v>
                </c:pt>
                <c:pt idx="14">
                  <c:v>-80246.9354838709</c:v>
                </c:pt>
                <c:pt idx="16">
                  <c:v>1407198</c:v>
                </c:pt>
                <c:pt idx="17">
                  <c:v>0</c:v>
                </c:pt>
                <c:pt idx="18">
                  <c:v>-2802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1725898.65</c:v>
                </c:pt>
              </c:numCache>
            </c:numRef>
          </c:val>
        </c:ser>
        <c:gapWidth val="150"/>
        <c:overlap val="0"/>
        <c:axId val="37052448"/>
        <c:axId val="87591033"/>
      </c:barChart>
      <c:catAx>
        <c:axId val="37052448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591033"/>
        <c:crossesAt val="0"/>
        <c:auto val="1"/>
        <c:lblAlgn val="ctr"/>
        <c:lblOffset val="100"/>
        <c:noMultiLvlLbl val="0"/>
      </c:catAx>
      <c:valAx>
        <c:axId val="875910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05244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36250</v>
          </cell>
        </row>
        <row r="24">
          <cell r="K24">
            <v>57500</v>
          </cell>
        </row>
        <row r="25">
          <cell r="K25">
            <v>60000</v>
          </cell>
        </row>
        <row r="26">
          <cell r="K26">
            <v>32917</v>
          </cell>
        </row>
        <row r="27">
          <cell r="K27">
            <v>55246</v>
          </cell>
        </row>
        <row r="28">
          <cell r="K28">
            <v>55040</v>
          </cell>
        </row>
        <row r="29">
          <cell r="K29">
            <v>40000</v>
          </cell>
        </row>
        <row r="30">
          <cell r="K30">
            <v>0</v>
          </cell>
        </row>
        <row r="31">
          <cell r="K31">
            <v>39000</v>
          </cell>
        </row>
        <row r="32">
          <cell r="K32">
            <v>30000</v>
          </cell>
        </row>
        <row r="33">
          <cell r="K33">
            <v>17500</v>
          </cell>
        </row>
        <row r="34">
          <cell r="K34">
            <v>30000</v>
          </cell>
        </row>
        <row r="35">
          <cell r="K35">
            <v>30000</v>
          </cell>
        </row>
        <row r="36">
          <cell r="K36">
            <v>0</v>
          </cell>
        </row>
        <row r="37">
          <cell r="K37">
            <v>20000</v>
          </cell>
        </row>
        <row r="38">
          <cell r="K38">
            <v>10000</v>
          </cell>
        </row>
        <row r="39">
          <cell r="K39">
            <v>30000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228270</v>
          </cell>
        </row>
        <row r="20">
          <cell r="BC20">
            <v>255373</v>
          </cell>
        </row>
        <row r="21">
          <cell r="BC21">
            <v>-781368</v>
          </cell>
        </row>
        <row r="22">
          <cell r="BC22">
            <v>210703</v>
          </cell>
        </row>
        <row r="23">
          <cell r="BC23">
            <v>-698777</v>
          </cell>
        </row>
        <row r="24">
          <cell r="BC24">
            <v>311957</v>
          </cell>
        </row>
        <row r="25">
          <cell r="BC25">
            <v>303372</v>
          </cell>
        </row>
        <row r="26">
          <cell r="BC26">
            <v>204075</v>
          </cell>
        </row>
        <row r="27">
          <cell r="BC27">
            <v>170026</v>
          </cell>
        </row>
        <row r="28">
          <cell r="BC28">
            <v>-1837661</v>
          </cell>
        </row>
        <row r="29">
          <cell r="BC29">
            <v>214954</v>
          </cell>
        </row>
        <row r="30">
          <cell r="BC30">
            <v>209984</v>
          </cell>
        </row>
        <row r="31">
          <cell r="BC31">
            <v>215737</v>
          </cell>
        </row>
        <row r="32">
          <cell r="BC32">
            <v>212476</v>
          </cell>
        </row>
        <row r="33">
          <cell r="BC33">
            <v>232181</v>
          </cell>
        </row>
        <row r="34">
          <cell r="BC34">
            <v>264388</v>
          </cell>
        </row>
        <row r="35">
          <cell r="BC35">
            <v>-721400</v>
          </cell>
        </row>
        <row r="36">
          <cell r="BC36">
            <v>330000</v>
          </cell>
        </row>
        <row r="37">
          <cell r="BC37">
            <v>295000</v>
          </cell>
        </row>
        <row r="38">
          <cell r="BC38">
            <v>285000</v>
          </cell>
        </row>
        <row r="39">
          <cell r="BC39">
            <v>260000</v>
          </cell>
        </row>
        <row r="40">
          <cell r="BC40">
            <v>240000</v>
          </cell>
        </row>
        <row r="41">
          <cell r="BC41">
            <v>-1401</v>
          </cell>
        </row>
        <row r="42">
          <cell r="BC42">
            <v>-1401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6000000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1000000</v>
          </cell>
        </row>
        <row r="22">
          <cell r="BC22">
            <v>0</v>
          </cell>
        </row>
        <row r="23">
          <cell r="BC23">
            <v>1000000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2000000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1000000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33215.55</v>
          </cell>
        </row>
        <row r="2480">
          <cell r="BK2480">
            <v>33215.55</v>
          </cell>
        </row>
        <row r="2481">
          <cell r="BK2481">
            <v>33215.55</v>
          </cell>
        </row>
        <row r="2482">
          <cell r="BK2482">
            <v>33540.25</v>
          </cell>
        </row>
        <row r="2483">
          <cell r="BK2483">
            <v>33540.25</v>
          </cell>
        </row>
        <row r="2484">
          <cell r="BK2484">
            <v>33540.25</v>
          </cell>
        </row>
        <row r="2485">
          <cell r="BK2485">
            <v>33540.25</v>
          </cell>
        </row>
        <row r="2486">
          <cell r="BK2486">
            <v>33540.25</v>
          </cell>
        </row>
        <row r="2487">
          <cell r="BK2487">
            <v>33397.45</v>
          </cell>
        </row>
        <row r="2488">
          <cell r="BK2488">
            <v>33397.45</v>
          </cell>
        </row>
        <row r="2489">
          <cell r="BK2489">
            <v>33397.45</v>
          </cell>
        </row>
        <row r="2490">
          <cell r="BK2490">
            <v>33397.45</v>
          </cell>
        </row>
        <row r="2491">
          <cell r="BK2491">
            <v>33397.45</v>
          </cell>
        </row>
        <row r="2492">
          <cell r="BK2492">
            <v>33397.45</v>
          </cell>
        </row>
        <row r="2493">
          <cell r="BK2493">
            <v>33751.05</v>
          </cell>
        </row>
        <row r="2494">
          <cell r="BK2494">
            <v>33751.05</v>
          </cell>
        </row>
        <row r="2495">
          <cell r="BK2495">
            <v>35876.05</v>
          </cell>
        </row>
        <row r="2496">
          <cell r="BK2496">
            <v>35876.05</v>
          </cell>
        </row>
        <row r="2497">
          <cell r="BK2497">
            <v>35876.05</v>
          </cell>
        </row>
        <row r="2498">
          <cell r="BK2498">
            <v>35876.05</v>
          </cell>
        </row>
        <row r="2499">
          <cell r="BK2499">
            <v>35876.05</v>
          </cell>
        </row>
        <row r="2500">
          <cell r="BK2500">
            <v>34941.05</v>
          </cell>
        </row>
        <row r="2501">
          <cell r="BK2501">
            <v>34941.05</v>
          </cell>
        </row>
        <row r="2502">
          <cell r="BK2502">
            <v>34941.24375</v>
          </cell>
        </row>
        <row r="2503">
          <cell r="BK2503">
            <v>34941.24375</v>
          </cell>
        </row>
        <row r="2504">
          <cell r="BK2504">
            <v>34941.24375</v>
          </cell>
        </row>
        <row r="2505">
          <cell r="BK2505">
            <v>34941.24375</v>
          </cell>
        </row>
        <row r="2506">
          <cell r="BK2506">
            <v>34941.24375</v>
          </cell>
        </row>
        <row r="2507">
          <cell r="BK2507">
            <v>34941.24375</v>
          </cell>
        </row>
        <row r="2508">
          <cell r="BK2508">
            <v>34941.24375</v>
          </cell>
        </row>
        <row r="2509">
          <cell r="BK2509">
            <v>34941.24375</v>
          </cell>
        </row>
        <row r="2511">
          <cell r="BK2511">
            <v>1064027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N25" colorId="64" zoomScale="100" zoomScaleNormal="100" zoomScalePageLayoutView="100" workbookViewId="0">
      <selection pane="topLeft" activeCell="W31" activeCellId="0" sqref="W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6000000</v>
      </c>
      <c r="I6" s="32" t="n">
        <f aca="false">'[4]BAM-3RD'!$BK$2511</f>
        <v>1064027</v>
      </c>
      <c r="J6" s="32"/>
      <c r="K6" s="32" t="n">
        <f aca="false">SUM(E6,H6,I6)</f>
        <v>7564027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6500000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33215.55</v>
      </c>
      <c r="J8" s="45" t="n">
        <f aca="false">SUM(H8:I8)</f>
        <v>33215.55</v>
      </c>
      <c r="K8" s="47" t="n">
        <f aca="false">SUM(E8,H8,I8)</f>
        <v>180229.55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209677.419354839</v>
      </c>
      <c r="R8" s="51" t="n">
        <f aca="false">IF(L8&gt;0,$L$5-L8,0)+($M$5-M8)+($N$5-N8)</f>
        <v>-17500</v>
      </c>
      <c r="S8" s="50" t="n">
        <f aca="false">E8-Q8-R8</f>
        <v>-45163.4193548387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180229.55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33215.55</v>
      </c>
      <c r="J9" s="45" t="n">
        <f aca="false">SUM(H9:I9)</f>
        <v>33215.55</v>
      </c>
      <c r="K9" s="47" t="n">
        <f aca="false">SUM(E9,H9,I9)</f>
        <v>140019.55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209677.419354839</v>
      </c>
      <c r="R9" s="51" t="n">
        <f aca="false">IF(L9&gt;0,$L$5-L9,0)+($M$5-M9)+($N$5-N9)</f>
        <v>-2500</v>
      </c>
      <c r="S9" s="50" t="n">
        <f aca="false">E9-Q9-R9</f>
        <v>-100373.419354839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140019.55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33215.55</v>
      </c>
      <c r="J10" s="45" t="n">
        <f aca="false">SUM(H10:I10)</f>
        <v>1033215.55</v>
      </c>
      <c r="K10" s="47" t="n">
        <f aca="false">SUM(E10,H10,I10)</f>
        <v>71429.55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209677.419354839</v>
      </c>
      <c r="R10" s="51" t="n">
        <f aca="false">IF(L10&gt;0,$L$5-L10,0)+($M$5-M10)+($N$5-N10)</f>
        <v>-2500</v>
      </c>
      <c r="S10" s="50" t="n">
        <f aca="false">E10-Q10-R10</f>
        <v>-1168963.41935484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38213.9999999999</v>
      </c>
      <c r="X10" s="30" t="n">
        <f aca="false">IF(K10&gt;0,K10,0)</f>
        <v>71429.55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33540.25</v>
      </c>
      <c r="J11" s="45" t="n">
        <f aca="false">SUM(H11:I11)</f>
        <v>33540.25</v>
      </c>
      <c r="K11" s="47" t="n">
        <f aca="false">SUM(E11,H11,I11)</f>
        <v>111460.25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209677.419354839</v>
      </c>
      <c r="R11" s="51" t="n">
        <f aca="false">IF(L11&gt;0,$L$5-L11,0)+($M$5-M11)+($N$5-N11)</f>
        <v>0</v>
      </c>
      <c r="S11" s="50" t="n">
        <f aca="false">E11-Q11-R11</f>
        <v>-131757.419354839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111460.25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33540.25</v>
      </c>
      <c r="J12" s="45" t="n">
        <f aca="false">SUM(H12:I12)</f>
        <v>33540.25</v>
      </c>
      <c r="K12" s="47" t="n">
        <f aca="false">SUM(E12,H12,I12)</f>
        <v>285580.25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209677.419354839</v>
      </c>
      <c r="R12" s="51" t="n">
        <f aca="false">IF(L12&gt;0,$L$5-L12,0)+($M$5-M12)+($N$5-N12)</f>
        <v>25000</v>
      </c>
      <c r="S12" s="50" t="n">
        <f aca="false">E12-Q12-R12</f>
        <v>17362.5806451613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285580.25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33540.25</v>
      </c>
      <c r="J13" s="45" t="n">
        <f aca="false">SUM(H13:I13)</f>
        <v>33540.25</v>
      </c>
      <c r="K13" s="47" t="n">
        <f aca="false">SUM(E13,H13,I13)</f>
        <v>294440.25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209677.419354839</v>
      </c>
      <c r="R13" s="51" t="n">
        <f aca="false">IF(L13&gt;0,$L$5-L13,0)+($M$5-M13)+($N$5-N13)</f>
        <v>11250</v>
      </c>
      <c r="S13" s="50" t="n">
        <f aca="false">E13-Q13-R13</f>
        <v>39972.5806451613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294440.25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33540.25</v>
      </c>
      <c r="J14" s="45" t="n">
        <f aca="false">SUM(H14:I14)</f>
        <v>33540.25</v>
      </c>
      <c r="K14" s="47" t="n">
        <f aca="false">SUM(E14,H14,I14)</f>
        <v>249160.25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209677.419354839</v>
      </c>
      <c r="R14" s="51" t="n">
        <f aca="false">IF(L14&gt;0,$L$5-L14,0)+($M$5-M14)+($N$5-N14)</f>
        <v>0</v>
      </c>
      <c r="S14" s="50" t="n">
        <f aca="false">E14-Q14-R14</f>
        <v>5942.5806451613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249160.25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+'[2]BAM-EGS'!$BC19</f>
        <v>228270</v>
      </c>
      <c r="F15" s="42"/>
      <c r="G15" s="44"/>
      <c r="H15" s="45" t="n">
        <f aca="false">+'[3]BAM-EGS'!$BC19</f>
        <v>0</v>
      </c>
      <c r="I15" s="46" t="n">
        <f aca="false">'[4]BAM-3RD'!$BK2486</f>
        <v>33540.25</v>
      </c>
      <c r="J15" s="45" t="n">
        <f aca="false">SUM(H15:I15)</f>
        <v>33540.25</v>
      </c>
      <c r="K15" s="47" t="n">
        <f aca="false">SUM(E15,H15,I15)</f>
        <v>261810.25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36250</v>
      </c>
      <c r="O15" s="30" t="n">
        <f aca="false">SUM(L15:N15)</f>
        <v>36250</v>
      </c>
      <c r="P15" s="50"/>
      <c r="Q15" s="50" t="n">
        <f aca="false">$Q$6/31</f>
        <v>209677.419354839</v>
      </c>
      <c r="R15" s="51" t="n">
        <f aca="false">IF(L15&gt;0,$L$5-L15,0)+($M$5-M15)+($N$5-N15)</f>
        <v>-6250</v>
      </c>
      <c r="S15" s="50" t="n">
        <f aca="false">E15-Q15-R15</f>
        <v>24842.5806451613</v>
      </c>
      <c r="T15" s="50"/>
      <c r="U15" s="50" t="n">
        <f aca="false">SUM(Q15:S15)</f>
        <v>228270</v>
      </c>
      <c r="V15" s="52" t="n">
        <f aca="false">SUM(H15)</f>
        <v>0</v>
      </c>
      <c r="W15" s="52" t="n">
        <f aca="false">SUM(U15:V15)</f>
        <v>228270</v>
      </c>
      <c r="X15" s="30" t="n">
        <f aca="false">IF(K15&gt;0,K15,0)</f>
        <v>261810.25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+'[2]BAM-EGS'!$BC20</f>
        <v>255373</v>
      </c>
      <c r="F16" s="42"/>
      <c r="G16" s="44"/>
      <c r="H16" s="45" t="n">
        <f aca="false">+'[3]BAM-EGS'!$BC20</f>
        <v>0</v>
      </c>
      <c r="I16" s="46" t="n">
        <f aca="false">'[4]BAM-3RD'!$BK2487</f>
        <v>33397.45</v>
      </c>
      <c r="J16" s="45" t="n">
        <f aca="false">SUM(H16:I16)</f>
        <v>33397.45</v>
      </c>
      <c r="K16" s="47" t="n">
        <f aca="false">SUM(E16,H16,I16)</f>
        <v>288770.45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57500</v>
      </c>
      <c r="O16" s="30" t="n">
        <f aca="false">SUM(L16:N16)</f>
        <v>57500</v>
      </c>
      <c r="P16" s="50"/>
      <c r="Q16" s="50" t="n">
        <f aca="false">$Q$6/31</f>
        <v>209677.419354839</v>
      </c>
      <c r="R16" s="51" t="n">
        <f aca="false">IF(L16&gt;0,$L$5-L16,0)+($M$5-M16)+($N$5-N16)</f>
        <v>-27500</v>
      </c>
      <c r="S16" s="50" t="n">
        <f aca="false">E16-Q16-R16</f>
        <v>73195.5806451613</v>
      </c>
      <c r="T16" s="50"/>
      <c r="U16" s="50" t="n">
        <f aca="false">SUM(Q16:S16)</f>
        <v>255373</v>
      </c>
      <c r="V16" s="52" t="n">
        <f aca="false">SUM(H16)</f>
        <v>0</v>
      </c>
      <c r="W16" s="52" t="n">
        <f aca="false">SUM(U16:V16)</f>
        <v>255373</v>
      </c>
      <c r="X16" s="30" t="n">
        <f aca="false">IF(K16&gt;0,K16,0)</f>
        <v>288770.45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+'[2]BAM-EGS'!$BC21</f>
        <v>-781368</v>
      </c>
      <c r="F17" s="42"/>
      <c r="G17" s="44"/>
      <c r="H17" s="45" t="n">
        <f aca="false">+'[3]BAM-EGS'!$BC21</f>
        <v>1000000</v>
      </c>
      <c r="I17" s="46" t="n">
        <f aca="false">'[4]BAM-3RD'!$BK2488</f>
        <v>33397.45</v>
      </c>
      <c r="J17" s="45" t="n">
        <f aca="false">SUM(H17:I17)</f>
        <v>1033397.45</v>
      </c>
      <c r="K17" s="47" t="n">
        <f aca="false">SUM(E17,H17,I17)</f>
        <v>252029.45</v>
      </c>
      <c r="L17" s="58" t="n">
        <f aca="false">((L$6)-SUM(L$8:L16))/($A$38-$A16)</f>
        <v>0</v>
      </c>
      <c r="M17" s="58" t="n">
        <f aca="false">((M$6)-SUM(M$8:M16))/($A$38-$A16)</f>
        <v>0</v>
      </c>
      <c r="N17" s="49" t="n">
        <f aca="false">[1]May!$K25</f>
        <v>60000</v>
      </c>
      <c r="O17" s="30" t="n">
        <f aca="false">SUM(L17:N17)</f>
        <v>60000</v>
      </c>
      <c r="P17" s="50"/>
      <c r="Q17" s="50" t="n">
        <f aca="false">$Q$6/31</f>
        <v>209677.419354839</v>
      </c>
      <c r="R17" s="51" t="n">
        <f aca="false">IF(L17&gt;0,$L$5-L17,0)+($M$5-M17)+($N$5-N17)</f>
        <v>-30000</v>
      </c>
      <c r="S17" s="50" t="n">
        <f aca="false">E17-Q17-R17</f>
        <v>-961045.419354839</v>
      </c>
      <c r="T17" s="50"/>
      <c r="U17" s="50" t="n">
        <f aca="false">SUM(Q17:S17)</f>
        <v>-781368</v>
      </c>
      <c r="V17" s="52" t="n">
        <f aca="false">SUM(H17)</f>
        <v>1000000</v>
      </c>
      <c r="W17" s="52" t="n">
        <f aca="false">SUM(U17:V17)</f>
        <v>218632</v>
      </c>
      <c r="X17" s="30" t="n">
        <f aca="false">IF(K17&gt;0,K17,0)</f>
        <v>252029.45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+'[2]BAM-EGS'!$BC22</f>
        <v>210703</v>
      </c>
      <c r="F18" s="42"/>
      <c r="G18" s="44"/>
      <c r="H18" s="45" t="n">
        <f aca="false">+'[3]BAM-EGS'!$BC22</f>
        <v>0</v>
      </c>
      <c r="I18" s="46" t="n">
        <f aca="false">'[4]BAM-3RD'!$BK2489</f>
        <v>33397.45</v>
      </c>
      <c r="J18" s="45" t="n">
        <f aca="false">SUM(H18:I18)</f>
        <v>33397.45</v>
      </c>
      <c r="K18" s="47" t="n">
        <f aca="false">SUM(E18,H18,I18)</f>
        <v>244100.45</v>
      </c>
      <c r="L18" s="58" t="n">
        <f aca="false">((L$6)-SUM(L$8:L17))/($A$38-$A17)</f>
        <v>0</v>
      </c>
      <c r="M18" s="58" t="n">
        <f aca="false">((M$6)-SUM(M$8:M17))/($A$38-$A17)</f>
        <v>0</v>
      </c>
      <c r="N18" s="49" t="n">
        <f aca="false">[1]May!$K26</f>
        <v>32917</v>
      </c>
      <c r="O18" s="30" t="n">
        <f aca="false">SUM(L18:N18)</f>
        <v>32917</v>
      </c>
      <c r="P18" s="50"/>
      <c r="Q18" s="50" t="n">
        <f aca="false">$Q$6/31</f>
        <v>209677.419354839</v>
      </c>
      <c r="R18" s="51" t="n">
        <f aca="false">IF(L18&gt;0,$L$5-L18,0)+($M$5-M18)+($N$5-N18)</f>
        <v>-2917</v>
      </c>
      <c r="S18" s="50" t="n">
        <f aca="false">E18-Q18-R18</f>
        <v>3942.5806451613</v>
      </c>
      <c r="T18" s="50"/>
      <c r="U18" s="50" t="n">
        <f aca="false">SUM(Q18:S18)</f>
        <v>210703</v>
      </c>
      <c r="V18" s="52" t="n">
        <f aca="false">SUM(H18)</f>
        <v>0</v>
      </c>
      <c r="W18" s="52" t="n">
        <f aca="false">SUM(U18:V18)</f>
        <v>210703</v>
      </c>
      <c r="X18" s="30" t="n">
        <f aca="false">IF(K18&gt;0,K18,0)</f>
        <v>244100.45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+'[2]BAM-EGS'!$BC23</f>
        <v>-698777</v>
      </c>
      <c r="F19" s="42"/>
      <c r="G19" s="44"/>
      <c r="H19" s="45" t="n">
        <f aca="false">+'[3]BAM-EGS'!$BC23</f>
        <v>1000000</v>
      </c>
      <c r="I19" s="46" t="n">
        <f aca="false">'[4]BAM-3RD'!$BK2490</f>
        <v>33397.45</v>
      </c>
      <c r="J19" s="45" t="n">
        <f aca="false">SUM(H19:I19)</f>
        <v>1033397.45</v>
      </c>
      <c r="K19" s="47" t="n">
        <f aca="false">SUM(E19,H19,I19)</f>
        <v>334620.45</v>
      </c>
      <c r="L19" s="58" t="n">
        <f aca="false">((L$6)-SUM(L$8:L18))/($A$38-$A18)</f>
        <v>0</v>
      </c>
      <c r="M19" s="58" t="n">
        <f aca="false">((M$6)-SUM(M$8:M18))/($A$38-$A18)</f>
        <v>0</v>
      </c>
      <c r="N19" s="49" t="n">
        <f aca="false">[1]May!$K27</f>
        <v>55246</v>
      </c>
      <c r="O19" s="30" t="n">
        <f aca="false">SUM(L19:N19)</f>
        <v>55246</v>
      </c>
      <c r="P19" s="50"/>
      <c r="Q19" s="50" t="n">
        <f aca="false">$Q$6/31</f>
        <v>209677.419354839</v>
      </c>
      <c r="R19" s="51" t="n">
        <f aca="false">IF(L19&gt;0,$L$5-L19,0)+($M$5-M19)+($N$5-N19)</f>
        <v>-25246</v>
      </c>
      <c r="S19" s="50" t="n">
        <f aca="false">E19-Q19-R19</f>
        <v>-883208.419354839</v>
      </c>
      <c r="T19" s="50"/>
      <c r="U19" s="50" t="n">
        <f aca="false">SUM(Q19:S19)</f>
        <v>-698777</v>
      </c>
      <c r="V19" s="52" t="n">
        <f aca="false">SUM(H19)</f>
        <v>1000000</v>
      </c>
      <c r="W19" s="52" t="n">
        <f aca="false">SUM(U19:V19)</f>
        <v>301223</v>
      </c>
      <c r="X19" s="30" t="n">
        <f aca="false">IF(K19&gt;0,K19,0)</f>
        <v>334620.45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+'[2]BAM-EGS'!$BC24</f>
        <v>311957</v>
      </c>
      <c r="F20" s="42"/>
      <c r="G20" s="44"/>
      <c r="H20" s="45" t="n">
        <f aca="false">+'[3]BAM-EGS'!$BC24</f>
        <v>0</v>
      </c>
      <c r="I20" s="46" t="n">
        <f aca="false">'[4]BAM-3RD'!$BK2491</f>
        <v>33397.45</v>
      </c>
      <c r="J20" s="45" t="n">
        <f aca="false">SUM(H20:I20)</f>
        <v>33397.45</v>
      </c>
      <c r="K20" s="47" t="n">
        <f aca="false">SUM(E20,H20,I20)</f>
        <v>345354.45</v>
      </c>
      <c r="L20" s="58" t="n">
        <f aca="false">((L$6)-SUM(L$8:L19))/($A$38-$A19)</f>
        <v>0</v>
      </c>
      <c r="M20" s="58" t="n">
        <f aca="false">((M$6)-SUM(M$8:M19))/($A$38-$A19)</f>
        <v>0</v>
      </c>
      <c r="N20" s="49" t="n">
        <f aca="false">[1]May!$K28</f>
        <v>55040</v>
      </c>
      <c r="O20" s="30" t="n">
        <f aca="false">SUM(L20:N20)</f>
        <v>55040</v>
      </c>
      <c r="P20" s="50"/>
      <c r="Q20" s="50" t="n">
        <f aca="false">$Q$6/31</f>
        <v>209677.419354839</v>
      </c>
      <c r="R20" s="51" t="n">
        <f aca="false">IF(L20&gt;0,$L$5-L20,0)+($M$5-M20)+($N$5-N20)</f>
        <v>-25040</v>
      </c>
      <c r="S20" s="50" t="n">
        <f aca="false">E20-Q20-R20</f>
        <v>127319.580645161</v>
      </c>
      <c r="T20" s="50"/>
      <c r="U20" s="50" t="n">
        <f aca="false">SUM(Q20:S20)</f>
        <v>311957</v>
      </c>
      <c r="V20" s="52" t="n">
        <f aca="false">SUM(H20)</f>
        <v>0</v>
      </c>
      <c r="W20" s="52" t="n">
        <f aca="false">SUM(U20:V20)</f>
        <v>311957</v>
      </c>
      <c r="X20" s="30" t="n">
        <f aca="false">IF(K20&gt;0,K20,0)</f>
        <v>345354.45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+'[2]BAM-EGS'!$BC25</f>
        <v>303372</v>
      </c>
      <c r="F21" s="42"/>
      <c r="G21" s="44"/>
      <c r="H21" s="45" t="n">
        <f aca="false">+'[3]BAM-EGS'!$BC25</f>
        <v>0</v>
      </c>
      <c r="I21" s="46" t="n">
        <f aca="false">'[4]BAM-3RD'!$BK2492</f>
        <v>33397.45</v>
      </c>
      <c r="J21" s="45" t="n">
        <f aca="false">SUM(H21:I21)</f>
        <v>33397.45</v>
      </c>
      <c r="K21" s="47" t="n">
        <f aca="false">SUM(E21,H21,I21)</f>
        <v>336769.45</v>
      </c>
      <c r="L21" s="58" t="n">
        <f aca="false">((L$6)-SUM(L$8:L20))/($A$38-$A20)</f>
        <v>0</v>
      </c>
      <c r="M21" s="58" t="n">
        <f aca="false">((M$6)-SUM(M$8:M20))/($A$38-$A20)</f>
        <v>0</v>
      </c>
      <c r="N21" s="49" t="n">
        <f aca="false">[1]May!$K29</f>
        <v>40000</v>
      </c>
      <c r="O21" s="30" t="n">
        <f aca="false">SUM(L21:N21)</f>
        <v>40000</v>
      </c>
      <c r="P21" s="50"/>
      <c r="Q21" s="50" t="n">
        <f aca="false">$Q$6/31</f>
        <v>209677.419354839</v>
      </c>
      <c r="R21" s="51" t="n">
        <f aca="false">IF(L21&gt;0,$L$5-L21,0)+($M$5-M21)+($N$5-N21)</f>
        <v>-10000</v>
      </c>
      <c r="S21" s="50" t="n">
        <f aca="false">E21-Q21-R21</f>
        <v>103694.580645161</v>
      </c>
      <c r="T21" s="50"/>
      <c r="U21" s="50" t="n">
        <f aca="false">SUM(Q21:S21)</f>
        <v>303372</v>
      </c>
      <c r="V21" s="52" t="n">
        <f aca="false">SUM(H21)</f>
        <v>0</v>
      </c>
      <c r="W21" s="52" t="n">
        <f aca="false">SUM(U21:V21)</f>
        <v>303372</v>
      </c>
      <c r="X21" s="30" t="n">
        <f aca="false">IF(K21&gt;0,K21,0)</f>
        <v>336769.45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28</v>
      </c>
      <c r="C22" s="42"/>
      <c r="D22" s="42"/>
      <c r="E22" s="43" t="n">
        <f aca="false">+'[2]BAM-EGS'!$BC26</f>
        <v>204075</v>
      </c>
      <c r="F22" s="42"/>
      <c r="G22" s="44"/>
      <c r="H22" s="45" t="n">
        <f aca="false">+'[3]BAM-EGS'!$BC26</f>
        <v>0</v>
      </c>
      <c r="I22" s="46" t="n">
        <f aca="false">'[4]BAM-3RD'!$BK2493</f>
        <v>33751.05</v>
      </c>
      <c r="J22" s="45" t="n">
        <f aca="false">SUM(H22:I22)</f>
        <v>33751.05</v>
      </c>
      <c r="K22" s="47" t="n">
        <f aca="false">SUM(E22,H22,I22)</f>
        <v>237826.05</v>
      </c>
      <c r="L22" s="58" t="n">
        <f aca="false">((L$6)-SUM(L$8:L21))/($A$38-$A21)</f>
        <v>0</v>
      </c>
      <c r="M22" s="58" t="n">
        <f aca="false">((M$6)-SUM(M$8:M21))/($A$38-$A21)</f>
        <v>0</v>
      </c>
      <c r="N22" s="49" t="n">
        <f aca="false">[1]May!$K30</f>
        <v>0</v>
      </c>
      <c r="O22" s="30" t="n">
        <f aca="false">SUM(L22:N22)</f>
        <v>0</v>
      </c>
      <c r="P22" s="50"/>
      <c r="Q22" s="50" t="n">
        <f aca="false">$Q$6/31</f>
        <v>209677.419354839</v>
      </c>
      <c r="R22" s="51" t="n">
        <f aca="false">IF(L22&gt;0,$L$5-L22,0)+($M$5-M22)+($N$5-N22)</f>
        <v>30000</v>
      </c>
      <c r="S22" s="50" t="n">
        <f aca="false">E22-Q22-R22</f>
        <v>-35602.4193548387</v>
      </c>
      <c r="T22" s="50"/>
      <c r="U22" s="50" t="n">
        <f aca="false">SUM(Q22:S22)</f>
        <v>204075</v>
      </c>
      <c r="V22" s="52" t="n">
        <f aca="false">SUM(H22)</f>
        <v>0</v>
      </c>
      <c r="W22" s="52" t="n">
        <f aca="false">SUM(U22:V22)</f>
        <v>204075</v>
      </c>
      <c r="X22" s="30" t="n">
        <f aca="false">IF(K22&gt;0,K22,0)</f>
        <v>237826.05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28</v>
      </c>
      <c r="C23" s="42"/>
      <c r="D23" s="42"/>
      <c r="E23" s="43" t="n">
        <f aca="false">+'[2]BAM-EGS'!$BC27</f>
        <v>170026</v>
      </c>
      <c r="F23" s="42"/>
      <c r="G23" s="44"/>
      <c r="H23" s="45" t="n">
        <f aca="false">+'[3]BAM-EGS'!$BC27</f>
        <v>0</v>
      </c>
      <c r="I23" s="46" t="n">
        <f aca="false">'[4]BAM-3RD'!$BK2494</f>
        <v>33751.05</v>
      </c>
      <c r="J23" s="45" t="n">
        <f aca="false">SUM(H23:I23)</f>
        <v>33751.05</v>
      </c>
      <c r="K23" s="47" t="n">
        <f aca="false">SUM(E23,H23,I23)</f>
        <v>203777.05</v>
      </c>
      <c r="L23" s="58" t="n">
        <f aca="false">((L$6)-SUM(L$8:L22))/($A$38-$A22)</f>
        <v>0</v>
      </c>
      <c r="M23" s="58" t="n">
        <f aca="false">((M$6)-SUM(M$8:M22))/($A$38-$A22)</f>
        <v>0</v>
      </c>
      <c r="N23" s="49" t="n">
        <f aca="false">[1]May!$K31</f>
        <v>39000</v>
      </c>
      <c r="O23" s="30" t="n">
        <f aca="false">SUM(L23:N23)</f>
        <v>39000</v>
      </c>
      <c r="P23" s="50"/>
      <c r="Q23" s="50" t="n">
        <f aca="false">$Q$6/31</f>
        <v>209677.419354839</v>
      </c>
      <c r="R23" s="51" t="n">
        <f aca="false">IF(L23&gt;0,$L$5-L23,0)+($M$5-M23)+($N$5-N23)</f>
        <v>-9000</v>
      </c>
      <c r="S23" s="50" t="n">
        <f aca="false">E23-Q23-R23</f>
        <v>-30651.4193548387</v>
      </c>
      <c r="T23" s="50"/>
      <c r="U23" s="50" t="n">
        <f aca="false">SUM(Q23:S23)</f>
        <v>170026</v>
      </c>
      <c r="V23" s="52" t="n">
        <f aca="false">SUM(H23)</f>
        <v>0</v>
      </c>
      <c r="W23" s="52" t="n">
        <f aca="false">SUM(U23:V23)</f>
        <v>170026</v>
      </c>
      <c r="X23" s="30" t="n">
        <f aca="false">IF(K23&gt;0,K23,0)</f>
        <v>203777.05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28</v>
      </c>
      <c r="C24" s="42"/>
      <c r="D24" s="42"/>
      <c r="E24" s="43" t="n">
        <f aca="false">+'[2]BAM-EGS'!$BC28</f>
        <v>-1837661</v>
      </c>
      <c r="F24" s="42"/>
      <c r="G24" s="44"/>
      <c r="H24" s="45" t="n">
        <f aca="false">+'[3]BAM-EGS'!$BC28</f>
        <v>2000000</v>
      </c>
      <c r="I24" s="46" t="n">
        <f aca="false">'[4]BAM-3RD'!$BK2495</f>
        <v>35876.05</v>
      </c>
      <c r="J24" s="45" t="n">
        <f aca="false">SUM(H24:I24)</f>
        <v>2035876.05</v>
      </c>
      <c r="K24" s="47" t="n">
        <f aca="false">SUM(E24,H24,I24)</f>
        <v>198215.05</v>
      </c>
      <c r="L24" s="58" t="n">
        <f aca="false">((L$6)-SUM(L$8:L23))/($A$38-$A23)</f>
        <v>0</v>
      </c>
      <c r="M24" s="58" t="n">
        <f aca="false">((M$6)-SUM(M$8:M23))/($A$38-$A23)</f>
        <v>0</v>
      </c>
      <c r="N24" s="49" t="n">
        <f aca="false">[1]May!$K32</f>
        <v>30000</v>
      </c>
      <c r="O24" s="30" t="n">
        <f aca="false">SUM(L24:N24)</f>
        <v>30000</v>
      </c>
      <c r="P24" s="50"/>
      <c r="Q24" s="50" t="n">
        <f aca="false">$Q$6/31</f>
        <v>209677.419354839</v>
      </c>
      <c r="R24" s="51" t="n">
        <f aca="false">IF(L24&gt;0,$L$5-L24,0)+($M$5-M24)+($N$5-N24)</f>
        <v>0</v>
      </c>
      <c r="S24" s="50" t="n">
        <f aca="false">E24-Q24-R24</f>
        <v>-2047338.41935484</v>
      </c>
      <c r="T24" s="50"/>
      <c r="U24" s="50" t="n">
        <f aca="false">SUM(Q24:S24)</f>
        <v>-1837661</v>
      </c>
      <c r="V24" s="52" t="n">
        <f aca="false">SUM(H24)</f>
        <v>2000000</v>
      </c>
      <c r="W24" s="52" t="n">
        <f aca="false">SUM(U24:V24)</f>
        <v>162339</v>
      </c>
      <c r="X24" s="30" t="n">
        <f aca="false">IF(K24&gt;0,K24,0)</f>
        <v>198215.05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28</v>
      </c>
      <c r="C25" s="42"/>
      <c r="D25" s="42"/>
      <c r="E25" s="43" t="n">
        <f aca="false">+'[2]BAM-EGS'!$BC29</f>
        <v>214954</v>
      </c>
      <c r="F25" s="42"/>
      <c r="G25" s="44"/>
      <c r="H25" s="45" t="n">
        <f aca="false">+'[3]BAM-EGS'!$BC29</f>
        <v>0</v>
      </c>
      <c r="I25" s="46" t="n">
        <f aca="false">'[4]BAM-3RD'!$BK2496</f>
        <v>35876.05</v>
      </c>
      <c r="J25" s="45" t="n">
        <f aca="false">SUM(H25:I25)</f>
        <v>35876.05</v>
      </c>
      <c r="K25" s="47" t="n">
        <f aca="false">SUM(E25,H25,I25)</f>
        <v>250830.05</v>
      </c>
      <c r="L25" s="58" t="n">
        <f aca="false">((L$6)-SUM(L$8:L24))/($A$38-$A24)</f>
        <v>0</v>
      </c>
      <c r="M25" s="58" t="n">
        <f aca="false">((M$6)-SUM(M$8:M24))/($A$38-$A24)</f>
        <v>0</v>
      </c>
      <c r="N25" s="49" t="n">
        <f aca="false">[1]May!$K33</f>
        <v>17500</v>
      </c>
      <c r="O25" s="30" t="n">
        <f aca="false">SUM(L25:N25)</f>
        <v>17500</v>
      </c>
      <c r="P25" s="50"/>
      <c r="Q25" s="50" t="n">
        <f aca="false">$Q$6/31</f>
        <v>209677.419354839</v>
      </c>
      <c r="R25" s="51" t="n">
        <f aca="false">IF(L25&gt;0,$L$5-L25,0)+($M$5-M25)+($N$5-N25)</f>
        <v>12500</v>
      </c>
      <c r="S25" s="50" t="n">
        <f aca="false">E25-Q25-R25</f>
        <v>-7223.4193548387</v>
      </c>
      <c r="T25" s="50"/>
      <c r="U25" s="50" t="n">
        <f aca="false">SUM(Q25:S25)</f>
        <v>214954</v>
      </c>
      <c r="V25" s="52" t="n">
        <f aca="false">SUM(H25)</f>
        <v>0</v>
      </c>
      <c r="W25" s="52" t="n">
        <f aca="false">SUM(U25:V25)</f>
        <v>214954</v>
      </c>
      <c r="X25" s="30" t="n">
        <f aca="false">IF(K25&gt;0,K25,0)</f>
        <v>250830.05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28</v>
      </c>
      <c r="C26" s="42"/>
      <c r="D26" s="42"/>
      <c r="E26" s="43" t="n">
        <f aca="false">+'[2]BAM-EGS'!$BC30</f>
        <v>209984</v>
      </c>
      <c r="F26" s="42"/>
      <c r="G26" s="44"/>
      <c r="H26" s="45" t="n">
        <f aca="false">+'[3]BAM-EGS'!$BC30</f>
        <v>0</v>
      </c>
      <c r="I26" s="46" t="n">
        <f aca="false">'[4]BAM-3RD'!$BK2497</f>
        <v>35876.05</v>
      </c>
      <c r="J26" s="45" t="n">
        <f aca="false">SUM(H26:I26)</f>
        <v>35876.05</v>
      </c>
      <c r="K26" s="47" t="n">
        <f aca="false">SUM(E26,H26,I26)</f>
        <v>245860.05</v>
      </c>
      <c r="L26" s="58" t="n">
        <f aca="false">((L$6)-SUM(L$8:L25))/($A$38-$A25)</f>
        <v>0</v>
      </c>
      <c r="M26" s="58" t="n">
        <f aca="false">((M$6)-SUM(M$8:M25))/($A$38-$A25)</f>
        <v>0</v>
      </c>
      <c r="N26" s="49" t="n">
        <f aca="false">[1]May!$K34</f>
        <v>30000</v>
      </c>
      <c r="O26" s="30" t="n">
        <f aca="false">SUM(L26:N26)</f>
        <v>30000</v>
      </c>
      <c r="P26" s="50"/>
      <c r="Q26" s="50" t="n">
        <f aca="false">$Q$6/31</f>
        <v>209677.419354839</v>
      </c>
      <c r="R26" s="51" t="n">
        <f aca="false">IF(L26&gt;0,$L$5-L26,0)+($M$5-M26)+($N$5-N26)</f>
        <v>0</v>
      </c>
      <c r="S26" s="50" t="n">
        <f aca="false">E26-Q26-R26</f>
        <v>306.580645161303</v>
      </c>
      <c r="T26" s="50"/>
      <c r="U26" s="50" t="n">
        <f aca="false">SUM(Q26:S26)</f>
        <v>209984</v>
      </c>
      <c r="V26" s="52" t="n">
        <f aca="false">SUM(H26)</f>
        <v>0</v>
      </c>
      <c r="W26" s="52" t="n">
        <f aca="false">SUM(U26:V26)</f>
        <v>209984</v>
      </c>
      <c r="X26" s="30" t="n">
        <f aca="false">IF(K26&gt;0,K26,0)</f>
        <v>245860.05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28</v>
      </c>
      <c r="C27" s="42"/>
      <c r="D27" s="42"/>
      <c r="E27" s="43" t="n">
        <f aca="false">+'[2]BAM-EGS'!$BC31</f>
        <v>215737</v>
      </c>
      <c r="F27" s="42"/>
      <c r="G27" s="44"/>
      <c r="H27" s="45" t="n">
        <f aca="false">+'[3]BAM-EGS'!$BC31</f>
        <v>0</v>
      </c>
      <c r="I27" s="46" t="n">
        <f aca="false">'[4]BAM-3RD'!$BK2498</f>
        <v>35876.05</v>
      </c>
      <c r="J27" s="45" t="n">
        <f aca="false">SUM(H27:I27)</f>
        <v>35876.05</v>
      </c>
      <c r="K27" s="47" t="n">
        <f aca="false">SUM(E27,H27,I27)</f>
        <v>251613.05</v>
      </c>
      <c r="L27" s="58" t="n">
        <f aca="false">((L$6)-SUM(L$8:L26))/($A$38-$A26)</f>
        <v>0</v>
      </c>
      <c r="M27" s="58" t="n">
        <f aca="false">((M$6)-SUM(M$8:M26))/($A$38-$A26)</f>
        <v>0</v>
      </c>
      <c r="N27" s="49" t="n">
        <f aca="false">[1]May!$K35</f>
        <v>30000</v>
      </c>
      <c r="O27" s="30" t="n">
        <f aca="false">SUM(L27:N27)</f>
        <v>30000</v>
      </c>
      <c r="P27" s="50"/>
      <c r="Q27" s="50" t="n">
        <f aca="false">$Q$6/31</f>
        <v>209677.419354839</v>
      </c>
      <c r="R27" s="51" t="n">
        <f aca="false">IF(L27&gt;0,$L$5-L27,0)+($M$5-M27)+($N$5-N27)</f>
        <v>0</v>
      </c>
      <c r="S27" s="50" t="n">
        <f aca="false">E27-Q27-R27</f>
        <v>6059.5806451613</v>
      </c>
      <c r="T27" s="50"/>
      <c r="U27" s="50" t="n">
        <f aca="false">SUM(Q27:S27)</f>
        <v>215737</v>
      </c>
      <c r="V27" s="52" t="n">
        <f aca="false">SUM(H27)</f>
        <v>0</v>
      </c>
      <c r="W27" s="52" t="n">
        <f aca="false">SUM(U27:V27)</f>
        <v>215737</v>
      </c>
      <c r="X27" s="30" t="n">
        <f aca="false">IF(K27&gt;0,K27,0)</f>
        <v>251613.05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28</v>
      </c>
      <c r="C28" s="42"/>
      <c r="D28" s="42"/>
      <c r="E28" s="43" t="n">
        <f aca="false">+'[2]BAM-EGS'!$BC32</f>
        <v>212476</v>
      </c>
      <c r="F28" s="42"/>
      <c r="G28" s="44"/>
      <c r="H28" s="45" t="n">
        <f aca="false">+'[3]BAM-EGS'!$BC32</f>
        <v>0</v>
      </c>
      <c r="I28" s="46" t="n">
        <f aca="false">'[4]BAM-3RD'!$BK2499</f>
        <v>35876.05</v>
      </c>
      <c r="J28" s="45" t="n">
        <f aca="false">SUM(H28:I28)</f>
        <v>35876.05</v>
      </c>
      <c r="K28" s="47" t="n">
        <f aca="false">SUM(E28,H28,I28)</f>
        <v>248352.05</v>
      </c>
      <c r="L28" s="58" t="n">
        <f aca="false">((L$6)-SUM(L$8:L27))/($A$38-$A27)</f>
        <v>0</v>
      </c>
      <c r="M28" s="58" t="n">
        <f aca="false">((M$6)-SUM(M$8:M27))/($A$38-$A27)</f>
        <v>0</v>
      </c>
      <c r="N28" s="49" t="n">
        <f aca="false">[1]May!$K36</f>
        <v>0</v>
      </c>
      <c r="O28" s="30" t="n">
        <f aca="false">SUM(L28:N28)</f>
        <v>0</v>
      </c>
      <c r="P28" s="50"/>
      <c r="Q28" s="50" t="n">
        <f aca="false">$Q$6/31</f>
        <v>209677.419354839</v>
      </c>
      <c r="R28" s="51" t="n">
        <f aca="false">IF(L28&gt;0,$L$5-L28,0)+($M$5-M28)+($N$5-N28)</f>
        <v>30000</v>
      </c>
      <c r="S28" s="50" t="n">
        <f aca="false">E28-Q28-R28</f>
        <v>-27201.4193548387</v>
      </c>
      <c r="T28" s="50"/>
      <c r="U28" s="50" t="n">
        <f aca="false">SUM(Q28:S28)</f>
        <v>212476</v>
      </c>
      <c r="V28" s="52" t="n">
        <f aca="false">SUM(H28)</f>
        <v>0</v>
      </c>
      <c r="W28" s="52" t="n">
        <f aca="false">SUM(U28:V28)</f>
        <v>212476</v>
      </c>
      <c r="X28" s="30" t="n">
        <f aca="false">IF(K28&gt;0,K28,0)</f>
        <v>248352.05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28</v>
      </c>
      <c r="C29" s="42"/>
      <c r="D29" s="42"/>
      <c r="E29" s="43" t="n">
        <f aca="false">+'[2]BAM-EGS'!$BC33</f>
        <v>232181</v>
      </c>
      <c r="F29" s="42"/>
      <c r="G29" s="44"/>
      <c r="H29" s="45" t="n">
        <f aca="false">+'[3]BAM-EGS'!$BC33</f>
        <v>0</v>
      </c>
      <c r="I29" s="46" t="n">
        <f aca="false">'[4]BAM-3RD'!$BK2500</f>
        <v>34941.05</v>
      </c>
      <c r="J29" s="45" t="n">
        <f aca="false">SUM(H29:I29)</f>
        <v>34941.05</v>
      </c>
      <c r="K29" s="47" t="n">
        <f aca="false">SUM(E29,H29,I29)</f>
        <v>267122.05</v>
      </c>
      <c r="L29" s="58" t="n">
        <f aca="false">((L$6)-SUM(L$8:L28))/($A$38-$A28)</f>
        <v>0</v>
      </c>
      <c r="M29" s="58" t="n">
        <f aca="false">((M$6)-SUM(M$8:M28))/($A$38-$A28)</f>
        <v>0</v>
      </c>
      <c r="N29" s="49" t="n">
        <f aca="false">[1]May!$K37</f>
        <v>20000</v>
      </c>
      <c r="O29" s="30" t="n">
        <f aca="false">SUM(L29:N29)</f>
        <v>20000</v>
      </c>
      <c r="P29" s="50"/>
      <c r="Q29" s="50" t="n">
        <f aca="false">$Q$6/31</f>
        <v>209677.419354839</v>
      </c>
      <c r="R29" s="51" t="n">
        <f aca="false">IF(L29&gt;0,$L$5-L29,0)+($M$5-M29)+($N$5-N29)</f>
        <v>10000</v>
      </c>
      <c r="S29" s="50" t="n">
        <f aca="false">E29-Q29-R29</f>
        <v>12503.5806451613</v>
      </c>
      <c r="T29" s="50"/>
      <c r="U29" s="50" t="n">
        <f aca="false">SUM(Q29:S29)</f>
        <v>232181</v>
      </c>
      <c r="V29" s="52" t="n">
        <f aca="false">SUM(H29)</f>
        <v>0</v>
      </c>
      <c r="W29" s="52" t="n">
        <f aca="false">SUM(U29:V29)</f>
        <v>232181</v>
      </c>
      <c r="X29" s="30" t="n">
        <f aca="false">IF(K29&gt;0,K29,0)</f>
        <v>267122.05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28</v>
      </c>
      <c r="C30" s="42"/>
      <c r="D30" s="42"/>
      <c r="E30" s="43" t="n">
        <f aca="false">+'[2]BAM-EGS'!$BC34</f>
        <v>264388</v>
      </c>
      <c r="F30" s="42"/>
      <c r="G30" s="44"/>
      <c r="H30" s="45" t="n">
        <f aca="false">+'[3]BAM-EGS'!$BC34</f>
        <v>0</v>
      </c>
      <c r="I30" s="46" t="n">
        <f aca="false">'[4]BAM-3RD'!$BK2501</f>
        <v>34941.05</v>
      </c>
      <c r="J30" s="45" t="n">
        <f aca="false">SUM(H30:I30)</f>
        <v>34941.05</v>
      </c>
      <c r="K30" s="47" t="n">
        <f aca="false">SUM(E30,H30,I30)</f>
        <v>299329.05</v>
      </c>
      <c r="L30" s="58" t="n">
        <f aca="false">((L$6)-SUM(L$8:L29))/($A$38-$A29)</f>
        <v>0</v>
      </c>
      <c r="M30" s="58" t="n">
        <f aca="false">((M$6)-SUM(M$8:M29))/($A$38-$A29)</f>
        <v>0</v>
      </c>
      <c r="N30" s="49" t="n">
        <f aca="false">[1]May!$K38</f>
        <v>10000</v>
      </c>
      <c r="O30" s="30" t="n">
        <f aca="false">SUM(L30:N30)</f>
        <v>10000</v>
      </c>
      <c r="P30" s="50"/>
      <c r="Q30" s="50" t="n">
        <f aca="false">$Q$6/31</f>
        <v>209677.419354839</v>
      </c>
      <c r="R30" s="51" t="n">
        <f aca="false">IF(L30&gt;0,$L$5-L30,0)+($M$5-M30)+($N$5-N30)</f>
        <v>20000</v>
      </c>
      <c r="S30" s="50" t="n">
        <f aca="false">E30-Q30-R30</f>
        <v>34710.5806451613</v>
      </c>
      <c r="T30" s="50"/>
      <c r="U30" s="50" t="n">
        <f aca="false">SUM(Q30:S30)</f>
        <v>264388</v>
      </c>
      <c r="V30" s="52" t="n">
        <f aca="false">SUM(H30)</f>
        <v>0</v>
      </c>
      <c r="W30" s="52" t="n">
        <f aca="false">SUM(U30:V30)</f>
        <v>264388</v>
      </c>
      <c r="X30" s="30" t="n">
        <f aca="false">IF(K30&gt;0,K30,0)</f>
        <v>299329.05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29</v>
      </c>
      <c r="C31" s="42"/>
      <c r="D31" s="42"/>
      <c r="E31" s="43" t="n">
        <f aca="false">+'[2]BAM-EGS'!$BC35</f>
        <v>-721400</v>
      </c>
      <c r="F31" s="42"/>
      <c r="G31" s="44"/>
      <c r="H31" s="45" t="n">
        <f aca="false">+'[3]BAM-EGS'!$BC35</f>
        <v>1000000</v>
      </c>
      <c r="I31" s="46" t="n">
        <f aca="false">'[4]BAM-3RD'!$BK2502</f>
        <v>34941.24375</v>
      </c>
      <c r="J31" s="45" t="n">
        <f aca="false">SUM(H31:I31)</f>
        <v>1034941.24375</v>
      </c>
      <c r="K31" s="47" t="n">
        <f aca="false">SUM(E31,H31,I31)</f>
        <v>313541.24375</v>
      </c>
      <c r="L31" s="58" t="n">
        <f aca="false">((L$6)-SUM(L$8:L30))/($A$38-$A30)</f>
        <v>0</v>
      </c>
      <c r="M31" s="58" t="n">
        <f aca="false">((M$6)-SUM(M$8:M30))/($A$38-$A30)</f>
        <v>0</v>
      </c>
      <c r="N31" s="49" t="n">
        <f aca="false">[1]May!$K39</f>
        <v>30000</v>
      </c>
      <c r="O31" s="30" t="n">
        <f aca="false">SUM(L31:N31)</f>
        <v>30000</v>
      </c>
      <c r="P31" s="50"/>
      <c r="Q31" s="50" t="n">
        <f aca="false">$Q$6/31</f>
        <v>209677.419354839</v>
      </c>
      <c r="R31" s="51" t="n">
        <f aca="false">IF(L31&gt;0,$L$5-L31,0)+($M$5-M31)+($N$5-N31)</f>
        <v>0</v>
      </c>
      <c r="S31" s="50" t="n">
        <f aca="false">E31-Q31-R31</f>
        <v>-931077.419354839</v>
      </c>
      <c r="T31" s="50"/>
      <c r="U31" s="50" t="n">
        <f aca="false">SUM(Q31:S31)</f>
        <v>-721400</v>
      </c>
      <c r="V31" s="52" t="n">
        <f aca="false">SUM(H31)</f>
        <v>1000000</v>
      </c>
      <c r="W31" s="52" t="n">
        <f aca="false">SUM(U31:V31)</f>
        <v>278600</v>
      </c>
      <c r="X31" s="30" t="n">
        <f aca="false">IF(K31&gt;0,K31,0)</f>
        <v>313541.24375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29</v>
      </c>
      <c r="C32" s="42"/>
      <c r="D32" s="42"/>
      <c r="E32" s="43" t="n">
        <f aca="false">+'[2]BAM-EGS'!$BC36</f>
        <v>330000</v>
      </c>
      <c r="F32" s="42"/>
      <c r="G32" s="44"/>
      <c r="H32" s="45" t="n">
        <f aca="false">+'[3]BAM-EGS'!$BC36</f>
        <v>0</v>
      </c>
      <c r="I32" s="46" t="n">
        <f aca="false">'[4]BAM-3RD'!$BK2503</f>
        <v>34941.24375</v>
      </c>
      <c r="J32" s="45" t="n">
        <f aca="false">SUM(H32:I32)</f>
        <v>34941.24375</v>
      </c>
      <c r="K32" s="47" t="n">
        <f aca="false">SUM(E32,H32,I32)</f>
        <v>364941.24375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27185.2857142857</v>
      </c>
      <c r="O32" s="30" t="n">
        <f aca="false">SUM(L32:N32)</f>
        <v>27185.2857142857</v>
      </c>
      <c r="P32" s="50"/>
      <c r="Q32" s="50" t="n">
        <f aca="false">$Q$6/31</f>
        <v>209677.419354839</v>
      </c>
      <c r="R32" s="59" t="n">
        <f aca="false">((R$6)-SUM(R$8:R31))/($A$38-$A31)</f>
        <v>2814.71428571429</v>
      </c>
      <c r="S32" s="50" t="n">
        <f aca="false">E32-Q32-R32</f>
        <v>117507.866359447</v>
      </c>
      <c r="T32" s="50"/>
      <c r="U32" s="50" t="n">
        <f aca="false">SUM(Q32:S32)</f>
        <v>330000</v>
      </c>
      <c r="V32" s="52" t="n">
        <f aca="false">SUM(H32)</f>
        <v>0</v>
      </c>
      <c r="W32" s="52" t="n">
        <f aca="false">SUM(U32:V32)</f>
        <v>330000</v>
      </c>
      <c r="X32" s="30" t="n">
        <f aca="false">IF(K32&gt;0,K32,0)</f>
        <v>364941.24375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29</v>
      </c>
      <c r="C33" s="42"/>
      <c r="D33" s="42"/>
      <c r="E33" s="43" t="n">
        <f aca="false">+'[2]BAM-EGS'!$BC37</f>
        <v>295000</v>
      </c>
      <c r="F33" s="42"/>
      <c r="G33" s="44"/>
      <c r="H33" s="45" t="n">
        <f aca="false">+'[3]BAM-EGS'!$BC37</f>
        <v>0</v>
      </c>
      <c r="I33" s="46" t="n">
        <f aca="false">'[4]BAM-3RD'!$BK2504</f>
        <v>34941.24375</v>
      </c>
      <c r="J33" s="45" t="n">
        <f aca="false">SUM(H33:I33)</f>
        <v>34941.24375</v>
      </c>
      <c r="K33" s="47" t="n">
        <f aca="false">SUM(E33,H33,I33)</f>
        <v>329941.24375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27185.2857142857</v>
      </c>
      <c r="O33" s="30" t="n">
        <f aca="false">SUM(L33:N33)</f>
        <v>27185.2857142857</v>
      </c>
      <c r="P33" s="50"/>
      <c r="Q33" s="50" t="n">
        <f aca="false">$Q$6/31</f>
        <v>209677.419354839</v>
      </c>
      <c r="R33" s="59" t="n">
        <f aca="false">((R$6)-SUM(R$8:R32))/($A$38-$A32)</f>
        <v>2814.71428571429</v>
      </c>
      <c r="S33" s="50" t="n">
        <f aca="false">E33-Q33-R33</f>
        <v>82507.866359447</v>
      </c>
      <c r="T33" s="50"/>
      <c r="U33" s="50" t="n">
        <f aca="false">SUM(Q33:S33)</f>
        <v>295000</v>
      </c>
      <c r="V33" s="52" t="n">
        <f aca="false">SUM(H33)</f>
        <v>0</v>
      </c>
      <c r="W33" s="52" t="n">
        <f aca="false">SUM(U33:V33)</f>
        <v>295000</v>
      </c>
      <c r="X33" s="30" t="n">
        <f aca="false">IF(K33&gt;0,K33,0)</f>
        <v>329941.24375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29</v>
      </c>
      <c r="C34" s="42"/>
      <c r="D34" s="42"/>
      <c r="E34" s="43" t="n">
        <f aca="false">+'[2]BAM-EGS'!$BC38</f>
        <v>285000</v>
      </c>
      <c r="F34" s="42"/>
      <c r="G34" s="44"/>
      <c r="H34" s="45" t="n">
        <f aca="false">+'[3]BAM-EGS'!$BC38</f>
        <v>0</v>
      </c>
      <c r="I34" s="46" t="n">
        <f aca="false">'[4]BAM-3RD'!$BK2505</f>
        <v>34941.24375</v>
      </c>
      <c r="J34" s="45" t="n">
        <f aca="false">SUM(H34:I34)</f>
        <v>34941.24375</v>
      </c>
      <c r="K34" s="47" t="n">
        <f aca="false">SUM(E34,H34,I34)</f>
        <v>319941.24375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27185.2857142857</v>
      </c>
      <c r="O34" s="30" t="n">
        <f aca="false">SUM(L34:N34)</f>
        <v>27185.2857142857</v>
      </c>
      <c r="P34" s="50"/>
      <c r="Q34" s="50" t="n">
        <f aca="false">$Q$6/31</f>
        <v>209677.419354839</v>
      </c>
      <c r="R34" s="59" t="n">
        <f aca="false">((R$6)-SUM(R$8:R33))/($A$38-$A33)</f>
        <v>2814.71428571429</v>
      </c>
      <c r="S34" s="50" t="n">
        <f aca="false">E34-Q34-R34</f>
        <v>72507.866359447</v>
      </c>
      <c r="T34" s="50"/>
      <c r="U34" s="50" t="n">
        <f aca="false">SUM(Q34:S34)</f>
        <v>285000</v>
      </c>
      <c r="V34" s="52" t="n">
        <f aca="false">SUM(H34)</f>
        <v>0</v>
      </c>
      <c r="W34" s="52" t="n">
        <f aca="false">SUM(U34:V34)</f>
        <v>285000</v>
      </c>
      <c r="X34" s="30" t="n">
        <f aca="false">IF(K34&gt;0,K34,0)</f>
        <v>319941.24375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29</v>
      </c>
      <c r="C35" s="42"/>
      <c r="D35" s="42"/>
      <c r="E35" s="43" t="n">
        <f aca="false">+'[2]BAM-EGS'!$BC39</f>
        <v>260000</v>
      </c>
      <c r="F35" s="42"/>
      <c r="G35" s="44"/>
      <c r="H35" s="45" t="n">
        <f aca="false">+'[3]BAM-EGS'!$BC39</f>
        <v>0</v>
      </c>
      <c r="I35" s="46" t="n">
        <f aca="false">'[4]BAM-3RD'!$BK2506</f>
        <v>34941.24375</v>
      </c>
      <c r="J35" s="45" t="n">
        <f aca="false">SUM(H35:I35)</f>
        <v>34941.24375</v>
      </c>
      <c r="K35" s="47" t="n">
        <f aca="false">SUM(E35,H35,I35)</f>
        <v>294941.24375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27185.2857142857</v>
      </c>
      <c r="O35" s="30" t="n">
        <f aca="false">SUM(L35:N35)</f>
        <v>27185.2857142857</v>
      </c>
      <c r="P35" s="50"/>
      <c r="Q35" s="50" t="n">
        <f aca="false">$Q$6/31</f>
        <v>209677.419354839</v>
      </c>
      <c r="R35" s="59" t="n">
        <f aca="false">((R$6)-SUM(R$8:R34))/($A$38-$A34)</f>
        <v>2814.71428571429</v>
      </c>
      <c r="S35" s="50" t="n">
        <f aca="false">E35-Q35-R35</f>
        <v>47507.866359447</v>
      </c>
      <c r="T35" s="50"/>
      <c r="U35" s="50" t="n">
        <f aca="false">SUM(Q35:S35)</f>
        <v>260000</v>
      </c>
      <c r="V35" s="52" t="n">
        <f aca="false">SUM(H35)</f>
        <v>0</v>
      </c>
      <c r="W35" s="52" t="n">
        <f aca="false">SUM(U35:V35)</f>
        <v>260000</v>
      </c>
      <c r="X35" s="30" t="n">
        <f aca="false">IF(K35&gt;0,K35,0)</f>
        <v>294941.24375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29</v>
      </c>
      <c r="C36" s="42"/>
      <c r="D36" s="42"/>
      <c r="E36" s="43" t="n">
        <f aca="false">+'[2]BAM-EGS'!$BC40</f>
        <v>240000</v>
      </c>
      <c r="F36" s="42"/>
      <c r="G36" s="44"/>
      <c r="H36" s="45" t="n">
        <f aca="false">+'[3]BAM-EGS'!$BC40</f>
        <v>0</v>
      </c>
      <c r="I36" s="46" t="n">
        <f aca="false">'[4]BAM-3RD'!$BK2507</f>
        <v>34941.24375</v>
      </c>
      <c r="J36" s="45" t="n">
        <f aca="false">SUM(H36:I36)</f>
        <v>34941.24375</v>
      </c>
      <c r="K36" s="47" t="n">
        <f aca="false">SUM(E36,H36,I36)</f>
        <v>274941.24375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27185.2857142857</v>
      </c>
      <c r="O36" s="30" t="n">
        <f aca="false">SUM(L36:N36)</f>
        <v>27185.2857142857</v>
      </c>
      <c r="P36" s="50"/>
      <c r="Q36" s="50" t="n">
        <f aca="false">$Q$6/31</f>
        <v>209677.419354839</v>
      </c>
      <c r="R36" s="59" t="n">
        <f aca="false">((R$6)-SUM(R$8:R35))/($A$38-$A35)</f>
        <v>2814.71428571429</v>
      </c>
      <c r="S36" s="50" t="n">
        <f aca="false">E36-Q36-R36</f>
        <v>27507.866359447</v>
      </c>
      <c r="T36" s="50"/>
      <c r="U36" s="50" t="n">
        <f aca="false">SUM(Q36:S36)</f>
        <v>240000</v>
      </c>
      <c r="V36" s="52" t="n">
        <f aca="false">SUM(H36)</f>
        <v>0</v>
      </c>
      <c r="W36" s="52" t="n">
        <f aca="false">SUM(U36:V36)</f>
        <v>240000</v>
      </c>
      <c r="X36" s="30" t="n">
        <f aca="false">IF(K36&gt;0,K36,0)</f>
        <v>274941.24375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-1401</v>
      </c>
      <c r="F37" s="42"/>
      <c r="G37" s="44"/>
      <c r="H37" s="45" t="n">
        <f aca="false">+'[3]BAM-EGS'!$BC41</f>
        <v>0</v>
      </c>
      <c r="I37" s="46" t="n">
        <f aca="false">'[4]BAM-3RD'!$BK2508</f>
        <v>34941.24375</v>
      </c>
      <c r="J37" s="45" t="n">
        <f aca="false">SUM(H37:I37)</f>
        <v>34941.24375</v>
      </c>
      <c r="K37" s="47" t="n">
        <f aca="false">SUM(E37,H37,I37)</f>
        <v>33540.24375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27185.2857142857</v>
      </c>
      <c r="O37" s="30" t="n">
        <f aca="false">SUM(L37:N37)</f>
        <v>27185.2857142857</v>
      </c>
      <c r="P37" s="50"/>
      <c r="Q37" s="50" t="n">
        <f aca="false">$Q$6/31</f>
        <v>209677.419354839</v>
      </c>
      <c r="R37" s="59" t="n">
        <f aca="false">((R$6)-SUM(R$8:R36))/($A$38-$A36)</f>
        <v>2814.71428571429</v>
      </c>
      <c r="S37" s="50" t="n">
        <f aca="false">E37-Q37-R37</f>
        <v>-213893.133640553</v>
      </c>
      <c r="T37" s="50"/>
      <c r="U37" s="50" t="n">
        <f aca="false">SUM(Q37:S37)</f>
        <v>-1401</v>
      </c>
      <c r="V37" s="52" t="n">
        <f aca="false">SUM(H37)</f>
        <v>0</v>
      </c>
      <c r="W37" s="52" t="n">
        <f aca="false">SUM(U37:V37)</f>
        <v>-1401</v>
      </c>
      <c r="X37" s="30" t="n">
        <f aca="false">IF(K37&gt;0,K37,0)</f>
        <v>33540.24375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-1401</v>
      </c>
      <c r="F38" s="42"/>
      <c r="G38" s="44"/>
      <c r="H38" s="45" t="n">
        <f aca="false">+'[3]BAM-EGS'!$BC42</f>
        <v>0</v>
      </c>
      <c r="I38" s="46" t="n">
        <f aca="false">'[4]BAM-3RD'!$BK2509</f>
        <v>34941.24375</v>
      </c>
      <c r="J38" s="45" t="n">
        <f aca="false">SUM(H38:I38)</f>
        <v>34941.24375</v>
      </c>
      <c r="K38" s="47" t="n">
        <f aca="false">SUM(E38,H38,I38)</f>
        <v>33540.24375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27185.2857142857</v>
      </c>
      <c r="O38" s="30" t="n">
        <f aca="false">SUM(L38:N38)</f>
        <v>27185.2857142857</v>
      </c>
      <c r="P38" s="50"/>
      <c r="Q38" s="50" t="n">
        <f aca="false">$Q$6/31</f>
        <v>209677.419354839</v>
      </c>
      <c r="R38" s="59" t="n">
        <f aca="false">((R$6)-SUM(R$8:R37))/($A$38-$A37)</f>
        <v>2814.71428571429</v>
      </c>
      <c r="S38" s="50" t="n">
        <f aca="false">E38-Q38-R38</f>
        <v>-213893.133640553</v>
      </c>
      <c r="T38" s="50"/>
      <c r="U38" s="50" t="n">
        <f aca="false">SUM(Q38:S38)</f>
        <v>-1401</v>
      </c>
      <c r="V38" s="52" t="n">
        <f aca="false">SUM(H38)</f>
        <v>0</v>
      </c>
      <c r="W38" s="52" t="n">
        <f aca="false">SUM(U38:V38)</f>
        <v>-1401</v>
      </c>
      <c r="X38" s="30" t="n">
        <f aca="false">IF(K38&gt;0,K38,0)</f>
        <v>33540.24375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6000000</v>
      </c>
      <c r="I40" s="65" t="n">
        <f aca="false">SUM(I8:I39)</f>
        <v>1064027</v>
      </c>
      <c r="J40" s="65" t="n">
        <f aca="false">SUM(J8:J39)</f>
        <v>7064027</v>
      </c>
      <c r="K40" s="66" t="n">
        <f aca="false">SUM(K8:K38)</f>
        <v>7564027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6500000</v>
      </c>
      <c r="R40" s="66" t="n">
        <f aca="false">SUM(R8:R38)</f>
        <v>0</v>
      </c>
      <c r="S40" s="66" t="n">
        <f aca="false">SUM(S8:S38)</f>
        <v>-6000000</v>
      </c>
      <c r="T40" s="66"/>
      <c r="U40" s="66" t="n">
        <f aca="false">SUM(U8:U38)</f>
        <v>500000</v>
      </c>
      <c r="V40" s="66" t="n">
        <f aca="false">SUM(V8:V38)</f>
        <v>6000000</v>
      </c>
      <c r="W40" s="66" t="n">
        <f aca="false">SUM(W8:W38)</f>
        <v>6500000</v>
      </c>
      <c r="X40" s="67" t="n">
        <f aca="false">SUM(X8:X39)</f>
        <v>7564027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SUM(C32:C38)</f>
        <v>0</v>
      </c>
      <c r="D43" s="75" t="n">
        <f aca="false">SUM(D32:D38)</f>
        <v>0</v>
      </c>
      <c r="E43" s="75" t="n">
        <f aca="false">SUM(E32:E38)</f>
        <v>1407198</v>
      </c>
      <c r="F43" s="75" t="n">
        <f aca="false">SUM(F32:F38)</f>
        <v>0</v>
      </c>
      <c r="G43" s="75" t="n">
        <f aca="false">SUM(G32:G38)</f>
        <v>0</v>
      </c>
      <c r="H43" s="75" t="n">
        <f aca="false">SUM(H32:H38)</f>
        <v>0</v>
      </c>
      <c r="I43" s="75" t="n">
        <f aca="false">SUM(I32:I38)</f>
        <v>244588.70625</v>
      </c>
      <c r="J43" s="75" t="n">
        <f aca="false">SUM(J32:J38)</f>
        <v>244588.70625</v>
      </c>
      <c r="K43" s="75" t="n">
        <f aca="false">SUM(K32:K38)</f>
        <v>1651786.70625</v>
      </c>
      <c r="L43" s="75" t="n">
        <f aca="false">SUM(L32:L38)</f>
        <v>0</v>
      </c>
      <c r="M43" s="75" t="n">
        <f aca="false">SUM(M32:M38)</f>
        <v>0</v>
      </c>
      <c r="N43" s="75" t="n">
        <f aca="false">SUM(N32:N38)</f>
        <v>190297</v>
      </c>
      <c r="O43" s="75" t="n">
        <f aca="false">SUM(O32:O38)</f>
        <v>190297</v>
      </c>
      <c r="P43" s="75"/>
      <c r="Q43" s="75" t="n">
        <f aca="false">SUM(Q32:Q38)</f>
        <v>1467741.93548387</v>
      </c>
      <c r="R43" s="75" t="n">
        <f aca="false">SUM(R32:R38)</f>
        <v>19703</v>
      </c>
      <c r="S43" s="75" t="n">
        <f aca="false">SUM(S32:S38)</f>
        <v>-80246.9354838709</v>
      </c>
      <c r="T43" s="75"/>
      <c r="U43" s="75" t="n">
        <f aca="false">SUM(U32:U38)</f>
        <v>1407198</v>
      </c>
      <c r="V43" s="75" t="n">
        <f aca="false">SUM(V32:V38)</f>
        <v>0</v>
      </c>
      <c r="W43" s="75" t="n">
        <f aca="false">SUM(W37:W38)</f>
        <v>-2802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1725898.65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SHORT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LONG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1743251.15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1142573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1900662.95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1145375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1876647.54375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Soignet&amp;C&amp;"Arial,Bold"&amp;14Projected
05/29/2001&amp;R&amp;D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dbaumba</cp:lastModifiedBy>
  <cp:lastPrinted>2001-05-25T14:03:09Z</cp:lastPrinted>
  <dcterms:modified xsi:type="dcterms:W3CDTF">2001-05-25T14:07:19Z</dcterms:modified>
  <cp:revision>0</cp:revision>
  <dc:subject/>
  <dc:title/>
</cp:coreProperties>
</file>