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<sst xmlns="http://schemas.openxmlformats.org/spreadsheetml/2006/main" count="75" uniqueCount="44">
  <si>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</si>
  <si>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</si>
  <si>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</si>
  <si>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</si>
  <si>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</si>
  <si>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</si>
  <si>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</si>
  <si>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</si>
  <si>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</si>
  <si>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</si>
  <si>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</si>
  <si>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</si>
  <si>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</si>
  <si>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</si>
  <si>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</si>
  <si>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</si>
  <si>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</si>
  <si>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</si>
  <si>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</si>
  <si>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</si>
  <si>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</si>
  <si>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</si>
  <si>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</si>
  <si>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</si>
  <si>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</si>
  <si>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</si>
  <si>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</si>
  <si>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</si>
  <si>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</si>
  <si>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</si>
  <si>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Projected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</si>
  <si>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</si>
  <si>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</si>
  <si>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</si>
  <si>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</si>
  <si>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</si>
  <si>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</si>
  <si>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</si>
  <si>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April 28 thru May 4</t>
  </si>
  <si>
    <t xml:space="preserve">May 5 thru May 11</t>
  </si>
  <si>
    <t xml:space="preserve">Previous Position:</t>
  </si>
  <si>
    <t xml:space="preserve">May 12 thru May 18</t>
  </si>
  <si>
    <t xml:space="preserve">Variance:</t>
  </si>
  <si>
    <t xml:space="preserve">May 19 thru May 25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</si>
</sst>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164702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771409.82183908</c:v>
                </c:pt>
                <c:pt idx="5">
                  <c:v>771409.82183908</c:v>
                </c:pt>
                <c:pt idx="6">
                  <c:v>936111.82183908</c:v>
                </c:pt>
                <c:pt idx="7">
                  <c:v>0</c:v>
                </c:pt>
                <c:pt idx="8">
                  <c:v>0</c:v>
                </c:pt>
                <c:pt idx="9">
                  <c:v>763750</c:v>
                </c:pt>
                <c:pt idx="10">
                  <c:v>763750</c:v>
                </c:pt>
                <c:pt idx="12">
                  <c:v>1112903.22580645</c:v>
                </c:pt>
                <c:pt idx="13">
                  <c:v>-73750</c:v>
                </c:pt>
                <c:pt idx="14">
                  <c:v>-874451.225806452</c:v>
                </c:pt>
                <c:pt idx="16">
                  <c:v>164702</c:v>
                </c:pt>
                <c:pt idx="17">
                  <c:v>0</c:v>
                </c:pt>
                <c:pt idx="18">
                  <c:v>164702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0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0 </c:v>
                </c:pt>
                <c:pt idx="7">
                  <c:v>0 </c:v>
                </c:pt>
                <c:pt idx="8">
                  <c:v>0 </c:v>
                </c:pt>
                <c:pt idx="9">
                  <c:v>0 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1726223.62068966</c:v>
                </c:pt>
              </c:numCache>
            </c:numRef>
          </c:val>
        </c:ser>
        <c:gapWidth val="150"/>
        <c:overlap val="0"/>
        <c:axId val="40851248"/>
        <c:axId val="91180262"/>
      </c:barChart>
      <c:catAx>
        <c:axId val="40851248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1180262"/>
        <c:crossesAt val="0"/>
        <c:auto val="1"/>
        <c:lblAlgn val="ctr"/>
        <c:lblOffset val="100"/>
        <c:noMultiLvlLbl val="0"/>
      </c:catAx>
      <c:valAx>
        <c:axId val="9118026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085124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4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0">
          <cell r="J10">
            <v>30000</v>
          </cell>
        </row>
        <row r="16">
          <cell r="K16">
            <v>47500</v>
          </cell>
        </row>
        <row r="17">
          <cell r="K17">
            <v>32500</v>
          </cell>
        </row>
        <row r="18">
          <cell r="K18">
            <v>32500</v>
          </cell>
        </row>
        <row r="19">
          <cell r="K19">
            <v>30000</v>
          </cell>
        </row>
        <row r="20">
          <cell r="K20">
            <v>5000</v>
          </cell>
        </row>
        <row r="21">
          <cell r="K21">
            <v>18750</v>
          </cell>
        </row>
        <row r="22">
          <cell r="K22">
            <v>0</v>
          </cell>
        </row>
        <row r="23">
          <cell r="K23">
            <v>0</v>
          </cell>
        </row>
      </sheetData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500000</v>
          </cell>
        </row>
        <row r="12">
          <cell r="BC12">
            <v>147014</v>
          </cell>
        </row>
        <row r="13">
          <cell r="BC13">
            <v>106804</v>
          </cell>
        </row>
        <row r="14">
          <cell r="BC14">
            <v>-961786</v>
          </cell>
        </row>
        <row r="15">
          <cell r="BC15">
            <v>77920</v>
          </cell>
        </row>
        <row r="16">
          <cell r="BC16">
            <v>252040</v>
          </cell>
        </row>
        <row r="17">
          <cell r="BC17">
            <v>260900</v>
          </cell>
        </row>
        <row r="18">
          <cell r="BC18">
            <v>205835</v>
          </cell>
        </row>
        <row r="19">
          <cell r="BC19">
            <v>246571</v>
          </cell>
        </row>
        <row r="20">
          <cell r="BC20">
            <v>7160.95652173913</v>
          </cell>
        </row>
        <row r="21">
          <cell r="BC21">
            <v>7160.95652173913</v>
          </cell>
        </row>
        <row r="22">
          <cell r="BC22">
            <v>7160.95652173913</v>
          </cell>
        </row>
        <row r="23">
          <cell r="BC23">
            <v>7160.95652173913</v>
          </cell>
        </row>
        <row r="24">
          <cell r="BC24">
            <v>7160.95652173913</v>
          </cell>
        </row>
        <row r="25">
          <cell r="BC25">
            <v>7160.95652173913</v>
          </cell>
        </row>
        <row r="26">
          <cell r="BC26">
            <v>7160.95652173913</v>
          </cell>
        </row>
        <row r="27">
          <cell r="BC27">
            <v>7160.95652173913</v>
          </cell>
        </row>
        <row r="28">
          <cell r="BC28">
            <v>7160.95652173913</v>
          </cell>
        </row>
        <row r="29">
          <cell r="BC29">
            <v>7160.95652173913</v>
          </cell>
        </row>
        <row r="30">
          <cell r="BC30">
            <v>7160.95652173913</v>
          </cell>
        </row>
        <row r="31">
          <cell r="BC31">
            <v>7160.95652173913</v>
          </cell>
        </row>
        <row r="32">
          <cell r="BC32">
            <v>7160.95652173913</v>
          </cell>
        </row>
        <row r="33">
          <cell r="BC33">
            <v>7160.95652173912</v>
          </cell>
        </row>
        <row r="34">
          <cell r="BC34">
            <v>7160.95652173912</v>
          </cell>
        </row>
        <row r="35">
          <cell r="BC35">
            <v>7160.95652173912</v>
          </cell>
        </row>
        <row r="36">
          <cell r="BC36">
            <v>7160.95652173912</v>
          </cell>
        </row>
        <row r="37">
          <cell r="BC37">
            <v>7160.95652173912</v>
          </cell>
        </row>
        <row r="38">
          <cell r="BC38">
            <v>7160.95652173911</v>
          </cell>
        </row>
        <row r="39">
          <cell r="BC39">
            <v>7160.95652173911</v>
          </cell>
        </row>
        <row r="40">
          <cell r="BC40">
            <v>7160.9565217391</v>
          </cell>
        </row>
        <row r="41">
          <cell r="BC41">
            <v>7160.95652173911</v>
          </cell>
        </row>
        <row r="42">
          <cell r="BC42">
            <v>7160.95652173914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C9">
            <v>1000000</v>
          </cell>
        </row>
        <row r="12">
          <cell r="BC12">
            <v>0</v>
          </cell>
        </row>
        <row r="13">
          <cell r="BC13">
            <v>0</v>
          </cell>
        </row>
        <row r="14">
          <cell r="BC14">
            <v>1000000</v>
          </cell>
        </row>
        <row r="15">
          <cell r="BC15">
            <v>0</v>
          </cell>
        </row>
        <row r="16">
          <cell r="BC16">
            <v>0</v>
          </cell>
        </row>
        <row r="17">
          <cell r="BC17">
            <v>0</v>
          </cell>
        </row>
        <row r="18">
          <cell r="BC18">
            <v>0</v>
          </cell>
        </row>
        <row r="19">
          <cell r="BC19">
            <v>0</v>
          </cell>
        </row>
        <row r="20">
          <cell r="BC20">
            <v>0</v>
          </cell>
        </row>
        <row r="21">
          <cell r="BC21">
            <v>0</v>
          </cell>
        </row>
        <row r="22">
          <cell r="BC22">
            <v>0</v>
          </cell>
        </row>
        <row r="23">
          <cell r="BC23">
            <v>0</v>
          </cell>
        </row>
        <row r="24">
          <cell r="BC24">
            <v>0</v>
          </cell>
        </row>
        <row r="25">
          <cell r="BC25">
            <v>0</v>
          </cell>
        </row>
        <row r="26">
          <cell r="BC26">
            <v>0</v>
          </cell>
        </row>
        <row r="27">
          <cell r="BC27">
            <v>0</v>
          </cell>
        </row>
        <row r="28">
          <cell r="BC28">
            <v>0</v>
          </cell>
        </row>
        <row r="29">
          <cell r="BC29">
            <v>0</v>
          </cell>
        </row>
        <row r="30">
          <cell r="BC30">
            <v>0</v>
          </cell>
        </row>
        <row r="31">
          <cell r="BC31">
            <v>0</v>
          </cell>
        </row>
        <row r="32">
          <cell r="BC32">
            <v>0</v>
          </cell>
        </row>
        <row r="33">
          <cell r="BC33">
            <v>0</v>
          </cell>
        </row>
        <row r="34">
          <cell r="BC34">
            <v>0</v>
          </cell>
        </row>
        <row r="35">
          <cell r="BC35">
            <v>0</v>
          </cell>
        </row>
        <row r="36">
          <cell r="BC36">
            <v>0</v>
          </cell>
        </row>
        <row r="37">
          <cell r="BC37">
            <v>0</v>
          </cell>
        </row>
        <row r="38">
          <cell r="BC38">
            <v>0</v>
          </cell>
        </row>
        <row r="39">
          <cell r="BC39">
            <v>0</v>
          </cell>
        </row>
        <row r="40">
          <cell r="BC40">
            <v>0</v>
          </cell>
        </row>
        <row r="41">
          <cell r="BC41">
            <v>0</v>
          </cell>
        </row>
        <row r="42">
          <cell r="BC42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79">
          <cell r="BK2479">
            <v>33216</v>
          </cell>
        </row>
        <row r="2480">
          <cell r="BK2480">
            <v>33216</v>
          </cell>
        </row>
        <row r="2481">
          <cell r="BK2481">
            <v>33539.6206896552</v>
          </cell>
        </row>
        <row r="2482">
          <cell r="BK2482">
            <v>33540</v>
          </cell>
        </row>
        <row r="2483">
          <cell r="BK2483">
            <v>33540</v>
          </cell>
        </row>
        <row r="2484">
          <cell r="BK2484">
            <v>33540</v>
          </cell>
        </row>
        <row r="2485">
          <cell r="BK2485">
            <v>33540</v>
          </cell>
        </row>
        <row r="2486">
          <cell r="BK2486">
            <v>33539.5574712644</v>
          </cell>
        </row>
        <row r="2487">
          <cell r="BK2487">
            <v>33539.5574712644</v>
          </cell>
        </row>
        <row r="2488">
          <cell r="BK2488">
            <v>33539.5574712644</v>
          </cell>
        </row>
        <row r="2489">
          <cell r="BK2489">
            <v>33539.5574712644</v>
          </cell>
        </row>
        <row r="2490">
          <cell r="BK2490">
            <v>33539.5574712644</v>
          </cell>
        </row>
        <row r="2491">
          <cell r="BK2491">
            <v>33539.5574712644</v>
          </cell>
        </row>
        <row r="2492">
          <cell r="BK2492">
            <v>33539.5574712644</v>
          </cell>
        </row>
        <row r="2493">
          <cell r="BK2493">
            <v>33539.5574712644</v>
          </cell>
        </row>
        <row r="2494">
          <cell r="BK2494">
            <v>33539.5574712644</v>
          </cell>
        </row>
        <row r="2495">
          <cell r="BK2495">
            <v>33539.5574712644</v>
          </cell>
        </row>
        <row r="2496">
          <cell r="BK2496">
            <v>33539.5574712644</v>
          </cell>
        </row>
        <row r="2497">
          <cell r="BK2497">
            <v>33539.5574712644</v>
          </cell>
        </row>
        <row r="2498">
          <cell r="BK2498">
            <v>33539.5574712644</v>
          </cell>
        </row>
        <row r="2499">
          <cell r="BK2499">
            <v>33539.5574712644</v>
          </cell>
        </row>
        <row r="2500">
          <cell r="BK2500">
            <v>33539.5574712644</v>
          </cell>
        </row>
        <row r="2501">
          <cell r="BK2501">
            <v>33539.5574712644</v>
          </cell>
        </row>
        <row r="2502">
          <cell r="BK2502">
            <v>33539.5574712644</v>
          </cell>
        </row>
        <row r="2503">
          <cell r="BK2503">
            <v>33539.5574712644</v>
          </cell>
        </row>
        <row r="2504">
          <cell r="BK2504">
            <v>33539.5574712644</v>
          </cell>
        </row>
        <row r="2505">
          <cell r="BK2505">
            <v>33539.5574712644</v>
          </cell>
        </row>
        <row r="2506">
          <cell r="BK2506">
            <v>33539.5574712644</v>
          </cell>
        </row>
        <row r="2507">
          <cell r="BK2507">
            <v>33539.5574712644</v>
          </cell>
        </row>
        <row r="2508">
          <cell r="BK2508">
            <v>33539.5574712644</v>
          </cell>
        </row>
        <row r="2509">
          <cell r="BK2509">
            <v>33539.5574712644</v>
          </cell>
        </row>
        <row r="2511">
          <cell r="BK2511">
            <v>1039081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4">
          <cell r="K34">
            <v>357380</v>
          </cell>
        </row>
        <row r="35">
          <cell r="K35">
            <v>346570</v>
          </cell>
        </row>
        <row r="36">
          <cell r="K36">
            <v>347250</v>
          </cell>
        </row>
        <row r="37">
          <cell r="K37">
            <v>283020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O27" colorId="64" zoomScale="100" zoomScaleNormal="100" zoomScalePageLayoutView="100" workbookViewId="0">
      <selection pane="topLeft" activeCell="W51" activeCellId="0" sqref="W5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37012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[1]May!$J$10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+'[2]BAM-EGS'!$BC$9</f>
        <v>500000</v>
      </c>
      <c r="F6" s="31"/>
      <c r="G6" s="31"/>
      <c r="H6" s="31" t="n">
        <f aca="false">+'[3]BAM-EGS'!$BC$9</f>
        <v>1000000</v>
      </c>
      <c r="I6" s="32" t="n">
        <f aca="false">'[4]BAM-3RD'!$BK$2511</f>
        <v>1039081</v>
      </c>
      <c r="J6" s="32"/>
      <c r="K6" s="32" t="n">
        <f aca="false">SUM(E6,H6,I6)</f>
        <v>2539081</v>
      </c>
      <c r="L6" s="30" t="n">
        <f aca="false">L5*30</f>
        <v>0</v>
      </c>
      <c r="M6" s="30" t="n">
        <f aca="false">M5*30</f>
        <v>0</v>
      </c>
      <c r="N6" s="30" t="n">
        <f aca="false">N5*31</f>
        <v>930000</v>
      </c>
      <c r="O6" s="30" t="n">
        <f aca="false">SUM(L6:N6)</f>
        <v>930000</v>
      </c>
      <c r="P6" s="30"/>
      <c r="Q6" s="31" t="n">
        <f aca="false">+'[2]BAM-EGS'!$BC$9+'[3]BAM-EGS'!$BC$9</f>
        <v>1500000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+'[2]BAM-EGS'!$BC12</f>
        <v>147014</v>
      </c>
      <c r="F8" s="42"/>
      <c r="G8" s="44"/>
      <c r="H8" s="45" t="n">
        <f aca="false">+'[3]BAM-EGS'!$BC12</f>
        <v>0</v>
      </c>
      <c r="I8" s="46" t="n">
        <f aca="false">'[4]BAM-3RD'!$BK2479</f>
        <v>33216</v>
      </c>
      <c r="J8" s="45" t="n">
        <f aca="false">SUM(H8:I8)</f>
        <v>33216</v>
      </c>
      <c r="K8" s="47" t="n">
        <f aca="false">SUM(E8,H8,I8)</f>
        <v>180230</v>
      </c>
      <c r="L8" s="48" t="n">
        <v>0</v>
      </c>
      <c r="M8" s="46" t="n">
        <v>0</v>
      </c>
      <c r="N8" s="49" t="n">
        <f aca="false">[1]May!$K16</f>
        <v>47500</v>
      </c>
      <c r="O8" s="30" t="n">
        <f aca="false">SUM(L8:N8)</f>
        <v>47500</v>
      </c>
      <c r="P8" s="50"/>
      <c r="Q8" s="50" t="n">
        <f aca="false">$Q$6/31</f>
        <v>48387.0967741935</v>
      </c>
      <c r="R8" s="51" t="n">
        <f aca="false">IF(L8&gt;0,$L$5-L8,0)+($M$5-M8)+($N$5-N8)</f>
        <v>-17500</v>
      </c>
      <c r="S8" s="50" t="n">
        <f aca="false">E8-Q8-R8</f>
        <v>116126.903225806</v>
      </c>
      <c r="T8" s="50"/>
      <c r="U8" s="50" t="n">
        <f aca="false">SUM(Q8:S8)</f>
        <v>147014</v>
      </c>
      <c r="V8" s="52" t="n">
        <f aca="false">SUM(H8)</f>
        <v>0</v>
      </c>
      <c r="W8" s="52" t="n">
        <f aca="false">SUM(U8:V8)</f>
        <v>147014</v>
      </c>
      <c r="X8" s="30" t="n">
        <f aca="false">IF(K8&gt;0,K8,0)</f>
        <v>180230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+'[2]BAM-EGS'!$BC13</f>
        <v>106804</v>
      </c>
      <c r="F9" s="42"/>
      <c r="G9" s="44"/>
      <c r="H9" s="45" t="n">
        <f aca="false">+'[3]BAM-EGS'!$BC13</f>
        <v>0</v>
      </c>
      <c r="I9" s="46" t="n">
        <f aca="false">'[4]BAM-3RD'!$BK2480</f>
        <v>33216</v>
      </c>
      <c r="J9" s="45" t="n">
        <f aca="false">SUM(H9:I9)</f>
        <v>33216</v>
      </c>
      <c r="K9" s="47" t="n">
        <f aca="false">SUM(E9,H9,I9)</f>
        <v>140020</v>
      </c>
      <c r="L9" s="58" t="n">
        <f aca="false">((L$6)-SUM(L$8:L8))/($A$38-$A8)</f>
        <v>0</v>
      </c>
      <c r="M9" s="58" t="n">
        <f aca="false">((M$6)-SUM(M$8:M8))/($A$38-$A8)</f>
        <v>0</v>
      </c>
      <c r="N9" s="49" t="n">
        <f aca="false">[1]May!$K17</f>
        <v>32500</v>
      </c>
      <c r="O9" s="30" t="n">
        <f aca="false">SUM(L9:N9)</f>
        <v>32500</v>
      </c>
      <c r="P9" s="50"/>
      <c r="Q9" s="50" t="n">
        <f aca="false">$Q$6/31</f>
        <v>48387.0967741935</v>
      </c>
      <c r="R9" s="51" t="n">
        <f aca="false">IF(L9&gt;0,$L$5-L9,0)+($M$5-M9)+($N$5-N9)</f>
        <v>-2500</v>
      </c>
      <c r="S9" s="50" t="n">
        <f aca="false">E9-Q9-R9</f>
        <v>60916.9032258065</v>
      </c>
      <c r="T9" s="50"/>
      <c r="U9" s="50" t="n">
        <f aca="false">SUM(Q9:S9)</f>
        <v>106804</v>
      </c>
      <c r="V9" s="52" t="n">
        <f aca="false">SUM(H9)</f>
        <v>0</v>
      </c>
      <c r="W9" s="52" t="n">
        <f aca="false">SUM(U9:V9)</f>
        <v>106804</v>
      </c>
      <c r="X9" s="30" t="n">
        <f aca="false">IF(K9&gt;0,K9,0)</f>
        <v>140020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+'[2]BAM-EGS'!$BC14</f>
        <v>-961786</v>
      </c>
      <c r="F10" s="42"/>
      <c r="G10" s="44"/>
      <c r="H10" s="45" t="n">
        <f aca="false">+'[3]BAM-EGS'!$BC14</f>
        <v>1000000</v>
      </c>
      <c r="I10" s="46" t="n">
        <f aca="false">'[4]BAM-3RD'!$BK2481</f>
        <v>33539.6206896552</v>
      </c>
      <c r="J10" s="45" t="n">
        <f aca="false">SUM(H10:I10)</f>
        <v>1033539.62068966</v>
      </c>
      <c r="K10" s="47" t="n">
        <f aca="false">SUM(E10,H10,I10)</f>
        <v>71753.6206896552</v>
      </c>
      <c r="L10" s="58" t="n">
        <f aca="false">((L$6)-SUM(L$8:L9))/($A$38-$A9)</f>
        <v>0</v>
      </c>
      <c r="M10" s="58" t="n">
        <f aca="false">((M$6)-SUM(M$8:M9))/($A$38-$A9)</f>
        <v>0</v>
      </c>
      <c r="N10" s="49" t="n">
        <f aca="false">[1]May!$K18</f>
        <v>32500</v>
      </c>
      <c r="O10" s="30" t="n">
        <f aca="false">SUM(L10:N10)</f>
        <v>32500</v>
      </c>
      <c r="P10" s="50"/>
      <c r="Q10" s="50" t="n">
        <f aca="false">$Q$6/31</f>
        <v>48387.0967741935</v>
      </c>
      <c r="R10" s="51" t="n">
        <f aca="false">IF(L10&gt;0,$L$5-L10,0)+($M$5-M10)+($N$5-N10)</f>
        <v>-2500</v>
      </c>
      <c r="S10" s="50" t="n">
        <f aca="false">E10-Q10-R10</f>
        <v>-1007673.09677419</v>
      </c>
      <c r="T10" s="50"/>
      <c r="U10" s="50" t="n">
        <f aca="false">SUM(Q10:S10)</f>
        <v>-961786</v>
      </c>
      <c r="V10" s="52" t="n">
        <f aca="false">SUM(H10)</f>
        <v>1000000</v>
      </c>
      <c r="W10" s="52" t="n">
        <f aca="false">SUM(U10:V10)</f>
        <v>38214</v>
      </c>
      <c r="X10" s="30" t="n">
        <f aca="false">IF(K10&gt;0,K10,0)</f>
        <v>71753.6206896552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+'[2]BAM-EGS'!$BC15</f>
        <v>77920</v>
      </c>
      <c r="F11" s="42"/>
      <c r="G11" s="44"/>
      <c r="H11" s="45" t="n">
        <f aca="false">+'[3]BAM-EGS'!$BC15</f>
        <v>0</v>
      </c>
      <c r="I11" s="46" t="n">
        <f aca="false">'[4]BAM-3RD'!$BK2482</f>
        <v>33540</v>
      </c>
      <c r="J11" s="45" t="n">
        <f aca="false">SUM(H11:I11)</f>
        <v>33540</v>
      </c>
      <c r="K11" s="47" t="n">
        <f aca="false">SUM(E11,H11,I11)</f>
        <v>111460</v>
      </c>
      <c r="L11" s="58" t="n">
        <f aca="false">((L$6)-SUM(L$8:L10))/($A$38-$A10)</f>
        <v>0</v>
      </c>
      <c r="M11" s="58" t="n">
        <f aca="false">((M$6)-SUM(M$8:M10))/($A$38-$A10)</f>
        <v>0</v>
      </c>
      <c r="N11" s="49" t="n">
        <f aca="false">[1]May!$K19</f>
        <v>30000</v>
      </c>
      <c r="O11" s="30" t="n">
        <f aca="false">SUM(L11:N11)</f>
        <v>30000</v>
      </c>
      <c r="P11" s="50"/>
      <c r="Q11" s="50" t="n">
        <f aca="false">$Q$6/31</f>
        <v>48387.0967741935</v>
      </c>
      <c r="R11" s="51" t="n">
        <f aca="false">IF(L11&gt;0,$L$5-L11,0)+($M$5-M11)+($N$5-N11)</f>
        <v>0</v>
      </c>
      <c r="S11" s="50" t="n">
        <f aca="false">E11-Q11-R11</f>
        <v>29532.9032258065</v>
      </c>
      <c r="T11" s="50"/>
      <c r="U11" s="50" t="n">
        <f aca="false">SUM(Q11:S11)</f>
        <v>77920</v>
      </c>
      <c r="V11" s="52" t="n">
        <f aca="false">SUM(H11)</f>
        <v>0</v>
      </c>
      <c r="W11" s="52" t="n">
        <f aca="false">SUM(U11:V11)</f>
        <v>77920</v>
      </c>
      <c r="X11" s="30" t="n">
        <f aca="false">IF(K11&gt;0,K11,0)</f>
        <v>111460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+'[2]BAM-EGS'!$BC16</f>
        <v>252040</v>
      </c>
      <c r="F12" s="42"/>
      <c r="G12" s="44"/>
      <c r="H12" s="45" t="n">
        <f aca="false">+'[3]BAM-EGS'!$BC16</f>
        <v>0</v>
      </c>
      <c r="I12" s="46" t="n">
        <f aca="false">'[4]BAM-3RD'!$BK2483</f>
        <v>33540</v>
      </c>
      <c r="J12" s="45" t="n">
        <f aca="false">SUM(H12:I12)</f>
        <v>33540</v>
      </c>
      <c r="K12" s="47" t="n">
        <f aca="false">SUM(E12,H12,I12)</f>
        <v>285580</v>
      </c>
      <c r="L12" s="58" t="n">
        <f aca="false">((L$6)-SUM(L$8:L11))/($A$38-$A11)</f>
        <v>0</v>
      </c>
      <c r="M12" s="58" t="n">
        <f aca="false">((M$6)-SUM(M$8:M11))/($A$38-$A11)</f>
        <v>0</v>
      </c>
      <c r="N12" s="49" t="n">
        <f aca="false">[1]May!$K20</f>
        <v>5000</v>
      </c>
      <c r="O12" s="30" t="n">
        <f aca="false">SUM(L12:N12)</f>
        <v>5000</v>
      </c>
      <c r="P12" s="50"/>
      <c r="Q12" s="50" t="n">
        <f aca="false">$Q$6/31</f>
        <v>48387.0967741935</v>
      </c>
      <c r="R12" s="51" t="n">
        <f aca="false">IF(L12&gt;0,$L$5-L12,0)+($M$5-M12)+($N$5-N12)</f>
        <v>25000</v>
      </c>
      <c r="S12" s="50" t="n">
        <f aca="false">E12-Q12-R12</f>
        <v>178652.903225806</v>
      </c>
      <c r="T12" s="50"/>
      <c r="U12" s="50" t="n">
        <f aca="false">SUM(Q12:S12)</f>
        <v>252040</v>
      </c>
      <c r="V12" s="52" t="n">
        <f aca="false">SUM(H12)</f>
        <v>0</v>
      </c>
      <c r="W12" s="52" t="n">
        <f aca="false">SUM(U12:V12)</f>
        <v>252040</v>
      </c>
      <c r="X12" s="30" t="n">
        <f aca="false">IF(K12&gt;0,K12,0)</f>
        <v>285580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+'[2]BAM-EGS'!$BC17</f>
        <v>260900</v>
      </c>
      <c r="F13" s="42"/>
      <c r="G13" s="44"/>
      <c r="H13" s="45" t="n">
        <f aca="false">+'[3]BAM-EGS'!$BC17</f>
        <v>0</v>
      </c>
      <c r="I13" s="46" t="n">
        <f aca="false">'[4]BAM-3RD'!$BK2484</f>
        <v>33540</v>
      </c>
      <c r="J13" s="45" t="n">
        <f aca="false">SUM(H13:I13)</f>
        <v>33540</v>
      </c>
      <c r="K13" s="47" t="n">
        <f aca="false">SUM(E13,H13,I13)</f>
        <v>294440</v>
      </c>
      <c r="L13" s="58" t="n">
        <f aca="false">((L$6)-SUM(L$8:L12))/($A$38-$A12)</f>
        <v>0</v>
      </c>
      <c r="M13" s="58" t="n">
        <f aca="false">((M$6)-SUM(M$8:M12))/($A$38-$A12)</f>
        <v>0</v>
      </c>
      <c r="N13" s="49" t="n">
        <f aca="false">[1]May!$K21</f>
        <v>18750</v>
      </c>
      <c r="O13" s="30" t="n">
        <f aca="false">SUM(L13:N13)</f>
        <v>18750</v>
      </c>
      <c r="P13" s="50"/>
      <c r="Q13" s="50" t="n">
        <f aca="false">$Q$6/31</f>
        <v>48387.0967741935</v>
      </c>
      <c r="R13" s="51" t="n">
        <f aca="false">IF(L13&gt;0,$L$5-L13,0)+($M$5-M13)+($N$5-N13)</f>
        <v>11250</v>
      </c>
      <c r="S13" s="50" t="n">
        <f aca="false">E13-Q13-R13</f>
        <v>201262.903225806</v>
      </c>
      <c r="T13" s="50"/>
      <c r="U13" s="50" t="n">
        <f aca="false">SUM(Q13:S13)</f>
        <v>260900</v>
      </c>
      <c r="V13" s="52" t="n">
        <f aca="false">SUM(H13)</f>
        <v>0</v>
      </c>
      <c r="W13" s="52" t="n">
        <f aca="false">SUM(U13:V13)</f>
        <v>260900</v>
      </c>
      <c r="X13" s="30" t="n">
        <f aca="false">IF(K13&gt;0,K13,0)</f>
        <v>294440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29</v>
      </c>
      <c r="C14" s="42"/>
      <c r="D14" s="42"/>
      <c r="E14" s="43" t="n">
        <f aca="false">+'[2]BAM-EGS'!$BC18</f>
        <v>205835</v>
      </c>
      <c r="F14" s="42"/>
      <c r="G14" s="44"/>
      <c r="H14" s="45" t="n">
        <f aca="false">+'[3]BAM-EGS'!$BC18</f>
        <v>0</v>
      </c>
      <c r="I14" s="46" t="n">
        <f aca="false">'[4]BAM-3RD'!$BK2485</f>
        <v>33540</v>
      </c>
      <c r="J14" s="45" t="n">
        <f aca="false">SUM(H14:I14)</f>
        <v>33540</v>
      </c>
      <c r="K14" s="47" t="n">
        <f aca="false">SUM(E14,H14,I14)</f>
        <v>239375</v>
      </c>
      <c r="L14" s="58" t="n">
        <f aca="false">((L$6)-SUM(L$8:L13))/($A$38-$A13)</f>
        <v>0</v>
      </c>
      <c r="M14" s="58" t="n">
        <f aca="false">((M$6)-SUM(M$8:M13))/($A$38-$A13)</f>
        <v>0</v>
      </c>
      <c r="N14" s="49" t="n">
        <f aca="false">[1]May!$K22</f>
        <v>0</v>
      </c>
      <c r="O14" s="30" t="n">
        <f aca="false">SUM(L14:N14)</f>
        <v>0</v>
      </c>
      <c r="P14" s="50"/>
      <c r="Q14" s="50" t="n">
        <f aca="false">$Q$6/31</f>
        <v>48387.0967741935</v>
      </c>
      <c r="R14" s="51" t="n">
        <f aca="false">IF(L14&gt;0,$L$5-L14,0)+($M$5-M14)+($N$5-N14)</f>
        <v>30000</v>
      </c>
      <c r="S14" s="50" t="n">
        <f aca="false">E14-Q14-R14</f>
        <v>127447.903225806</v>
      </c>
      <c r="T14" s="50"/>
      <c r="U14" s="50" t="n">
        <f aca="false">SUM(Q14:S14)</f>
        <v>205835</v>
      </c>
      <c r="V14" s="52" t="n">
        <f aca="false">SUM(H14)</f>
        <v>0</v>
      </c>
      <c r="W14" s="52" t="n">
        <f aca="false">SUM(U14:V14)</f>
        <v>205835</v>
      </c>
      <c r="X14" s="30" t="n">
        <f aca="false">IF(K14&gt;0,K14,0)</f>
        <v>239375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29</v>
      </c>
      <c r="C15" s="42"/>
      <c r="D15" s="42"/>
      <c r="E15" s="43" t="n">
        <f aca="false">+'[2]BAM-EGS'!$BC19</f>
        <v>246571</v>
      </c>
      <c r="F15" s="42"/>
      <c r="G15" s="44"/>
      <c r="H15" s="45" t="n">
        <f aca="false">+'[3]BAM-EGS'!$BC19</f>
        <v>0</v>
      </c>
      <c r="I15" s="46" t="n">
        <f aca="false">'[4]BAM-3RD'!$BK2486</f>
        <v>33539.5574712644</v>
      </c>
      <c r="J15" s="45" t="n">
        <f aca="false">SUM(H15:I15)</f>
        <v>33539.5574712644</v>
      </c>
      <c r="K15" s="47" t="n">
        <f aca="false">SUM(E15,H15,I15)</f>
        <v>280110.557471264</v>
      </c>
      <c r="L15" s="58" t="n">
        <f aca="false">((L$6)-SUM(L$8:L14))/($A$38-$A14)</f>
        <v>0</v>
      </c>
      <c r="M15" s="58" t="n">
        <f aca="false">((M$6)-SUM(M$8:M14))/($A$38-$A14)</f>
        <v>0</v>
      </c>
      <c r="N15" s="49" t="n">
        <f aca="false">[1]May!$K23</f>
        <v>0</v>
      </c>
      <c r="O15" s="30" t="n">
        <f aca="false">SUM(L15:N15)</f>
        <v>0</v>
      </c>
      <c r="P15" s="50"/>
      <c r="Q15" s="50" t="n">
        <f aca="false">$Q$6/31</f>
        <v>48387.0967741935</v>
      </c>
      <c r="R15" s="51" t="n">
        <f aca="false">IF(L15&gt;0,$L$5-L15,0)+($M$5-M15)+($N$5-N15)</f>
        <v>30000</v>
      </c>
      <c r="S15" s="50" t="n">
        <f aca="false">E15-Q15-R15</f>
        <v>168183.903225806</v>
      </c>
      <c r="T15" s="50"/>
      <c r="U15" s="50" t="n">
        <f aca="false">SUM(Q15:S15)</f>
        <v>246571</v>
      </c>
      <c r="V15" s="52" t="n">
        <f aca="false">SUM(H15)</f>
        <v>0</v>
      </c>
      <c r="W15" s="52" t="n">
        <f aca="false">SUM(U15:V15)</f>
        <v>246571</v>
      </c>
      <c r="X15" s="30" t="n">
        <f aca="false">IF(K15&gt;0,K15,0)</f>
        <v>280110.557471264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30</v>
      </c>
      <c r="C16" s="42"/>
      <c r="D16" s="42"/>
      <c r="E16" s="43" t="n">
        <f aca="false">+'[2]BAM-EGS'!$BC20</f>
        <v>7160.95652173913</v>
      </c>
      <c r="F16" s="42"/>
      <c r="G16" s="44"/>
      <c r="H16" s="45" t="n">
        <f aca="false">+'[3]BAM-EGS'!$BC20</f>
        <v>0</v>
      </c>
      <c r="I16" s="46" t="n">
        <f aca="false">'[4]BAM-3RD'!$BK2487</f>
        <v>33539.5574712644</v>
      </c>
      <c r="J16" s="45" t="n">
        <f aca="false">SUM(H16:I16)</f>
        <v>33539.5574712644</v>
      </c>
      <c r="K16" s="47" t="n">
        <f aca="false">SUM(E16,H16,I16)</f>
        <v>40700.5139930035</v>
      </c>
      <c r="L16" s="58" t="n">
        <f aca="false">((L$6)-SUM(L$8:L15))/($A$38-$A15)</f>
        <v>0</v>
      </c>
      <c r="M16" s="58" t="n">
        <f aca="false">((M$6)-SUM(M$8:M15))/($A$38-$A15)</f>
        <v>0</v>
      </c>
      <c r="N16" s="58" t="n">
        <f aca="false">((N$6)-SUM(N$8:N15))/($A$38-$A15)</f>
        <v>33206.5217391304</v>
      </c>
      <c r="O16" s="30" t="n">
        <f aca="false">SUM(L16:N16)</f>
        <v>33206.5217391304</v>
      </c>
      <c r="P16" s="50"/>
      <c r="Q16" s="50" t="n">
        <f aca="false">$Q$6/31</f>
        <v>48387.0967741935</v>
      </c>
      <c r="R16" s="59" t="n">
        <f aca="false">((R$6)-SUM(R$8:R15))/($A$38-$A15)</f>
        <v>-3206.52173913044</v>
      </c>
      <c r="S16" s="50" t="n">
        <f aca="false">E16-Q16-R16</f>
        <v>-38019.618513324</v>
      </c>
      <c r="T16" s="50"/>
      <c r="U16" s="50" t="n">
        <f aca="false">SUM(Q16:S16)</f>
        <v>7160.95652173913</v>
      </c>
      <c r="V16" s="52" t="n">
        <f aca="false">SUM(H16)</f>
        <v>0</v>
      </c>
      <c r="W16" s="52" t="n">
        <f aca="false">SUM(U16:V16)</f>
        <v>7160.95652173913</v>
      </c>
      <c r="X16" s="30" t="n">
        <f aca="false">IF(K16&gt;0,K16,0)</f>
        <v>40700.5139930035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30</v>
      </c>
      <c r="C17" s="42"/>
      <c r="D17" s="42"/>
      <c r="E17" s="43" t="n">
        <f aca="false">+'[2]BAM-EGS'!$BC21</f>
        <v>7160.95652173913</v>
      </c>
      <c r="F17" s="42"/>
      <c r="G17" s="44"/>
      <c r="H17" s="45" t="n">
        <f aca="false">+'[3]BAM-EGS'!$BC21</f>
        <v>0</v>
      </c>
      <c r="I17" s="46" t="n">
        <f aca="false">'[4]BAM-3RD'!$BK2488</f>
        <v>33539.5574712644</v>
      </c>
      <c r="J17" s="45" t="n">
        <f aca="false">SUM(H17:I17)</f>
        <v>33539.5574712644</v>
      </c>
      <c r="K17" s="47" t="n">
        <f aca="false">SUM(E17,H17,I17)</f>
        <v>40700.5139930035</v>
      </c>
      <c r="L17" s="58" t="n">
        <f aca="false">((L$6)-SUM(L$8:L16))/($A$38-$A16)</f>
        <v>0</v>
      </c>
      <c r="M17" s="58" t="n">
        <f aca="false">((M$6)-SUM(M$8:M16))/($A$38-$A16)</f>
        <v>0</v>
      </c>
      <c r="N17" s="58" t="n">
        <f aca="false">((N$6)-SUM(N$8:N16))/($A$38-$A16)</f>
        <v>33206.5217391304</v>
      </c>
      <c r="O17" s="30" t="n">
        <f aca="false">SUM(L17:N17)</f>
        <v>33206.5217391304</v>
      </c>
      <c r="P17" s="50"/>
      <c r="Q17" s="50" t="n">
        <f aca="false">$Q$6/31</f>
        <v>48387.0967741935</v>
      </c>
      <c r="R17" s="59" t="n">
        <f aca="false">((R$6)-SUM(R$8:R16))/($A$38-$A16)</f>
        <v>-3206.52173913044</v>
      </c>
      <c r="S17" s="50" t="n">
        <f aca="false">E17-Q17-R17</f>
        <v>-38019.618513324</v>
      </c>
      <c r="T17" s="50"/>
      <c r="U17" s="50" t="n">
        <f aca="false">SUM(Q17:S17)</f>
        <v>7160.95652173913</v>
      </c>
      <c r="V17" s="52" t="n">
        <f aca="false">SUM(H17)</f>
        <v>0</v>
      </c>
      <c r="W17" s="52" t="n">
        <f aca="false">SUM(U17:V17)</f>
        <v>7160.95652173913</v>
      </c>
      <c r="X17" s="30" t="n">
        <f aca="false">IF(K17&gt;0,K17,0)</f>
        <v>40700.5139930035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30</v>
      </c>
      <c r="C18" s="42"/>
      <c r="D18" s="42"/>
      <c r="E18" s="43" t="n">
        <f aca="false">+'[2]BAM-EGS'!$BC22</f>
        <v>7160.95652173913</v>
      </c>
      <c r="F18" s="42"/>
      <c r="G18" s="44"/>
      <c r="H18" s="45" t="n">
        <f aca="false">+'[3]BAM-EGS'!$BC22</f>
        <v>0</v>
      </c>
      <c r="I18" s="46" t="n">
        <f aca="false">'[4]BAM-3RD'!$BK2489</f>
        <v>33539.5574712644</v>
      </c>
      <c r="J18" s="45" t="n">
        <f aca="false">SUM(H18:I18)</f>
        <v>33539.5574712644</v>
      </c>
      <c r="K18" s="47" t="n">
        <f aca="false">SUM(E18,H18,I18)</f>
        <v>40700.5139930035</v>
      </c>
      <c r="L18" s="58" t="n">
        <f aca="false">((L$6)-SUM(L$8:L17))/($A$38-$A17)</f>
        <v>0</v>
      </c>
      <c r="M18" s="58" t="n">
        <f aca="false">((M$6)-SUM(M$8:M17))/($A$38-$A17)</f>
        <v>0</v>
      </c>
      <c r="N18" s="58" t="n">
        <f aca="false">((N$6)-SUM(N$8:N17))/($A$38-$A17)</f>
        <v>33206.5217391304</v>
      </c>
      <c r="O18" s="30" t="n">
        <f aca="false">SUM(L18:N18)</f>
        <v>33206.5217391304</v>
      </c>
      <c r="P18" s="50"/>
      <c r="Q18" s="50" t="n">
        <f aca="false">$Q$6/31</f>
        <v>48387.0967741935</v>
      </c>
      <c r="R18" s="59" t="n">
        <f aca="false">((R$6)-SUM(R$8:R17))/($A$38-$A17)</f>
        <v>-3206.52173913044</v>
      </c>
      <c r="S18" s="50" t="n">
        <f aca="false">E18-Q18-R18</f>
        <v>-38019.618513324</v>
      </c>
      <c r="T18" s="50"/>
      <c r="U18" s="50" t="n">
        <f aca="false">SUM(Q18:S18)</f>
        <v>7160.95652173913</v>
      </c>
      <c r="V18" s="52" t="n">
        <f aca="false">SUM(H18)</f>
        <v>0</v>
      </c>
      <c r="W18" s="52" t="n">
        <f aca="false">SUM(U18:V18)</f>
        <v>7160.95652173913</v>
      </c>
      <c r="X18" s="30" t="n">
        <f aca="false">IF(K18&gt;0,K18,0)</f>
        <v>40700.5139930035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30</v>
      </c>
      <c r="C19" s="42"/>
      <c r="D19" s="42"/>
      <c r="E19" s="43" t="n">
        <f aca="false">+'[2]BAM-EGS'!$BC23</f>
        <v>7160.95652173913</v>
      </c>
      <c r="F19" s="42"/>
      <c r="G19" s="44"/>
      <c r="H19" s="45" t="n">
        <f aca="false">+'[3]BAM-EGS'!$BC23</f>
        <v>0</v>
      </c>
      <c r="I19" s="46" t="n">
        <f aca="false">'[4]BAM-3RD'!$BK2490</f>
        <v>33539.5574712644</v>
      </c>
      <c r="J19" s="45" t="n">
        <f aca="false">SUM(H19:I19)</f>
        <v>33539.5574712644</v>
      </c>
      <c r="K19" s="47" t="n">
        <f aca="false">SUM(E19,H19,I19)</f>
        <v>40700.5139930035</v>
      </c>
      <c r="L19" s="58" t="n">
        <f aca="false">((L$6)-SUM(L$8:L18))/($A$38-$A18)</f>
        <v>0</v>
      </c>
      <c r="M19" s="58" t="n">
        <f aca="false">((M$6)-SUM(M$8:M18))/($A$38-$A18)</f>
        <v>0</v>
      </c>
      <c r="N19" s="58" t="n">
        <f aca="false">((N$6)-SUM(N$8:N18))/($A$38-$A18)</f>
        <v>33206.5217391304</v>
      </c>
      <c r="O19" s="30" t="n">
        <f aca="false">SUM(L19:N19)</f>
        <v>33206.5217391304</v>
      </c>
      <c r="P19" s="50"/>
      <c r="Q19" s="50" t="n">
        <f aca="false">$Q$6/31</f>
        <v>48387.0967741935</v>
      </c>
      <c r="R19" s="59" t="n">
        <f aca="false">((R$6)-SUM(R$8:R18))/($A$38-$A18)</f>
        <v>-3206.52173913044</v>
      </c>
      <c r="S19" s="50" t="n">
        <f aca="false">E19-Q19-R19</f>
        <v>-38019.618513324</v>
      </c>
      <c r="T19" s="50"/>
      <c r="U19" s="50" t="n">
        <f aca="false">SUM(Q19:S19)</f>
        <v>7160.95652173913</v>
      </c>
      <c r="V19" s="52" t="n">
        <f aca="false">SUM(H19)</f>
        <v>0</v>
      </c>
      <c r="W19" s="52" t="n">
        <f aca="false">SUM(U19:V19)</f>
        <v>7160.95652173913</v>
      </c>
      <c r="X19" s="30" t="n">
        <f aca="false">IF(K19&gt;0,K19,0)</f>
        <v>40700.5139930035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30</v>
      </c>
      <c r="C20" s="42"/>
      <c r="D20" s="42"/>
      <c r="E20" s="43" t="n">
        <f aca="false">+'[2]BAM-EGS'!$BC24</f>
        <v>7160.95652173913</v>
      </c>
      <c r="F20" s="42"/>
      <c r="G20" s="44"/>
      <c r="H20" s="45" t="n">
        <f aca="false">+'[3]BAM-EGS'!$BC24</f>
        <v>0</v>
      </c>
      <c r="I20" s="46" t="n">
        <f aca="false">'[4]BAM-3RD'!$BK2491</f>
        <v>33539.5574712644</v>
      </c>
      <c r="J20" s="45" t="n">
        <f aca="false">SUM(H20:I20)</f>
        <v>33539.5574712644</v>
      </c>
      <c r="K20" s="47" t="n">
        <f aca="false">SUM(E20,H20,I20)</f>
        <v>40700.5139930035</v>
      </c>
      <c r="L20" s="58" t="n">
        <f aca="false">((L$6)-SUM(L$8:L19))/($A$38-$A19)</f>
        <v>0</v>
      </c>
      <c r="M20" s="58" t="n">
        <f aca="false">((M$6)-SUM(M$8:M19))/($A$38-$A19)</f>
        <v>0</v>
      </c>
      <c r="N20" s="58" t="n">
        <f aca="false">((N$6)-SUM(N$8:N19))/($A$38-$A19)</f>
        <v>33206.5217391304</v>
      </c>
      <c r="O20" s="30" t="n">
        <f aca="false">SUM(L20:N20)</f>
        <v>33206.5217391304</v>
      </c>
      <c r="P20" s="50"/>
      <c r="Q20" s="50" t="n">
        <f aca="false">$Q$6/31</f>
        <v>48387.0967741935</v>
      </c>
      <c r="R20" s="59" t="n">
        <f aca="false">((R$6)-SUM(R$8:R19))/($A$38-$A19)</f>
        <v>-3206.52173913044</v>
      </c>
      <c r="S20" s="50" t="n">
        <f aca="false">E20-Q20-R20</f>
        <v>-38019.618513324</v>
      </c>
      <c r="T20" s="50"/>
      <c r="U20" s="50" t="n">
        <f aca="false">SUM(Q20:S20)</f>
        <v>7160.95652173913</v>
      </c>
      <c r="V20" s="52" t="n">
        <f aca="false">SUM(H20)</f>
        <v>0</v>
      </c>
      <c r="W20" s="52" t="n">
        <f aca="false">SUM(U20:V20)</f>
        <v>7160.95652173913</v>
      </c>
      <c r="X20" s="30" t="n">
        <f aca="false">IF(K20&gt;0,K20,0)</f>
        <v>40700.5139930035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30</v>
      </c>
      <c r="C21" s="42"/>
      <c r="D21" s="42"/>
      <c r="E21" s="43" t="n">
        <f aca="false">+'[2]BAM-EGS'!$BC25</f>
        <v>7160.95652173913</v>
      </c>
      <c r="F21" s="42"/>
      <c r="G21" s="44"/>
      <c r="H21" s="45" t="n">
        <f aca="false">+'[3]BAM-EGS'!$BC25</f>
        <v>0</v>
      </c>
      <c r="I21" s="46" t="n">
        <f aca="false">'[4]BAM-3RD'!$BK2492</f>
        <v>33539.5574712644</v>
      </c>
      <c r="J21" s="45" t="n">
        <f aca="false">SUM(H21:I21)</f>
        <v>33539.5574712644</v>
      </c>
      <c r="K21" s="47" t="n">
        <f aca="false">SUM(E21,H21,I21)</f>
        <v>40700.5139930035</v>
      </c>
      <c r="L21" s="58" t="n">
        <f aca="false">((L$6)-SUM(L$8:L20))/($A$38-$A20)</f>
        <v>0</v>
      </c>
      <c r="M21" s="58" t="n">
        <f aca="false">((M$6)-SUM(M$8:M20))/($A$38-$A20)</f>
        <v>0</v>
      </c>
      <c r="N21" s="58" t="n">
        <f aca="false">((N$6)-SUM(N$8:N20))/($A$38-$A20)</f>
        <v>33206.5217391304</v>
      </c>
      <c r="O21" s="30" t="n">
        <f aca="false">SUM(L21:N21)</f>
        <v>33206.5217391304</v>
      </c>
      <c r="P21" s="50"/>
      <c r="Q21" s="50" t="n">
        <f aca="false">$Q$6/31</f>
        <v>48387.0967741935</v>
      </c>
      <c r="R21" s="59" t="n">
        <f aca="false">((R$6)-SUM(R$8:R20))/($A$38-$A20)</f>
        <v>-3206.52173913043</v>
      </c>
      <c r="S21" s="50" t="n">
        <f aca="false">E21-Q21-R21</f>
        <v>-38019.618513324</v>
      </c>
      <c r="T21" s="50"/>
      <c r="U21" s="50" t="n">
        <f aca="false">SUM(Q21:S21)</f>
        <v>7160.95652173913</v>
      </c>
      <c r="V21" s="52" t="n">
        <f aca="false">SUM(H21)</f>
        <v>0</v>
      </c>
      <c r="W21" s="52" t="n">
        <f aca="false">SUM(U21:V21)</f>
        <v>7160.95652173913</v>
      </c>
      <c r="X21" s="30" t="n">
        <f aca="false">IF(K21&gt;0,K21,0)</f>
        <v>40700.5139930035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30</v>
      </c>
      <c r="C22" s="42"/>
      <c r="D22" s="42"/>
      <c r="E22" s="43" t="n">
        <f aca="false">+'[2]BAM-EGS'!$BC26</f>
        <v>7160.95652173913</v>
      </c>
      <c r="F22" s="42"/>
      <c r="G22" s="44"/>
      <c r="H22" s="45" t="n">
        <f aca="false">+'[3]BAM-EGS'!$BC26</f>
        <v>0</v>
      </c>
      <c r="I22" s="46" t="n">
        <f aca="false">'[4]BAM-3RD'!$BK2493</f>
        <v>33539.5574712644</v>
      </c>
      <c r="J22" s="45" t="n">
        <f aca="false">SUM(H22:I22)</f>
        <v>33539.5574712644</v>
      </c>
      <c r="K22" s="47" t="n">
        <f aca="false">SUM(E22,H22,I22)</f>
        <v>40700.5139930035</v>
      </c>
      <c r="L22" s="58" t="n">
        <f aca="false">((L$6)-SUM(L$8:L21))/($A$38-$A21)</f>
        <v>0</v>
      </c>
      <c r="M22" s="58" t="n">
        <f aca="false">((M$6)-SUM(M$8:M21))/($A$38-$A21)</f>
        <v>0</v>
      </c>
      <c r="N22" s="58" t="n">
        <f aca="false">((N$6)-SUM(N$8:N21))/($A$38-$A21)</f>
        <v>33206.5217391304</v>
      </c>
      <c r="O22" s="30" t="n">
        <f aca="false">SUM(L22:N22)</f>
        <v>33206.5217391304</v>
      </c>
      <c r="P22" s="50"/>
      <c r="Q22" s="50" t="n">
        <f aca="false">$Q$6/31</f>
        <v>48387.0967741935</v>
      </c>
      <c r="R22" s="59" t="n">
        <f aca="false">((R$6)-SUM(R$8:R21))/($A$38-$A21)</f>
        <v>-3206.52173913044</v>
      </c>
      <c r="S22" s="50" t="n">
        <f aca="false">E22-Q22-R22</f>
        <v>-38019.618513324</v>
      </c>
      <c r="T22" s="50"/>
      <c r="U22" s="50" t="n">
        <f aca="false">SUM(Q22:S22)</f>
        <v>7160.95652173913</v>
      </c>
      <c r="V22" s="52" t="n">
        <f aca="false">SUM(H22)</f>
        <v>0</v>
      </c>
      <c r="W22" s="52" t="n">
        <f aca="false">SUM(U22:V22)</f>
        <v>7160.95652173913</v>
      </c>
      <c r="X22" s="30" t="n">
        <f aca="false">IF(K22&gt;0,K22,0)</f>
        <v>40700.5139930035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30</v>
      </c>
      <c r="C23" s="42"/>
      <c r="D23" s="42"/>
      <c r="E23" s="43" t="n">
        <f aca="false">+'[2]BAM-EGS'!$BC27</f>
        <v>7160.95652173913</v>
      </c>
      <c r="F23" s="42"/>
      <c r="G23" s="44"/>
      <c r="H23" s="45" t="n">
        <f aca="false">+'[3]BAM-EGS'!$BC27</f>
        <v>0</v>
      </c>
      <c r="I23" s="46" t="n">
        <f aca="false">'[4]BAM-3RD'!$BK2494</f>
        <v>33539.5574712644</v>
      </c>
      <c r="J23" s="45" t="n">
        <f aca="false">SUM(H23:I23)</f>
        <v>33539.5574712644</v>
      </c>
      <c r="K23" s="47" t="n">
        <f aca="false">SUM(E23,H23,I23)</f>
        <v>40700.5139930035</v>
      </c>
      <c r="L23" s="58" t="n">
        <f aca="false">((L$6)-SUM(L$8:L22))/($A$38-$A22)</f>
        <v>0</v>
      </c>
      <c r="M23" s="58" t="n">
        <f aca="false">((M$6)-SUM(M$8:M22))/($A$38-$A22)</f>
        <v>0</v>
      </c>
      <c r="N23" s="58" t="n">
        <f aca="false">((N$6)-SUM(N$8:N22))/($A$38-$A22)</f>
        <v>33206.5217391304</v>
      </c>
      <c r="O23" s="30" t="n">
        <f aca="false">SUM(L23:N23)</f>
        <v>33206.5217391304</v>
      </c>
      <c r="P23" s="50"/>
      <c r="Q23" s="50" t="n">
        <f aca="false">$Q$6/31</f>
        <v>48387.0967741935</v>
      </c>
      <c r="R23" s="59" t="n">
        <f aca="false">((R$6)-SUM(R$8:R22))/($A$38-$A22)</f>
        <v>-3206.52173913044</v>
      </c>
      <c r="S23" s="50" t="n">
        <f aca="false">E23-Q23-R23</f>
        <v>-38019.618513324</v>
      </c>
      <c r="T23" s="50"/>
      <c r="U23" s="50" t="n">
        <f aca="false">SUM(Q23:S23)</f>
        <v>7160.95652173913</v>
      </c>
      <c r="V23" s="52" t="n">
        <f aca="false">SUM(H23)</f>
        <v>0</v>
      </c>
      <c r="W23" s="52" t="n">
        <f aca="false">SUM(U23:V23)</f>
        <v>7160.95652173913</v>
      </c>
      <c r="X23" s="30" t="n">
        <f aca="false">IF(K23&gt;0,K23,0)</f>
        <v>40700.5139930035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30</v>
      </c>
      <c r="C24" s="42"/>
      <c r="D24" s="42"/>
      <c r="E24" s="43" t="n">
        <f aca="false">+'[2]BAM-EGS'!$BC28</f>
        <v>7160.95652173913</v>
      </c>
      <c r="F24" s="42"/>
      <c r="G24" s="44"/>
      <c r="H24" s="45" t="n">
        <f aca="false">+'[3]BAM-EGS'!$BC28</f>
        <v>0</v>
      </c>
      <c r="I24" s="46" t="n">
        <f aca="false">'[4]BAM-3RD'!$BK2495</f>
        <v>33539.5574712644</v>
      </c>
      <c r="J24" s="45" t="n">
        <f aca="false">SUM(H24:I24)</f>
        <v>33539.5574712644</v>
      </c>
      <c r="K24" s="47" t="n">
        <f aca="false">SUM(E24,H24,I24)</f>
        <v>40700.5139930035</v>
      </c>
      <c r="L24" s="58" t="n">
        <f aca="false">((L$6)-SUM(L$8:L23))/($A$38-$A23)</f>
        <v>0</v>
      </c>
      <c r="M24" s="58" t="n">
        <f aca="false">((M$6)-SUM(M$8:M23))/($A$38-$A23)</f>
        <v>0</v>
      </c>
      <c r="N24" s="58" t="n">
        <f aca="false">((N$6)-SUM(N$8:N23))/($A$38-$A23)</f>
        <v>33206.5217391304</v>
      </c>
      <c r="O24" s="30" t="n">
        <f aca="false">SUM(L24:N24)</f>
        <v>33206.5217391304</v>
      </c>
      <c r="P24" s="50"/>
      <c r="Q24" s="50" t="n">
        <f aca="false">$Q$6/31</f>
        <v>48387.0967741935</v>
      </c>
      <c r="R24" s="59" t="n">
        <f aca="false">((R$6)-SUM(R$8:R23))/($A$38-$A23)</f>
        <v>-3206.52173913043</v>
      </c>
      <c r="S24" s="50" t="n">
        <f aca="false">E24-Q24-R24</f>
        <v>-38019.618513324</v>
      </c>
      <c r="T24" s="50"/>
      <c r="U24" s="50" t="n">
        <f aca="false">SUM(Q24:S24)</f>
        <v>7160.95652173913</v>
      </c>
      <c r="V24" s="52" t="n">
        <f aca="false">SUM(H24)</f>
        <v>0</v>
      </c>
      <c r="W24" s="52" t="n">
        <f aca="false">SUM(U24:V24)</f>
        <v>7160.95652173913</v>
      </c>
      <c r="X24" s="30" t="n">
        <f aca="false">IF(K24&gt;0,K24,0)</f>
        <v>40700.5139930035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30</v>
      </c>
      <c r="C25" s="42"/>
      <c r="D25" s="42"/>
      <c r="E25" s="43" t="n">
        <f aca="false">+'[2]BAM-EGS'!$BC29</f>
        <v>7160.95652173913</v>
      </c>
      <c r="F25" s="42"/>
      <c r="G25" s="44"/>
      <c r="H25" s="45" t="n">
        <f aca="false">+'[3]BAM-EGS'!$BC29</f>
        <v>0</v>
      </c>
      <c r="I25" s="46" t="n">
        <f aca="false">'[4]BAM-3RD'!$BK2496</f>
        <v>33539.5574712644</v>
      </c>
      <c r="J25" s="45" t="n">
        <f aca="false">SUM(H25:I25)</f>
        <v>33539.5574712644</v>
      </c>
      <c r="K25" s="47" t="n">
        <f aca="false">SUM(E25,H25,I25)</f>
        <v>40700.5139930035</v>
      </c>
      <c r="L25" s="58" t="n">
        <f aca="false">((L$6)-SUM(L$8:L24))/($A$38-$A24)</f>
        <v>0</v>
      </c>
      <c r="M25" s="58" t="n">
        <f aca="false">((M$6)-SUM(M$8:M24))/($A$38-$A24)</f>
        <v>0</v>
      </c>
      <c r="N25" s="58" t="n">
        <f aca="false">((N$6)-SUM(N$8:N24))/($A$38-$A24)</f>
        <v>33206.5217391304</v>
      </c>
      <c r="O25" s="30" t="n">
        <f aca="false">SUM(L25:N25)</f>
        <v>33206.5217391304</v>
      </c>
      <c r="P25" s="50"/>
      <c r="Q25" s="50" t="n">
        <f aca="false">$Q$6/31</f>
        <v>48387.0967741935</v>
      </c>
      <c r="R25" s="59" t="n">
        <f aca="false">((R$6)-SUM(R$8:R24))/($A$38-$A24)</f>
        <v>-3206.52173913044</v>
      </c>
      <c r="S25" s="50" t="n">
        <f aca="false">E25-Q25-R25</f>
        <v>-38019.618513324</v>
      </c>
      <c r="T25" s="50"/>
      <c r="U25" s="50" t="n">
        <f aca="false">SUM(Q25:S25)</f>
        <v>7160.95652173913</v>
      </c>
      <c r="V25" s="52" t="n">
        <f aca="false">SUM(H25)</f>
        <v>0</v>
      </c>
      <c r="W25" s="52" t="n">
        <f aca="false">SUM(U25:V25)</f>
        <v>7160.95652173913</v>
      </c>
      <c r="X25" s="30" t="n">
        <f aca="false">IF(K25&gt;0,K25,0)</f>
        <v>40700.5139930035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30</v>
      </c>
      <c r="C26" s="42"/>
      <c r="D26" s="42"/>
      <c r="E26" s="43" t="n">
        <f aca="false">+'[2]BAM-EGS'!$BC30</f>
        <v>7160.95652173913</v>
      </c>
      <c r="F26" s="42"/>
      <c r="G26" s="44"/>
      <c r="H26" s="45" t="n">
        <f aca="false">+'[3]BAM-EGS'!$BC30</f>
        <v>0</v>
      </c>
      <c r="I26" s="46" t="n">
        <f aca="false">'[4]BAM-3RD'!$BK2497</f>
        <v>33539.5574712644</v>
      </c>
      <c r="J26" s="45" t="n">
        <f aca="false">SUM(H26:I26)</f>
        <v>33539.5574712644</v>
      </c>
      <c r="K26" s="47" t="n">
        <f aca="false">SUM(E26,H26,I26)</f>
        <v>40700.5139930035</v>
      </c>
      <c r="L26" s="58" t="n">
        <f aca="false">((L$6)-SUM(L$8:L25))/($A$38-$A25)</f>
        <v>0</v>
      </c>
      <c r="M26" s="58" t="n">
        <f aca="false">((M$6)-SUM(M$8:M25))/($A$38-$A25)</f>
        <v>0</v>
      </c>
      <c r="N26" s="58" t="n">
        <f aca="false">((N$6)-SUM(N$8:N25))/($A$38-$A25)</f>
        <v>33206.5217391304</v>
      </c>
      <c r="O26" s="30" t="n">
        <f aca="false">SUM(L26:N26)</f>
        <v>33206.5217391304</v>
      </c>
      <c r="P26" s="50"/>
      <c r="Q26" s="50" t="n">
        <f aca="false">$Q$6/31</f>
        <v>48387.0967741935</v>
      </c>
      <c r="R26" s="59" t="n">
        <f aca="false">((R$6)-SUM(R$8:R25))/($A$38-$A25)</f>
        <v>-3206.52173913044</v>
      </c>
      <c r="S26" s="50" t="n">
        <f aca="false">E26-Q26-R26</f>
        <v>-38019.618513324</v>
      </c>
      <c r="T26" s="50"/>
      <c r="U26" s="50" t="n">
        <f aca="false">SUM(Q26:S26)</f>
        <v>7160.95652173913</v>
      </c>
      <c r="V26" s="52" t="n">
        <f aca="false">SUM(H26)</f>
        <v>0</v>
      </c>
      <c r="W26" s="52" t="n">
        <f aca="false">SUM(U26:V26)</f>
        <v>7160.95652173913</v>
      </c>
      <c r="X26" s="30" t="n">
        <f aca="false">IF(K26&gt;0,K26,0)</f>
        <v>40700.5139930035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30</v>
      </c>
      <c r="C27" s="42"/>
      <c r="D27" s="42"/>
      <c r="E27" s="43" t="n">
        <f aca="false">+'[2]BAM-EGS'!$BC31</f>
        <v>7160.95652173913</v>
      </c>
      <c r="F27" s="42"/>
      <c r="G27" s="44"/>
      <c r="H27" s="45" t="n">
        <f aca="false">+'[3]BAM-EGS'!$BC31</f>
        <v>0</v>
      </c>
      <c r="I27" s="46" t="n">
        <f aca="false">'[4]BAM-3RD'!$BK2498</f>
        <v>33539.5574712644</v>
      </c>
      <c r="J27" s="45" t="n">
        <f aca="false">SUM(H27:I27)</f>
        <v>33539.5574712644</v>
      </c>
      <c r="K27" s="47" t="n">
        <f aca="false">SUM(E27,H27,I27)</f>
        <v>40700.5139930035</v>
      </c>
      <c r="L27" s="58" t="n">
        <f aca="false">((L$6)-SUM(L$8:L26))/($A$38-$A26)</f>
        <v>0</v>
      </c>
      <c r="M27" s="58" t="n">
        <f aca="false">((M$6)-SUM(M$8:M26))/($A$38-$A26)</f>
        <v>0</v>
      </c>
      <c r="N27" s="58" t="n">
        <f aca="false">((N$6)-SUM(N$8:N26))/($A$38-$A26)</f>
        <v>33206.5217391304</v>
      </c>
      <c r="O27" s="30" t="n">
        <f aca="false">SUM(L27:N27)</f>
        <v>33206.5217391304</v>
      </c>
      <c r="P27" s="50"/>
      <c r="Q27" s="50" t="n">
        <f aca="false">$Q$6/31</f>
        <v>48387.0967741935</v>
      </c>
      <c r="R27" s="59" t="n">
        <f aca="false">((R$6)-SUM(R$8:R26))/($A$38-$A26)</f>
        <v>-3206.52173913043</v>
      </c>
      <c r="S27" s="50" t="n">
        <f aca="false">E27-Q27-R27</f>
        <v>-38019.618513324</v>
      </c>
      <c r="T27" s="50"/>
      <c r="U27" s="50" t="n">
        <f aca="false">SUM(Q27:S27)</f>
        <v>7160.95652173913</v>
      </c>
      <c r="V27" s="52" t="n">
        <f aca="false">SUM(H27)</f>
        <v>0</v>
      </c>
      <c r="W27" s="52" t="n">
        <f aca="false">SUM(U27:V27)</f>
        <v>7160.95652173913</v>
      </c>
      <c r="X27" s="30" t="n">
        <f aca="false">IF(K27&gt;0,K27,0)</f>
        <v>40700.5139930035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30</v>
      </c>
      <c r="C28" s="42"/>
      <c r="D28" s="42"/>
      <c r="E28" s="43" t="n">
        <f aca="false">+'[2]BAM-EGS'!$BC32</f>
        <v>7160.95652173913</v>
      </c>
      <c r="F28" s="42"/>
      <c r="G28" s="44"/>
      <c r="H28" s="45" t="n">
        <f aca="false">+'[3]BAM-EGS'!$BC32</f>
        <v>0</v>
      </c>
      <c r="I28" s="46" t="n">
        <f aca="false">'[4]BAM-3RD'!$BK2499</f>
        <v>33539.5574712644</v>
      </c>
      <c r="J28" s="45" t="n">
        <f aca="false">SUM(H28:I28)</f>
        <v>33539.5574712644</v>
      </c>
      <c r="K28" s="47" t="n">
        <f aca="false">SUM(E28,H28,I28)</f>
        <v>40700.5139930035</v>
      </c>
      <c r="L28" s="58" t="n">
        <f aca="false">((L$6)-SUM(L$8:L27))/($A$38-$A27)</f>
        <v>0</v>
      </c>
      <c r="M28" s="58" t="n">
        <f aca="false">((M$6)-SUM(M$8:M27))/($A$38-$A27)</f>
        <v>0</v>
      </c>
      <c r="N28" s="58" t="n">
        <f aca="false">((N$6)-SUM(N$8:N27))/($A$38-$A27)</f>
        <v>33206.5217391304</v>
      </c>
      <c r="O28" s="30" t="n">
        <f aca="false">SUM(L28:N28)</f>
        <v>33206.5217391304</v>
      </c>
      <c r="P28" s="50"/>
      <c r="Q28" s="50" t="n">
        <f aca="false">$Q$6/31</f>
        <v>48387.0967741935</v>
      </c>
      <c r="R28" s="59" t="n">
        <f aca="false">((R$6)-SUM(R$8:R27))/($A$38-$A27)</f>
        <v>-3206.52173913044</v>
      </c>
      <c r="S28" s="50" t="n">
        <f aca="false">E28-Q28-R28</f>
        <v>-38019.618513324</v>
      </c>
      <c r="T28" s="50"/>
      <c r="U28" s="50" t="n">
        <f aca="false">SUM(Q28:S28)</f>
        <v>7160.95652173912</v>
      </c>
      <c r="V28" s="52" t="n">
        <f aca="false">SUM(H28)</f>
        <v>0</v>
      </c>
      <c r="W28" s="52" t="n">
        <f aca="false">SUM(U28:V28)</f>
        <v>7160.95652173912</v>
      </c>
      <c r="X28" s="30" t="n">
        <f aca="false">IF(K28&gt;0,K28,0)</f>
        <v>40700.5139930035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30</v>
      </c>
      <c r="C29" s="42"/>
      <c r="D29" s="42"/>
      <c r="E29" s="43" t="n">
        <f aca="false">+'[2]BAM-EGS'!$BC33</f>
        <v>7160.95652173912</v>
      </c>
      <c r="F29" s="42"/>
      <c r="G29" s="44"/>
      <c r="H29" s="45" t="n">
        <f aca="false">+'[3]BAM-EGS'!$BC33</f>
        <v>0</v>
      </c>
      <c r="I29" s="46" t="n">
        <f aca="false">'[4]BAM-3RD'!$BK2500</f>
        <v>33539.5574712644</v>
      </c>
      <c r="J29" s="45" t="n">
        <f aca="false">SUM(H29:I29)</f>
        <v>33539.5574712644</v>
      </c>
      <c r="K29" s="47" t="n">
        <f aca="false">SUM(E29,H29,I29)</f>
        <v>40700.5139930035</v>
      </c>
      <c r="L29" s="58" t="n">
        <f aca="false">((L$6)-SUM(L$8:L28))/($A$38-$A28)</f>
        <v>0</v>
      </c>
      <c r="M29" s="58" t="n">
        <f aca="false">((M$6)-SUM(M$8:M28))/($A$38-$A28)</f>
        <v>0</v>
      </c>
      <c r="N29" s="58" t="n">
        <f aca="false">((N$6)-SUM(N$8:N28))/($A$38-$A28)</f>
        <v>33206.5217391304</v>
      </c>
      <c r="O29" s="30" t="n">
        <f aca="false">SUM(L29:N29)</f>
        <v>33206.5217391304</v>
      </c>
      <c r="P29" s="50"/>
      <c r="Q29" s="50" t="n">
        <f aca="false">$Q$6/31</f>
        <v>48387.0967741935</v>
      </c>
      <c r="R29" s="59" t="n">
        <f aca="false">((R$6)-SUM(R$8:R28))/($A$38-$A28)</f>
        <v>-3206.52173913044</v>
      </c>
      <c r="S29" s="50" t="n">
        <f aca="false">E29-Q29-R29</f>
        <v>-38019.618513324</v>
      </c>
      <c r="T29" s="50"/>
      <c r="U29" s="50" t="n">
        <f aca="false">SUM(Q29:S29)</f>
        <v>7160.95652173912</v>
      </c>
      <c r="V29" s="52" t="n">
        <f aca="false">SUM(H29)</f>
        <v>0</v>
      </c>
      <c r="W29" s="52" t="n">
        <f aca="false">SUM(U29:V29)</f>
        <v>7160.95652173912</v>
      </c>
      <c r="X29" s="30" t="n">
        <f aca="false">IF(K29&gt;0,K29,0)</f>
        <v>40700.5139930035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30</v>
      </c>
      <c r="C30" s="42"/>
      <c r="D30" s="42"/>
      <c r="E30" s="43" t="n">
        <f aca="false">+'[2]BAM-EGS'!$BC34</f>
        <v>7160.95652173912</v>
      </c>
      <c r="F30" s="42"/>
      <c r="G30" s="44"/>
      <c r="H30" s="45" t="n">
        <f aca="false">+'[3]BAM-EGS'!$BC34</f>
        <v>0</v>
      </c>
      <c r="I30" s="46" t="n">
        <f aca="false">'[4]BAM-3RD'!$BK2501</f>
        <v>33539.5574712644</v>
      </c>
      <c r="J30" s="45" t="n">
        <f aca="false">SUM(H30:I30)</f>
        <v>33539.5574712644</v>
      </c>
      <c r="K30" s="47" t="n">
        <f aca="false">SUM(E30,H30,I30)</f>
        <v>40700.5139930035</v>
      </c>
      <c r="L30" s="58" t="n">
        <f aca="false">((L$6)-SUM(L$8:L29))/($A$38-$A29)</f>
        <v>0</v>
      </c>
      <c r="M30" s="58" t="n">
        <f aca="false">((M$6)-SUM(M$8:M29))/($A$38-$A29)</f>
        <v>0</v>
      </c>
      <c r="N30" s="58" t="n">
        <f aca="false">((N$6)-SUM(N$8:N29))/($A$38-$A29)</f>
        <v>33206.5217391304</v>
      </c>
      <c r="O30" s="30" t="n">
        <f aca="false">SUM(L30:N30)</f>
        <v>33206.5217391304</v>
      </c>
      <c r="P30" s="50"/>
      <c r="Q30" s="50" t="n">
        <f aca="false">$Q$6/31</f>
        <v>48387.0967741935</v>
      </c>
      <c r="R30" s="59" t="n">
        <f aca="false">((R$6)-SUM(R$8:R29))/($A$38-$A29)</f>
        <v>-3206.52173913043</v>
      </c>
      <c r="S30" s="50" t="n">
        <f aca="false">E30-Q30-R30</f>
        <v>-38019.618513324</v>
      </c>
      <c r="T30" s="50"/>
      <c r="U30" s="50" t="n">
        <f aca="false">SUM(Q30:S30)</f>
        <v>7160.95652173912</v>
      </c>
      <c r="V30" s="52" t="n">
        <f aca="false">SUM(H30)</f>
        <v>0</v>
      </c>
      <c r="W30" s="52" t="n">
        <f aca="false">SUM(U30:V30)</f>
        <v>7160.95652173912</v>
      </c>
      <c r="X30" s="30" t="n">
        <f aca="false">IF(K30&gt;0,K30,0)</f>
        <v>40700.5139930035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30</v>
      </c>
      <c r="C31" s="42"/>
      <c r="D31" s="42"/>
      <c r="E31" s="43" t="n">
        <f aca="false">+'[2]BAM-EGS'!$BC35</f>
        <v>7160.95652173912</v>
      </c>
      <c r="F31" s="42"/>
      <c r="G31" s="44"/>
      <c r="H31" s="45" t="n">
        <f aca="false">+'[3]BAM-EGS'!$BC35</f>
        <v>0</v>
      </c>
      <c r="I31" s="46" t="n">
        <f aca="false">'[4]BAM-3RD'!$BK2502</f>
        <v>33539.5574712644</v>
      </c>
      <c r="J31" s="45" t="n">
        <f aca="false">SUM(H31:I31)</f>
        <v>33539.5574712644</v>
      </c>
      <c r="K31" s="47" t="n">
        <f aca="false">SUM(E31,H31,I31)</f>
        <v>40700.5139930035</v>
      </c>
      <c r="L31" s="58" t="n">
        <f aca="false">((L$6)-SUM(L$8:L30))/($A$38-$A30)</f>
        <v>0</v>
      </c>
      <c r="M31" s="58" t="n">
        <f aca="false">((M$6)-SUM(M$8:M30))/($A$38-$A30)</f>
        <v>0</v>
      </c>
      <c r="N31" s="58" t="n">
        <f aca="false">((N$6)-SUM(N$8:N30))/($A$38-$A30)</f>
        <v>33206.5217391305</v>
      </c>
      <c r="O31" s="30" t="n">
        <f aca="false">SUM(L31:N31)</f>
        <v>33206.5217391305</v>
      </c>
      <c r="P31" s="50"/>
      <c r="Q31" s="50" t="n">
        <f aca="false">$Q$6/31</f>
        <v>48387.0967741935</v>
      </c>
      <c r="R31" s="59" t="n">
        <f aca="false">((R$6)-SUM(R$8:R30))/($A$38-$A30)</f>
        <v>-3206.52173913043</v>
      </c>
      <c r="S31" s="50" t="n">
        <f aca="false">E31-Q31-R31</f>
        <v>-38019.618513324</v>
      </c>
      <c r="T31" s="50"/>
      <c r="U31" s="50" t="n">
        <f aca="false">SUM(Q31:S31)</f>
        <v>7160.95652173912</v>
      </c>
      <c r="V31" s="52" t="n">
        <f aca="false">SUM(H31)</f>
        <v>0</v>
      </c>
      <c r="W31" s="52" t="n">
        <f aca="false">SUM(U31:V31)</f>
        <v>7160.95652173912</v>
      </c>
      <c r="X31" s="30" t="n">
        <f aca="false">IF(K31&gt;0,K31,0)</f>
        <v>40700.5139930035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30</v>
      </c>
      <c r="C32" s="42"/>
      <c r="D32" s="42"/>
      <c r="E32" s="43" t="n">
        <f aca="false">+'[2]BAM-EGS'!$BC36</f>
        <v>7160.95652173912</v>
      </c>
      <c r="F32" s="42"/>
      <c r="G32" s="44"/>
      <c r="H32" s="45" t="n">
        <f aca="false">+'[3]BAM-EGS'!$BC36</f>
        <v>0</v>
      </c>
      <c r="I32" s="46" t="n">
        <f aca="false">'[4]BAM-3RD'!$BK2503</f>
        <v>33539.5574712644</v>
      </c>
      <c r="J32" s="45" t="n">
        <f aca="false">SUM(H32:I32)</f>
        <v>33539.5574712644</v>
      </c>
      <c r="K32" s="47" t="n">
        <f aca="false">SUM(E32,H32,I32)</f>
        <v>40700.5139930035</v>
      </c>
      <c r="L32" s="58" t="n">
        <f aca="false">((L$6)-SUM(L$8:L31))/($A$38-$A31)</f>
        <v>0</v>
      </c>
      <c r="M32" s="58" t="n">
        <f aca="false">((M$6)-SUM(M$8:M31))/($A$38-$A31)</f>
        <v>0</v>
      </c>
      <c r="N32" s="58" t="n">
        <f aca="false">((N$6)-SUM(N$8:N31))/($A$38-$A31)</f>
        <v>33206.5217391304</v>
      </c>
      <c r="O32" s="30" t="n">
        <f aca="false">SUM(L32:N32)</f>
        <v>33206.5217391304</v>
      </c>
      <c r="P32" s="50"/>
      <c r="Q32" s="50" t="n">
        <f aca="false">$Q$6/31</f>
        <v>48387.0967741935</v>
      </c>
      <c r="R32" s="59" t="n">
        <f aca="false">((R$6)-SUM(R$8:R31))/($A$38-$A31)</f>
        <v>-3206.52173913043</v>
      </c>
      <c r="S32" s="50" t="n">
        <f aca="false">E32-Q32-R32</f>
        <v>-38019.618513324</v>
      </c>
      <c r="T32" s="50"/>
      <c r="U32" s="50" t="n">
        <f aca="false">SUM(Q32:S32)</f>
        <v>7160.95652173912</v>
      </c>
      <c r="V32" s="52" t="n">
        <f aca="false">SUM(H32)</f>
        <v>0</v>
      </c>
      <c r="W32" s="52" t="n">
        <f aca="false">SUM(U32:V32)</f>
        <v>7160.95652173912</v>
      </c>
      <c r="X32" s="30" t="n">
        <f aca="false">IF(K32&gt;0,K32,0)</f>
        <v>40700.5139930035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30</v>
      </c>
      <c r="C33" s="42"/>
      <c r="D33" s="42"/>
      <c r="E33" s="43" t="n">
        <f aca="false">+'[2]BAM-EGS'!$BC37</f>
        <v>7160.95652173912</v>
      </c>
      <c r="F33" s="42"/>
      <c r="G33" s="44"/>
      <c r="H33" s="45" t="n">
        <f aca="false">+'[3]BAM-EGS'!$BC37</f>
        <v>0</v>
      </c>
      <c r="I33" s="46" t="n">
        <f aca="false">'[4]BAM-3RD'!$BK2504</f>
        <v>33539.5574712644</v>
      </c>
      <c r="J33" s="45" t="n">
        <f aca="false">SUM(H33:I33)</f>
        <v>33539.5574712644</v>
      </c>
      <c r="K33" s="47" t="n">
        <f aca="false">SUM(E33,H33,I33)</f>
        <v>40700.5139930035</v>
      </c>
      <c r="L33" s="58" t="n">
        <f aca="false">((L$6)-SUM(L$8:L32))/($A$38-$A32)</f>
        <v>0</v>
      </c>
      <c r="M33" s="58" t="n">
        <f aca="false">((M$6)-SUM(M$8:M32))/($A$38-$A32)</f>
        <v>0</v>
      </c>
      <c r="N33" s="58" t="n">
        <f aca="false">((N$6)-SUM(N$8:N32))/($A$38-$A32)</f>
        <v>33206.5217391305</v>
      </c>
      <c r="O33" s="30" t="n">
        <f aca="false">SUM(L33:N33)</f>
        <v>33206.5217391305</v>
      </c>
      <c r="P33" s="50"/>
      <c r="Q33" s="50" t="n">
        <f aca="false">$Q$6/31</f>
        <v>48387.0967741935</v>
      </c>
      <c r="R33" s="59" t="n">
        <f aca="false">((R$6)-SUM(R$8:R32))/($A$38-$A32)</f>
        <v>-3206.52173913043</v>
      </c>
      <c r="S33" s="50" t="n">
        <f aca="false">E33-Q33-R33</f>
        <v>-38019.618513324</v>
      </c>
      <c r="T33" s="50"/>
      <c r="U33" s="50" t="n">
        <f aca="false">SUM(Q33:S33)</f>
        <v>7160.95652173911</v>
      </c>
      <c r="V33" s="52" t="n">
        <f aca="false">SUM(H33)</f>
        <v>0</v>
      </c>
      <c r="W33" s="52" t="n">
        <f aca="false">SUM(U33:V33)</f>
        <v>7160.95652173911</v>
      </c>
      <c r="X33" s="30" t="n">
        <f aca="false">IF(K33&gt;0,K33,0)</f>
        <v>40700.5139930035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30</v>
      </c>
      <c r="C34" s="42"/>
      <c r="D34" s="42"/>
      <c r="E34" s="43" t="n">
        <f aca="false">+'[2]BAM-EGS'!$BC38</f>
        <v>7160.95652173911</v>
      </c>
      <c r="F34" s="42"/>
      <c r="G34" s="44"/>
      <c r="H34" s="45" t="n">
        <f aca="false">+'[3]BAM-EGS'!$BC38</f>
        <v>0</v>
      </c>
      <c r="I34" s="46" t="n">
        <f aca="false">'[4]BAM-3RD'!$BK2505</f>
        <v>33539.5574712644</v>
      </c>
      <c r="J34" s="45" t="n">
        <f aca="false">SUM(H34:I34)</f>
        <v>33539.5574712644</v>
      </c>
      <c r="K34" s="47" t="n">
        <f aca="false">SUM(E34,H34,I34)</f>
        <v>40700.5139930035</v>
      </c>
      <c r="L34" s="58" t="n">
        <f aca="false">((L$6)-SUM(L$8:L33))/($A$38-$A33)</f>
        <v>0</v>
      </c>
      <c r="M34" s="58" t="n">
        <f aca="false">((M$6)-SUM(M$8:M33))/($A$38-$A33)</f>
        <v>0</v>
      </c>
      <c r="N34" s="58" t="n">
        <f aca="false">((N$6)-SUM(N$8:N33))/($A$38-$A33)</f>
        <v>33206.5217391304</v>
      </c>
      <c r="O34" s="30" t="n">
        <f aca="false">SUM(L34:N34)</f>
        <v>33206.5217391304</v>
      </c>
      <c r="P34" s="50"/>
      <c r="Q34" s="50" t="n">
        <f aca="false">$Q$6/31</f>
        <v>48387.0967741935</v>
      </c>
      <c r="R34" s="59" t="n">
        <f aca="false">((R$6)-SUM(R$8:R33))/($A$38-$A33)</f>
        <v>-3206.52173913044</v>
      </c>
      <c r="S34" s="50" t="n">
        <f aca="false">E34-Q34-R34</f>
        <v>-38019.618513324</v>
      </c>
      <c r="T34" s="50"/>
      <c r="U34" s="50" t="n">
        <f aca="false">SUM(Q34:S34)</f>
        <v>7160.95652173911</v>
      </c>
      <c r="V34" s="52" t="n">
        <f aca="false">SUM(H34)</f>
        <v>0</v>
      </c>
      <c r="W34" s="52" t="n">
        <f aca="false">SUM(U34:V34)</f>
        <v>7160.95652173911</v>
      </c>
      <c r="X34" s="30" t="n">
        <f aca="false">IF(K34&gt;0,K34,0)</f>
        <v>40700.5139930035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30</v>
      </c>
      <c r="C35" s="42"/>
      <c r="D35" s="42"/>
      <c r="E35" s="43" t="n">
        <f aca="false">+'[2]BAM-EGS'!$BC39</f>
        <v>7160.95652173911</v>
      </c>
      <c r="F35" s="42"/>
      <c r="G35" s="44"/>
      <c r="H35" s="45" t="n">
        <f aca="false">+'[3]BAM-EGS'!$BC39</f>
        <v>0</v>
      </c>
      <c r="I35" s="46" t="n">
        <f aca="false">'[4]BAM-3RD'!$BK2506</f>
        <v>33539.5574712644</v>
      </c>
      <c r="J35" s="45" t="n">
        <f aca="false">SUM(H35:I35)</f>
        <v>33539.5574712644</v>
      </c>
      <c r="K35" s="47" t="n">
        <f aca="false">SUM(E35,H35,I35)</f>
        <v>40700.5139930035</v>
      </c>
      <c r="L35" s="58" t="n">
        <f aca="false">((L$6)-SUM(L$8:L34))/($A$38-$A34)</f>
        <v>0</v>
      </c>
      <c r="M35" s="58" t="n">
        <f aca="false">((M$6)-SUM(M$8:M34))/($A$38-$A34)</f>
        <v>0</v>
      </c>
      <c r="N35" s="58" t="n">
        <f aca="false">((N$6)-SUM(N$8:N34))/($A$38-$A34)</f>
        <v>33206.5217391304</v>
      </c>
      <c r="O35" s="30" t="n">
        <f aca="false">SUM(L35:N35)</f>
        <v>33206.5217391304</v>
      </c>
      <c r="P35" s="50"/>
      <c r="Q35" s="50" t="n">
        <f aca="false">$Q$6/31</f>
        <v>48387.0967741935</v>
      </c>
      <c r="R35" s="59" t="n">
        <f aca="false">((R$6)-SUM(R$8:R34))/($A$38-$A34)</f>
        <v>-3206.52173913044</v>
      </c>
      <c r="S35" s="50" t="n">
        <f aca="false">E35-Q35-R35</f>
        <v>-38019.618513324</v>
      </c>
      <c r="T35" s="50"/>
      <c r="U35" s="50" t="n">
        <f aca="false">SUM(Q35:S35)</f>
        <v>7160.95652173911</v>
      </c>
      <c r="V35" s="52" t="n">
        <f aca="false">SUM(H35)</f>
        <v>0</v>
      </c>
      <c r="W35" s="52" t="n">
        <f aca="false">SUM(U35:V35)</f>
        <v>7160.95652173911</v>
      </c>
      <c r="X35" s="30" t="n">
        <f aca="false">IF(K35&gt;0,K35,0)</f>
        <v>40700.5139930035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30</v>
      </c>
      <c r="C36" s="42"/>
      <c r="D36" s="42"/>
      <c r="E36" s="43" t="n">
        <f aca="false">+'[2]BAM-EGS'!$BC40</f>
        <v>7160.9565217391</v>
      </c>
      <c r="F36" s="42"/>
      <c r="G36" s="44"/>
      <c r="H36" s="45" t="n">
        <f aca="false">+'[3]BAM-EGS'!$BC40</f>
        <v>0</v>
      </c>
      <c r="I36" s="46" t="n">
        <f aca="false">'[4]BAM-3RD'!$BK2507</f>
        <v>33539.5574712644</v>
      </c>
      <c r="J36" s="45" t="n">
        <f aca="false">SUM(H36:I36)</f>
        <v>33539.5574712644</v>
      </c>
      <c r="K36" s="47" t="n">
        <f aca="false">SUM(E36,H36,I36)</f>
        <v>40700.5139930035</v>
      </c>
      <c r="L36" s="58" t="n">
        <f aca="false">((L$6)-SUM(L$8:L35))/($A$38-$A35)</f>
        <v>0</v>
      </c>
      <c r="M36" s="58" t="n">
        <f aca="false">((M$6)-SUM(M$8:M35))/($A$38-$A35)</f>
        <v>0</v>
      </c>
      <c r="N36" s="58" t="n">
        <f aca="false">((N$6)-SUM(N$8:N35))/($A$38-$A35)</f>
        <v>33206.5217391305</v>
      </c>
      <c r="O36" s="30" t="n">
        <f aca="false">SUM(L36:N36)</f>
        <v>33206.5217391305</v>
      </c>
      <c r="P36" s="50"/>
      <c r="Q36" s="50" t="n">
        <f aca="false">$Q$6/31</f>
        <v>48387.0967741935</v>
      </c>
      <c r="R36" s="59" t="n">
        <f aca="false">((R$6)-SUM(R$8:R35))/($A$38-$A35)</f>
        <v>-3206.52173913043</v>
      </c>
      <c r="S36" s="50" t="n">
        <f aca="false">E36-Q36-R36</f>
        <v>-38019.618513324</v>
      </c>
      <c r="T36" s="50"/>
      <c r="U36" s="50" t="n">
        <f aca="false">SUM(Q36:S36)</f>
        <v>7160.9565217391</v>
      </c>
      <c r="V36" s="52" t="n">
        <f aca="false">SUM(H36)</f>
        <v>0</v>
      </c>
      <c r="W36" s="52" t="n">
        <f aca="false">SUM(U36:V36)</f>
        <v>7160.9565217391</v>
      </c>
      <c r="X36" s="30" t="n">
        <f aca="false">IF(K36&gt;0,K36,0)</f>
        <v>40700.5139930035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30</v>
      </c>
      <c r="C37" s="42"/>
      <c r="D37" s="42"/>
      <c r="E37" s="43" t="n">
        <f aca="false">+'[2]BAM-EGS'!$BC41</f>
        <v>7160.95652173911</v>
      </c>
      <c r="F37" s="42"/>
      <c r="G37" s="44"/>
      <c r="H37" s="45" t="n">
        <f aca="false">+'[3]BAM-EGS'!$BC41</f>
        <v>0</v>
      </c>
      <c r="I37" s="46" t="n">
        <f aca="false">'[4]BAM-3RD'!$BK2508</f>
        <v>33539.5574712644</v>
      </c>
      <c r="J37" s="45" t="n">
        <f aca="false">SUM(H37:I37)</f>
        <v>33539.5574712644</v>
      </c>
      <c r="K37" s="47" t="n">
        <f aca="false">SUM(E37,H37,I37)</f>
        <v>40700.5139930035</v>
      </c>
      <c r="L37" s="58" t="n">
        <f aca="false">((L$6)-SUM(L$8:L36))/($A$38-$A36)</f>
        <v>0</v>
      </c>
      <c r="M37" s="58" t="n">
        <f aca="false">((M$6)-SUM(M$8:M36))/($A$38-$A36)</f>
        <v>0</v>
      </c>
      <c r="N37" s="58" t="n">
        <f aca="false">((N$6)-SUM(N$8:N36))/($A$38-$A36)</f>
        <v>33206.5217391304</v>
      </c>
      <c r="O37" s="30" t="n">
        <f aca="false">SUM(L37:N37)</f>
        <v>33206.5217391304</v>
      </c>
      <c r="P37" s="50"/>
      <c r="Q37" s="50" t="n">
        <f aca="false">$Q$6/31</f>
        <v>48387.0967741935</v>
      </c>
      <c r="R37" s="59" t="n">
        <f aca="false">((R$6)-SUM(R$8:R36))/($A$38-$A36)</f>
        <v>-3206.52173913044</v>
      </c>
      <c r="S37" s="50" t="n">
        <f aca="false">E37-Q37-R37</f>
        <v>-38019.618513324</v>
      </c>
      <c r="T37" s="50"/>
      <c r="U37" s="50" t="n">
        <f aca="false">SUM(Q37:S37)</f>
        <v>7160.95652173911</v>
      </c>
      <c r="V37" s="52" t="n">
        <f aca="false">SUM(H37)</f>
        <v>0</v>
      </c>
      <c r="W37" s="52" t="n">
        <f aca="false">SUM(U37:V37)</f>
        <v>7160.95652173911</v>
      </c>
      <c r="X37" s="30" t="n">
        <f aca="false">IF(K37&gt;0,K37,0)</f>
        <v>40700.5139930035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A38" s="1" t="n">
        <f aca="false">A37+1</f>
        <v>31</v>
      </c>
      <c r="B38" s="41" t="s">
        <v>30</v>
      </c>
      <c r="C38" s="42"/>
      <c r="D38" s="42"/>
      <c r="E38" s="43" t="n">
        <f aca="false">+'[2]BAM-EGS'!$BC42</f>
        <v>7160.95652173914</v>
      </c>
      <c r="F38" s="42"/>
      <c r="G38" s="44"/>
      <c r="H38" s="45" t="n">
        <f aca="false">+'[3]BAM-EGS'!$BC42</f>
        <v>0</v>
      </c>
      <c r="I38" s="46" t="n">
        <f aca="false">'[4]BAM-3RD'!$BK2509</f>
        <v>33539.5574712644</v>
      </c>
      <c r="J38" s="45" t="n">
        <f aca="false">SUM(H38:I38)</f>
        <v>33539.5574712644</v>
      </c>
      <c r="K38" s="47" t="n">
        <f aca="false">SUM(E38,H38,I38)</f>
        <v>40700.5139930035</v>
      </c>
      <c r="L38" s="58" t="n">
        <f aca="false">((L$6)-SUM(L$8:L37))/($A$38-$A37)</f>
        <v>0</v>
      </c>
      <c r="M38" s="58" t="n">
        <f aca="false">((M$6)-SUM(M$8:M37))/($A$38-$A37)</f>
        <v>0</v>
      </c>
      <c r="N38" s="58" t="n">
        <f aca="false">((N$6)-SUM(N$8:N37))/($A$38-$A37)</f>
        <v>33206.5217391304</v>
      </c>
      <c r="O38" s="30" t="n">
        <f aca="false">SUM(L38:N38)</f>
        <v>33206.5217391304</v>
      </c>
      <c r="P38" s="50"/>
      <c r="Q38" s="50" t="n">
        <f aca="false">$Q$6/31</f>
        <v>48387.0967741935</v>
      </c>
      <c r="R38" s="59" t="n">
        <f aca="false">((R$6)-SUM(R$8:R37))/($A$38-$A37)</f>
        <v>-3206.52173913043</v>
      </c>
      <c r="S38" s="50" t="n">
        <f aca="false">E38-Q38-R38</f>
        <v>-38019.618513324</v>
      </c>
      <c r="T38" s="50"/>
      <c r="U38" s="50" t="n">
        <f aca="false">SUM(Q38:S38)</f>
        <v>7160.95652173914</v>
      </c>
      <c r="V38" s="52" t="n">
        <f aca="false">SUM(H38)</f>
        <v>0</v>
      </c>
      <c r="W38" s="52" t="n">
        <f aca="false">SUM(U38:V38)</f>
        <v>7160.95652173914</v>
      </c>
      <c r="X38" s="30" t="n">
        <f aca="false">IF(K38&gt;0,K38,0)</f>
        <v>40700.5139930035</v>
      </c>
      <c r="Y38" s="52"/>
      <c r="Z38" s="60" t="s">
        <v>31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32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500000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1000000</v>
      </c>
      <c r="I40" s="65" t="n">
        <f aca="false">SUM(I8:I39)</f>
        <v>1039081</v>
      </c>
      <c r="J40" s="65" t="n">
        <f aca="false">SUM(J8:J39)</f>
        <v>2039081</v>
      </c>
      <c r="K40" s="66" t="n">
        <f aca="false">SUM(K8:K38)</f>
        <v>2539081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930000</v>
      </c>
      <c r="O40" s="66" t="n">
        <f aca="false">SUM(O8:O38)</f>
        <v>930000</v>
      </c>
      <c r="P40" s="67"/>
      <c r="Q40" s="66" t="n">
        <f aca="false">SUM(Q8:Q38)</f>
        <v>1500000</v>
      </c>
      <c r="R40" s="66" t="n">
        <f aca="false">SUM(R8:R38)</f>
        <v>0</v>
      </c>
      <c r="S40" s="66" t="n">
        <f aca="false">SUM(S8:S38)</f>
        <v>-1000000</v>
      </c>
      <c r="T40" s="66"/>
      <c r="U40" s="66" t="n">
        <f aca="false">SUM(U8:U38)</f>
        <v>500000</v>
      </c>
      <c r="V40" s="66" t="n">
        <f aca="false">SUM(V8:V38)</f>
        <v>1000000</v>
      </c>
      <c r="W40" s="66" t="n">
        <f aca="false">SUM(W8:W38)</f>
        <v>1500000</v>
      </c>
      <c r="X40" s="67" t="n">
        <f aca="false">SUM(X8:X39)</f>
        <v>2539081</v>
      </c>
      <c r="Y40" s="68" t="n">
        <f aca="false">X40*AA42</f>
        <v>0</v>
      </c>
      <c r="Z40" s="69" t="s">
        <v>33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34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35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36</v>
      </c>
      <c r="C42" s="66"/>
      <c r="D42" s="66"/>
      <c r="E42" s="66" t="n">
        <f aca="false">E40-E6</f>
        <v>0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0</v>
      </c>
      <c r="L42" s="66" t="n">
        <f aca="false">L40-L6</f>
        <v>0</v>
      </c>
      <c r="M42" s="66" t="n">
        <f aca="false">M40-M6</f>
        <v>0</v>
      </c>
      <c r="N42" s="66" t="n">
        <f aca="false">N40-N6</f>
        <v>0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37</v>
      </c>
      <c r="C43" s="75" t="n">
        <f aca="false">SUM(C16:C38)</f>
        <v>0</v>
      </c>
      <c r="D43" s="75" t="n">
        <f aca="false">SUM(D16:D38)</f>
        <v>0</v>
      </c>
      <c r="E43" s="75" t="n">
        <f aca="false">SUM(E16:E38)</f>
        <v>164702</v>
      </c>
      <c r="F43" s="75" t="n">
        <f aca="false">SUM(F16:F38)</f>
        <v>0</v>
      </c>
      <c r="G43" s="75" t="n">
        <f aca="false">SUM(G16:G38)</f>
        <v>0</v>
      </c>
      <c r="H43" s="75" t="n">
        <f aca="false">SUM(H16:H38)</f>
        <v>0</v>
      </c>
      <c r="I43" s="75" t="n">
        <f aca="false">SUM(I16:I38)</f>
        <v>771409.82183908</v>
      </c>
      <c r="J43" s="75" t="n">
        <f aca="false">SUM(J16:J38)</f>
        <v>771409.82183908</v>
      </c>
      <c r="K43" s="75" t="n">
        <f aca="false">SUM(K16:K38)</f>
        <v>936111.82183908</v>
      </c>
      <c r="L43" s="75" t="n">
        <f aca="false">SUM(L16:L38)</f>
        <v>0</v>
      </c>
      <c r="M43" s="75" t="n">
        <f aca="false">SUM(M16:M38)</f>
        <v>0</v>
      </c>
      <c r="N43" s="75" t="n">
        <f aca="false">SUM(N16:N38)</f>
        <v>763750</v>
      </c>
      <c r="O43" s="75" t="n">
        <f aca="false">SUM(O16:O38)</f>
        <v>763750</v>
      </c>
      <c r="P43" s="75"/>
      <c r="Q43" s="75" t="n">
        <f aca="false">SUM(Q16:Q38)</f>
        <v>1112903.22580645</v>
      </c>
      <c r="R43" s="75" t="n">
        <f aca="false">SUM(R16:R38)</f>
        <v>-73750</v>
      </c>
      <c r="S43" s="75" t="n">
        <f aca="false">SUM(S16:S38)</f>
        <v>-874451.225806452</v>
      </c>
      <c r="T43" s="75"/>
      <c r="U43" s="75" t="n">
        <f aca="false">SUM(U16:U38)</f>
        <v>164702</v>
      </c>
      <c r="V43" s="75" t="n">
        <f aca="false">SUM(V16:V38)</f>
        <v>0</v>
      </c>
      <c r="W43" s="75" t="n">
        <f aca="false">SUM(W16:W38)</f>
        <v>164702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38</v>
      </c>
      <c r="E44" s="68"/>
      <c r="F44" s="68"/>
      <c r="G44" s="68"/>
      <c r="H44" s="67"/>
      <c r="I44" s="67"/>
      <c r="J44" s="67"/>
      <c r="K44" s="67" t="n">
        <f aca="false">SUM([5]BMSPT066!$K$34:$K$37)+SUM(K8:K10)</f>
        <v>1726223.62068966</v>
      </c>
      <c r="L44" s="67"/>
      <c r="M44" s="67"/>
      <c r="N44" s="67"/>
      <c r="O44" s="67"/>
      <c r="P44" s="67"/>
      <c r="Q44" s="76" t="str">
        <f aca="false">IF(Q43&gt;0,"SHORT","LONG")</f>
        <v>SHORT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SHORT</v>
      </c>
      <c r="V44" s="76" t="str">
        <f aca="false">IF(V43&gt;0,"SHORT","LONG")</f>
        <v>LONG</v>
      </c>
      <c r="W44" s="76" t="str">
        <f aca="false">IF(W43&gt;0,"SHORT","LONG")</f>
        <v>SHORT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39</v>
      </c>
      <c r="E45" s="68"/>
      <c r="F45" s="68"/>
      <c r="G45" s="68"/>
      <c r="H45" s="67"/>
      <c r="I45" s="67"/>
      <c r="J45" s="67"/>
      <c r="K45" s="67" t="n">
        <f aca="false">SUM(K11:K17)</f>
        <v>1292366.58545727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40</v>
      </c>
      <c r="V45" s="76"/>
      <c r="W45" s="75" t="n">
        <v>192199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41</v>
      </c>
      <c r="E46" s="68"/>
      <c r="F46" s="68"/>
      <c r="G46" s="68"/>
      <c r="H46" s="67"/>
      <c r="I46" s="67"/>
      <c r="J46" s="67"/>
      <c r="K46" s="67" t="n">
        <f aca="false">SUM(K18:K24)</f>
        <v>284903.597951025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42</v>
      </c>
      <c r="V46" s="76"/>
      <c r="W46" s="67" t="n">
        <f aca="false">+W45-W43</f>
        <v>27497.0000000002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43</v>
      </c>
      <c r="K47" s="67" t="n">
        <f aca="false">SUM(K25:K31)</f>
        <v>284903.597951024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Soignet&amp;C&amp;"Arial,Bold"&amp;14Morning Report
05/8/2001&amp;R&amp;D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2001-05-04T11:13:52Z</cp:lastPrinted>
  <dcterms:modified xsi:type="dcterms:W3CDTF">2001-05-03T17:35:10Z</dcterms:modified>
  <cp:revision>0</cp:revision>
  <dc:subject/>
  <dc:title/>
</cp:coreProperties>
</file>