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<sst xmlns="http://schemas.openxmlformats.org/spreadsheetml/2006/main" count="74" uniqueCount="44">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</sst>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553401.799057483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118015.2</c:v>
                </c:pt>
                <c:pt idx="5">
                  <c:v>118015.2</c:v>
                </c:pt>
                <c:pt idx="6">
                  <c:v>671416.999057483</c:v>
                </c:pt>
                <c:pt idx="7">
                  <c:v>0</c:v>
                </c:pt>
                <c:pt idx="8">
                  <c:v>0</c:v>
                </c:pt>
                <c:pt idx="9">
                  <c:v>54165.9999999999</c:v>
                </c:pt>
                <c:pt idx="10">
                  <c:v>54165.9999999999</c:v>
                </c:pt>
                <c:pt idx="12">
                  <c:v>600000</c:v>
                </c:pt>
                <c:pt idx="13">
                  <c:v>35834</c:v>
                </c:pt>
                <c:pt idx="14">
                  <c:v>-82432.2009425167</c:v>
                </c:pt>
                <c:pt idx="16">
                  <c:v>553401.799057483</c:v>
                </c:pt>
                <c:pt idx="17">
                  <c:v>0</c:v>
                </c:pt>
                <c:pt idx="18">
                  <c:v>553401.799057483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760990</c:v>
                </c:pt>
              </c:numCache>
            </c:numRef>
          </c:val>
        </c:ser>
        <c:gapWidth val="150"/>
        <c:overlap val="0"/>
        <c:axId val="72751216"/>
        <c:axId val="94709700"/>
      </c:barChart>
      <c:catAx>
        <c:axId val="7275121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09700"/>
        <c:crossesAt val="0"/>
        <c:auto val="1"/>
        <c:lblAlgn val="ctr"/>
        <c:lblOffset val="100"/>
        <c:noMultiLvlLbl val="0"/>
      </c:catAx>
      <c:valAx>
        <c:axId val="947097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512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16667</v>
          </cell>
        </row>
        <row r="40">
          <cell r="K40">
            <v>55000</v>
          </cell>
        </row>
        <row r="41">
          <cell r="K41">
            <v>60000</v>
          </cell>
        </row>
        <row r="42">
          <cell r="K42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-24553</v>
          </cell>
        </row>
        <row r="13">
          <cell r="BB13">
            <v>10727</v>
          </cell>
        </row>
        <row r="14">
          <cell r="BB14">
            <v>137700</v>
          </cell>
        </row>
        <row r="15">
          <cell r="BB15">
            <v>102305</v>
          </cell>
        </row>
        <row r="16">
          <cell r="BB16">
            <v>10595</v>
          </cell>
        </row>
        <row r="17">
          <cell r="BB17">
            <v>14423</v>
          </cell>
        </row>
        <row r="18">
          <cell r="BB18">
            <v>291733</v>
          </cell>
        </row>
        <row r="19">
          <cell r="BB19">
            <v>301413</v>
          </cell>
        </row>
        <row r="20">
          <cell r="BB20">
            <v>279893</v>
          </cell>
        </row>
        <row r="21">
          <cell r="BB21">
            <v>214476</v>
          </cell>
        </row>
        <row r="22">
          <cell r="BB22">
            <v>204766</v>
          </cell>
        </row>
        <row r="23">
          <cell r="BB23">
            <v>270346</v>
          </cell>
        </row>
        <row r="24">
          <cell r="BB24">
            <v>296072</v>
          </cell>
        </row>
        <row r="25">
          <cell r="BB25">
            <v>209332</v>
          </cell>
        </row>
        <row r="26">
          <cell r="BB26">
            <v>227452</v>
          </cell>
        </row>
        <row r="27">
          <cell r="BB27">
            <v>-789438</v>
          </cell>
        </row>
        <row r="28">
          <cell r="BB28">
            <v>120302</v>
          </cell>
        </row>
        <row r="29">
          <cell r="BB29">
            <v>170402</v>
          </cell>
        </row>
        <row r="30">
          <cell r="BB30">
            <v>148917</v>
          </cell>
        </row>
        <row r="31">
          <cell r="BB31">
            <v>-837303</v>
          </cell>
        </row>
        <row r="32">
          <cell r="BB32">
            <v>290337</v>
          </cell>
        </row>
        <row r="33">
          <cell r="BB33">
            <v>306037</v>
          </cell>
        </row>
        <row r="34">
          <cell r="BB34">
            <v>277567</v>
          </cell>
        </row>
        <row r="35">
          <cell r="BB35">
            <v>284412</v>
          </cell>
        </row>
        <row r="36">
          <cell r="BB36">
            <v>275852</v>
          </cell>
        </row>
        <row r="37">
          <cell r="BB37">
            <v>-699338</v>
          </cell>
        </row>
        <row r="38">
          <cell r="BB38">
            <v>352171.200942516</v>
          </cell>
        </row>
        <row r="39">
          <cell r="BB39">
            <v>184467.266352495</v>
          </cell>
        </row>
        <row r="40">
          <cell r="BB40">
            <v>184467.266352494</v>
          </cell>
        </row>
        <row r="41">
          <cell r="BB41">
            <v>184467.266352494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39288</v>
          </cell>
        </row>
        <row r="2460">
          <cell r="BK2460">
            <v>39338</v>
          </cell>
        </row>
        <row r="2461">
          <cell r="BK2461">
            <v>39338.4</v>
          </cell>
        </row>
        <row r="2462">
          <cell r="BK2462">
            <v>39338.4</v>
          </cell>
        </row>
        <row r="2463">
          <cell r="BK2463">
            <v>39338.4</v>
          </cell>
        </row>
        <row r="2464">
          <cell r="BK2464">
            <v>39338.4</v>
          </cell>
        </row>
        <row r="2465">
          <cell r="BK2465">
            <v>39338.4</v>
          </cell>
        </row>
        <row r="2468">
          <cell r="BK2468">
            <v>1160257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3000000</v>
      </c>
      <c r="F6" s="31"/>
      <c r="G6" s="31"/>
      <c r="H6" s="31" t="n">
        <f aca="false">+'[3]BAM-EGS'!$BB$9</f>
        <v>3000000</v>
      </c>
      <c r="I6" s="32" t="n">
        <f aca="false">'[4]BAM-3RD'!$BK$2468</f>
        <v>1160257</v>
      </c>
      <c r="J6" s="32"/>
      <c r="K6" s="32" t="n">
        <f aca="false">SUM(E6,H6,I6)</f>
        <v>7160257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6000000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-24553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15360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200000</v>
      </c>
      <c r="R8" s="51" t="n">
        <f aca="false">IF(L8&gt;0,$L$5-L8,0)+($M$5-M8)+($N$5-N8)</f>
        <v>-5000</v>
      </c>
      <c r="S8" s="50" t="n">
        <f aca="false">E8-Q8-R8</f>
        <v>-219553</v>
      </c>
      <c r="T8" s="50"/>
      <c r="U8" s="50" t="n">
        <f aca="false">SUM(Q8:S8)</f>
        <v>-24553</v>
      </c>
      <c r="V8" s="52" t="n">
        <f aca="false">SUM(H8)</f>
        <v>0</v>
      </c>
      <c r="W8" s="52" t="n">
        <f aca="false">SUM(U8:V8)</f>
        <v>-24553</v>
      </c>
      <c r="X8" s="30" t="n">
        <f aca="false">IF(K8&gt;0,K8,0)</f>
        <v>15360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10727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50640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200000</v>
      </c>
      <c r="R9" s="51" t="n">
        <f aca="false">IF(L9&gt;0,$L$5-L9,0)+($M$5-M9)+($N$5-N9)</f>
        <v>-12500</v>
      </c>
      <c r="S9" s="50" t="n">
        <f aca="false">E9-Q9-R9</f>
        <v>-176773</v>
      </c>
      <c r="T9" s="50"/>
      <c r="U9" s="50" t="n">
        <f aca="false">SUM(Q9:S9)</f>
        <v>10727</v>
      </c>
      <c r="V9" s="52" t="n">
        <f aca="false">SUM(H9)</f>
        <v>0</v>
      </c>
      <c r="W9" s="52" t="n">
        <f aca="false">SUM(U9:V9)</f>
        <v>10727</v>
      </c>
      <c r="X9" s="30" t="n">
        <f aca="false">IF(K9&gt;0,K9,0)</f>
        <v>50640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137700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176270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200000</v>
      </c>
      <c r="R10" s="51" t="n">
        <f aca="false">IF(L10&gt;0,$L$5-L10,0)+($M$5-M10)+($N$5-N10)</f>
        <v>30000</v>
      </c>
      <c r="S10" s="50" t="n">
        <f aca="false">E10-Q10-R10</f>
        <v>-92300</v>
      </c>
      <c r="T10" s="50"/>
      <c r="U10" s="50" t="n">
        <f aca="false">SUM(Q10:S10)</f>
        <v>137700</v>
      </c>
      <c r="V10" s="52" t="n">
        <f aca="false">SUM(H10)</f>
        <v>0</v>
      </c>
      <c r="W10" s="52" t="n">
        <f aca="false">SUM(U10:V10)</f>
        <v>137700</v>
      </c>
      <c r="X10" s="30" t="n">
        <f aca="false">IF(K10&gt;0,K10,0)</f>
        <v>176270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102305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140310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200000</v>
      </c>
      <c r="R11" s="51" t="n">
        <f aca="false">IF(L11&gt;0,$L$5-L11,0)+($M$5-M11)+($N$5-N11)</f>
        <v>10000</v>
      </c>
      <c r="S11" s="50" t="n">
        <f aca="false">E11-Q11-R11</f>
        <v>-107695</v>
      </c>
      <c r="T11" s="50"/>
      <c r="U11" s="50" t="n">
        <f aca="false">SUM(Q11:S11)</f>
        <v>102305</v>
      </c>
      <c r="V11" s="52" t="n">
        <f aca="false">SUM(H11)</f>
        <v>0</v>
      </c>
      <c r="W11" s="52" t="n">
        <f aca="false">SUM(U11:V11)</f>
        <v>102305</v>
      </c>
      <c r="X11" s="30" t="n">
        <f aca="false">IF(K11&gt;0,K11,0)</f>
        <v>140310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10595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48900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200000</v>
      </c>
      <c r="R12" s="51" t="n">
        <f aca="false">IF(L12&gt;0,$L$5-L12,0)+($M$5-M12)+($N$5-N12)</f>
        <v>5083</v>
      </c>
      <c r="S12" s="50" t="n">
        <f aca="false">E12-Q12-R12</f>
        <v>-194488</v>
      </c>
      <c r="T12" s="50"/>
      <c r="U12" s="50" t="n">
        <f aca="false">SUM(Q12:S12)</f>
        <v>10595</v>
      </c>
      <c r="V12" s="52" t="n">
        <f aca="false">SUM(H12)</f>
        <v>0</v>
      </c>
      <c r="W12" s="52" t="n">
        <f aca="false">SUM(U12:V12)</f>
        <v>10595</v>
      </c>
      <c r="X12" s="30" t="n">
        <f aca="false">IF(K12&gt;0,K12,0)</f>
        <v>48900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14423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52630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200000</v>
      </c>
      <c r="R13" s="51" t="n">
        <f aca="false">IF(L13&gt;0,$L$5-L13,0)+($M$5-M13)+($N$5-N13)</f>
        <v>-10000</v>
      </c>
      <c r="S13" s="50" t="n">
        <f aca="false">E13-Q13-R13</f>
        <v>-175577</v>
      </c>
      <c r="T13" s="50"/>
      <c r="U13" s="50" t="n">
        <f aca="false">SUM(Q13:S13)</f>
        <v>14423</v>
      </c>
      <c r="V13" s="52" t="n">
        <f aca="false">SUM(H13)</f>
        <v>0</v>
      </c>
      <c r="W13" s="52" t="n">
        <f aca="false">SUM(U13:V13)</f>
        <v>14423</v>
      </c>
      <c r="X13" s="30" t="n">
        <f aca="false">IF(K13&gt;0,K13,0)</f>
        <v>52630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291733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329940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200000</v>
      </c>
      <c r="R14" s="51" t="n">
        <f aca="false">IF(L14&gt;0,$L$5-L14,0)+($M$5-M14)+($N$5-N14)</f>
        <v>-10000</v>
      </c>
      <c r="S14" s="50" t="n">
        <f aca="false">E14-Q14-R14</f>
        <v>101733</v>
      </c>
      <c r="T14" s="50"/>
      <c r="U14" s="50" t="n">
        <f aca="false">SUM(Q14:S14)</f>
        <v>291733</v>
      </c>
      <c r="V14" s="52" t="n">
        <f aca="false">SUM(H14)</f>
        <v>0</v>
      </c>
      <c r="W14" s="52" t="n">
        <f aca="false">SUM(U14:V14)</f>
        <v>291733</v>
      </c>
      <c r="X14" s="30" t="n">
        <f aca="false">IF(K14&gt;0,K14,0)</f>
        <v>329940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301413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339620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200000</v>
      </c>
      <c r="R15" s="51" t="n">
        <f aca="false">IF(L15&gt;0,$L$5-L15,0)+($M$5-M15)+($N$5-N15)</f>
        <v>-1667</v>
      </c>
      <c r="S15" s="50" t="n">
        <f aca="false">E15-Q15-R15</f>
        <v>103080</v>
      </c>
      <c r="T15" s="50"/>
      <c r="U15" s="50" t="n">
        <f aca="false">SUM(Q15:S15)</f>
        <v>301413</v>
      </c>
      <c r="V15" s="52" t="n">
        <f aca="false">SUM(H15)</f>
        <v>0</v>
      </c>
      <c r="W15" s="52" t="n">
        <f aca="false">SUM(U15:V15)</f>
        <v>301413</v>
      </c>
      <c r="X15" s="30" t="n">
        <f aca="false">IF(K15&gt;0,K15,0)</f>
        <v>339620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279893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318100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200000</v>
      </c>
      <c r="R16" s="51" t="n">
        <f aca="false">IF(L16&gt;0,$L$5-L16,0)+($M$5-M16)+($N$5-N16)</f>
        <v>-21667</v>
      </c>
      <c r="S16" s="50" t="n">
        <f aca="false">E16-Q16-R16</f>
        <v>101560</v>
      </c>
      <c r="T16" s="50"/>
      <c r="U16" s="50" t="n">
        <f aca="false">SUM(Q16:S16)</f>
        <v>279893</v>
      </c>
      <c r="V16" s="52" t="n">
        <f aca="false">SUM(H16)</f>
        <v>0</v>
      </c>
      <c r="W16" s="52" t="n">
        <f aca="false">SUM(U16:V16)</f>
        <v>279893</v>
      </c>
      <c r="X16" s="30" t="n">
        <f aca="false">IF(K16&gt;0,K16,0)</f>
        <v>318100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214476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253080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200000</v>
      </c>
      <c r="R17" s="51" t="n">
        <f aca="false">IF(L17&gt;0,$L$5-L17,0)+($M$5-M17)+($N$5-N17)</f>
        <v>-10000</v>
      </c>
      <c r="S17" s="50" t="n">
        <f aca="false">E17-Q17-R17</f>
        <v>24476</v>
      </c>
      <c r="T17" s="50"/>
      <c r="U17" s="50" t="n">
        <f aca="false">SUM(Q17:S17)</f>
        <v>214476</v>
      </c>
      <c r="V17" s="52" t="n">
        <f aca="false">SUM(H17)</f>
        <v>0</v>
      </c>
      <c r="W17" s="52" t="n">
        <f aca="false">SUM(U17:V17)</f>
        <v>214476</v>
      </c>
      <c r="X17" s="30" t="n">
        <f aca="false">IF(K17&gt;0,K17,0)</f>
        <v>253080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204766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243370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200000</v>
      </c>
      <c r="R18" s="51" t="n">
        <f aca="false">IF(L18&gt;0,$L$5-L18,0)+($M$5-M18)+($N$5-N18)</f>
        <v>17500</v>
      </c>
      <c r="S18" s="50" t="n">
        <f aca="false">E18-Q18-R18</f>
        <v>-12734</v>
      </c>
      <c r="T18" s="50"/>
      <c r="U18" s="50" t="n">
        <f aca="false">SUM(Q18:S18)</f>
        <v>204766</v>
      </c>
      <c r="V18" s="52" t="n">
        <f aca="false">SUM(H18)</f>
        <v>0</v>
      </c>
      <c r="W18" s="52" t="n">
        <f aca="false">SUM(U18:V18)</f>
        <v>204766</v>
      </c>
      <c r="X18" s="30" t="n">
        <f aca="false">IF(K18&gt;0,K18,0)</f>
        <v>243370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270346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308950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200000</v>
      </c>
      <c r="R19" s="51" t="n">
        <f aca="false">IF(L19&gt;0,$L$5-L19,0)+($M$5-M19)+($N$5-N19)</f>
        <v>21250</v>
      </c>
      <c r="S19" s="50" t="n">
        <f aca="false">E19-Q19-R19</f>
        <v>49096</v>
      </c>
      <c r="T19" s="50"/>
      <c r="U19" s="50" t="n">
        <f aca="false">SUM(Q19:S19)</f>
        <v>270346</v>
      </c>
      <c r="V19" s="52" t="n">
        <f aca="false">SUM(H19)</f>
        <v>0</v>
      </c>
      <c r="W19" s="52" t="n">
        <f aca="false">SUM(U19:V19)</f>
        <v>270346</v>
      </c>
      <c r="X19" s="30" t="n">
        <f aca="false">IF(K19&gt;0,K19,0)</f>
        <v>308950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296072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335390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200000</v>
      </c>
      <c r="R20" s="51" t="n">
        <f aca="false">IF(L20&gt;0,$L$5-L20,0)+($M$5-M20)+($N$5-N20)</f>
        <v>-25000</v>
      </c>
      <c r="S20" s="50" t="n">
        <f aca="false">E20-Q20-R20</f>
        <v>121072</v>
      </c>
      <c r="T20" s="50"/>
      <c r="U20" s="50" t="n">
        <f aca="false">SUM(Q20:S20)</f>
        <v>296072</v>
      </c>
      <c r="V20" s="52" t="n">
        <f aca="false">SUM(H20)</f>
        <v>0</v>
      </c>
      <c r="W20" s="52" t="n">
        <f aca="false">SUM(U20:V20)</f>
        <v>296072</v>
      </c>
      <c r="X20" s="30" t="n">
        <f aca="false">IF(K20&gt;0,K20,0)</f>
        <v>335390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209332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248650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200000</v>
      </c>
      <c r="R21" s="51" t="n">
        <f aca="false">IF(L21&gt;0,$L$5-L21,0)+($M$5-M21)+($N$5-N21)</f>
        <v>-25000</v>
      </c>
      <c r="S21" s="50" t="n">
        <f aca="false">E21-Q21-R21</f>
        <v>34332</v>
      </c>
      <c r="T21" s="50"/>
      <c r="U21" s="50" t="n">
        <f aca="false">SUM(Q21:S21)</f>
        <v>209332</v>
      </c>
      <c r="V21" s="52" t="n">
        <f aca="false">SUM(H21)</f>
        <v>0</v>
      </c>
      <c r="W21" s="52" t="n">
        <f aca="false">SUM(U21:V21)</f>
        <v>209332</v>
      </c>
      <c r="X21" s="30" t="n">
        <f aca="false">IF(K21&gt;0,K21,0)</f>
        <v>248650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227452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266770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200000</v>
      </c>
      <c r="R22" s="51" t="n">
        <f aca="false">IF(L22&gt;0,$L$5-L22,0)+($M$5-M22)+($N$5-N22)</f>
        <v>-25000</v>
      </c>
      <c r="S22" s="50" t="n">
        <f aca="false">E22-Q22-R22</f>
        <v>52452</v>
      </c>
      <c r="T22" s="50"/>
      <c r="U22" s="50" t="n">
        <f aca="false">SUM(Q22:S22)</f>
        <v>227452</v>
      </c>
      <c r="V22" s="52" t="n">
        <f aca="false">SUM(H22)</f>
        <v>0</v>
      </c>
      <c r="W22" s="52" t="n">
        <f aca="false">SUM(U22:V22)</f>
        <v>227452</v>
      </c>
      <c r="X22" s="30" t="n">
        <f aca="false">IF(K22&gt;0,K22,0)</f>
        <v>266770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-789438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249880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200000</v>
      </c>
      <c r="R23" s="51" t="n">
        <f aca="false">IF(L23&gt;0,$L$5-L23,0)+($M$5-M23)+($N$5-N23)</f>
        <v>0</v>
      </c>
      <c r="S23" s="50" t="n">
        <f aca="false">E23-Q23-R23</f>
        <v>-989438</v>
      </c>
      <c r="T23" s="50"/>
      <c r="U23" s="50" t="n">
        <f aca="false">SUM(Q23:S23)</f>
        <v>-789438</v>
      </c>
      <c r="V23" s="52" t="n">
        <f aca="false">SUM(H23)</f>
        <v>1000000</v>
      </c>
      <c r="W23" s="52" t="n">
        <f aca="false">SUM(U23:V23)</f>
        <v>210562</v>
      </c>
      <c r="X23" s="30" t="n">
        <f aca="false">IF(K23&gt;0,K23,0)</f>
        <v>249880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120302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159620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200000</v>
      </c>
      <c r="R24" s="51" t="n">
        <f aca="false">IF(L24&gt;0,$L$5-L24,0)+($M$5-M24)+($N$5-N24)</f>
        <v>-20000</v>
      </c>
      <c r="S24" s="50" t="n">
        <f aca="false">E24-Q24-R24</f>
        <v>-59698</v>
      </c>
      <c r="T24" s="50"/>
      <c r="U24" s="50" t="n">
        <f aca="false">SUM(Q24:S24)</f>
        <v>120302</v>
      </c>
      <c r="V24" s="52" t="n">
        <f aca="false">SUM(H24)</f>
        <v>0</v>
      </c>
      <c r="W24" s="52" t="n">
        <f aca="false">SUM(U24:V24)</f>
        <v>120302</v>
      </c>
      <c r="X24" s="30" t="n">
        <f aca="false">IF(K24&gt;0,K24,0)</f>
        <v>159620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170402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207540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200000</v>
      </c>
      <c r="R25" s="51" t="n">
        <f aca="false">IF(L25&gt;0,$L$5-L25,0)+($M$5-M25)+($N$5-N25)</f>
        <v>12500</v>
      </c>
      <c r="S25" s="50" t="n">
        <f aca="false">E25-Q25-R25</f>
        <v>-42098</v>
      </c>
      <c r="T25" s="50"/>
      <c r="U25" s="50" t="n">
        <f aca="false">SUM(Q25:S25)</f>
        <v>170402</v>
      </c>
      <c r="V25" s="52" t="n">
        <f aca="false">SUM(H25)</f>
        <v>0</v>
      </c>
      <c r="W25" s="52" t="n">
        <f aca="false">SUM(U25:V25)</f>
        <v>170402</v>
      </c>
      <c r="X25" s="30" t="n">
        <f aca="false">IF(K25&gt;0,K25,0)</f>
        <v>207540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148917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186490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200000</v>
      </c>
      <c r="R26" s="51" t="n">
        <f aca="false">IF(L26&gt;0,$L$5-L26,0)+($M$5-M26)+($N$5-N26)</f>
        <v>21667</v>
      </c>
      <c r="S26" s="50" t="n">
        <f aca="false">E26-Q26-R26</f>
        <v>-72750</v>
      </c>
      <c r="T26" s="50"/>
      <c r="U26" s="50" t="n">
        <f aca="false">SUM(Q26:S26)</f>
        <v>148917</v>
      </c>
      <c r="V26" s="52" t="n">
        <f aca="false">SUM(H26)</f>
        <v>0</v>
      </c>
      <c r="W26" s="52" t="n">
        <f aca="false">SUM(U26:V26)</f>
        <v>148917</v>
      </c>
      <c r="X26" s="30" t="n">
        <f aca="false">IF(K26&gt;0,K26,0)</f>
        <v>186490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-837303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200270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200000</v>
      </c>
      <c r="R27" s="51" t="n">
        <f aca="false">IF(L27&gt;0,$L$5-L27,0)+($M$5-M27)+($N$5-N27)</f>
        <v>5000</v>
      </c>
      <c r="S27" s="50" t="n">
        <f aca="false">E27-Q27-R27</f>
        <v>-1042303</v>
      </c>
      <c r="T27" s="50"/>
      <c r="U27" s="50" t="n">
        <f aca="false">SUM(Q27:S27)</f>
        <v>-837303</v>
      </c>
      <c r="V27" s="52" t="n">
        <f aca="false">SUM(H27)</f>
        <v>1000000</v>
      </c>
      <c r="W27" s="52" t="n">
        <f aca="false">SUM(U27:V27)</f>
        <v>162697</v>
      </c>
      <c r="X27" s="30" t="n">
        <f aca="false">IF(K27&gt;0,K27,0)</f>
        <v>200270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290337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327910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200000</v>
      </c>
      <c r="R28" s="51" t="n">
        <f aca="false">IF(L28&gt;0,$L$5-L28,0)+($M$5-M28)+($N$5-N28)</f>
        <v>14375</v>
      </c>
      <c r="S28" s="50" t="n">
        <f aca="false">E28-Q28-R28</f>
        <v>75962</v>
      </c>
      <c r="T28" s="50"/>
      <c r="U28" s="50" t="n">
        <f aca="false">SUM(Q28:S28)</f>
        <v>290337</v>
      </c>
      <c r="V28" s="52" t="n">
        <f aca="false">SUM(H28)</f>
        <v>0</v>
      </c>
      <c r="W28" s="52" t="n">
        <f aca="false">SUM(U28:V28)</f>
        <v>290337</v>
      </c>
      <c r="X28" s="30" t="n">
        <f aca="false">IF(K28&gt;0,K28,0)</f>
        <v>327910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306037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343610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200000</v>
      </c>
      <c r="R29" s="51" t="n">
        <f aca="false">IF(L29&gt;0,$L$5-L29,0)+($M$5-M29)+($N$5-N29)</f>
        <v>4500</v>
      </c>
      <c r="S29" s="50" t="n">
        <f aca="false">E29-Q29-R29</f>
        <v>101537</v>
      </c>
      <c r="T29" s="50"/>
      <c r="U29" s="50" t="n">
        <f aca="false">SUM(Q29:S29)</f>
        <v>306037</v>
      </c>
      <c r="V29" s="52" t="n">
        <f aca="false">SUM(H29)</f>
        <v>0</v>
      </c>
      <c r="W29" s="52" t="n">
        <f aca="false">SUM(U29:V29)</f>
        <v>306037</v>
      </c>
      <c r="X29" s="30" t="n">
        <f aca="false">IF(K29&gt;0,K29,0)</f>
        <v>343610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277567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315140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200000</v>
      </c>
      <c r="R30" s="51" t="n">
        <f aca="false">IF(L30&gt;0,$L$5-L30,0)+($M$5-M30)+($N$5-N30)</f>
        <v>-208</v>
      </c>
      <c r="S30" s="50" t="n">
        <f aca="false">E30-Q30-R30</f>
        <v>77775</v>
      </c>
      <c r="T30" s="50"/>
      <c r="U30" s="50" t="n">
        <f aca="false">SUM(Q30:S30)</f>
        <v>277567</v>
      </c>
      <c r="V30" s="52" t="n">
        <f aca="false">SUM(H30)</f>
        <v>0</v>
      </c>
      <c r="W30" s="52" t="n">
        <f aca="false">SUM(U30:V30)</f>
        <v>277567</v>
      </c>
      <c r="X30" s="30" t="n">
        <f aca="false">IF(K30&gt;0,K30,0)</f>
        <v>315140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284412</v>
      </c>
      <c r="F31" s="42"/>
      <c r="G31" s="44"/>
      <c r="H31" s="45" t="n">
        <f aca="false">+'[3]BAM-EGS'!$BB35</f>
        <v>0</v>
      </c>
      <c r="I31" s="46" t="n">
        <f aca="false">'[4]BAM-3RD'!$BK2459</f>
        <v>39288</v>
      </c>
      <c r="J31" s="45" t="n">
        <f aca="false">SUM(H31:I31)</f>
        <v>39288</v>
      </c>
      <c r="K31" s="47" t="n">
        <f aca="false">SUM(E31,H31,I31)</f>
        <v>323700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16667</v>
      </c>
      <c r="O31" s="30" t="n">
        <f aca="false">SUM(L31:N31)</f>
        <v>16667</v>
      </c>
      <c r="P31" s="50"/>
      <c r="Q31" s="50" t="n">
        <f aca="false">$Q$6/30</f>
        <v>200000</v>
      </c>
      <c r="R31" s="51" t="n">
        <f aca="false">IF(L31&gt;0,$L$5-L31,0)+($M$5-M31)+($N$5-N31)</f>
        <v>13333</v>
      </c>
      <c r="S31" s="50" t="n">
        <f aca="false">E31-Q31-R31</f>
        <v>71079</v>
      </c>
      <c r="T31" s="50"/>
      <c r="U31" s="50" t="n">
        <f aca="false">SUM(Q31:S31)</f>
        <v>284412</v>
      </c>
      <c r="V31" s="52" t="n">
        <f aca="false">SUM(H31)</f>
        <v>0</v>
      </c>
      <c r="W31" s="52" t="n">
        <f aca="false">SUM(U31:V31)</f>
        <v>284412</v>
      </c>
      <c r="X31" s="30" t="n">
        <f aca="false">IF(K31&gt;0,K31,0)</f>
        <v>323700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+'[2]BAM-EGS'!$BB36</f>
        <v>275852</v>
      </c>
      <c r="F32" s="42"/>
      <c r="G32" s="44"/>
      <c r="H32" s="45" t="n">
        <f aca="false">+'[3]BAM-EGS'!$BB36</f>
        <v>0</v>
      </c>
      <c r="I32" s="46" t="n">
        <f aca="false">'[4]BAM-3RD'!$BK2460</f>
        <v>39338</v>
      </c>
      <c r="J32" s="45" t="n">
        <f aca="false">SUM(H32:I32)</f>
        <v>39338</v>
      </c>
      <c r="K32" s="47" t="n">
        <f aca="false">SUM(E32,H32,I32)</f>
        <v>315190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55000</v>
      </c>
      <c r="O32" s="30" t="n">
        <f aca="false">SUM(L32:N32)</f>
        <v>55000</v>
      </c>
      <c r="P32" s="50"/>
      <c r="Q32" s="50" t="n">
        <f aca="false">$Q$6/30</f>
        <v>200000</v>
      </c>
      <c r="R32" s="51" t="n">
        <f aca="false">IF(L32&gt;0,$L$5-L32,0)+($M$5-M32)+($N$5-N32)</f>
        <v>-25000</v>
      </c>
      <c r="S32" s="50" t="n">
        <f aca="false">E32-Q32-R32</f>
        <v>100852</v>
      </c>
      <c r="T32" s="50"/>
      <c r="U32" s="50" t="n">
        <f aca="false">SUM(Q32:S32)</f>
        <v>275852</v>
      </c>
      <c r="V32" s="52" t="n">
        <f aca="false">SUM(H32)</f>
        <v>0</v>
      </c>
      <c r="W32" s="52" t="n">
        <f aca="false">SUM(U32:V32)</f>
        <v>275852</v>
      </c>
      <c r="X32" s="30" t="n">
        <f aca="false">IF(K32&gt;0,K32,0)</f>
        <v>315190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+'[2]BAM-EGS'!$BB37</f>
        <v>-699338</v>
      </c>
      <c r="F33" s="42"/>
      <c r="G33" s="44"/>
      <c r="H33" s="45" t="n">
        <f aca="false">+'[3]BAM-EGS'!$BB37</f>
        <v>1000000</v>
      </c>
      <c r="I33" s="46" t="n">
        <f aca="false">'[4]BAM-3RD'!$BK2461</f>
        <v>39338.4</v>
      </c>
      <c r="J33" s="45" t="n">
        <f aca="false">SUM(H33:I33)</f>
        <v>1039338.4</v>
      </c>
      <c r="K33" s="47" t="n">
        <f aca="false">SUM(E33,H33,I33)</f>
        <v>340000.4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60000</v>
      </c>
      <c r="O33" s="30" t="n">
        <f aca="false">SUM(L33:N33)</f>
        <v>60000</v>
      </c>
      <c r="P33" s="50"/>
      <c r="Q33" s="50" t="n">
        <f aca="false">$Q$6/30</f>
        <v>200000</v>
      </c>
      <c r="R33" s="51" t="n">
        <f aca="false">IF(L33&gt;0,$L$5-L33,0)+($M$5-M33)+($N$5-N33)</f>
        <v>-30000</v>
      </c>
      <c r="S33" s="50" t="n">
        <f aca="false">E33-Q33-R33</f>
        <v>-869338</v>
      </c>
      <c r="T33" s="50"/>
      <c r="U33" s="50" t="n">
        <f aca="false">SUM(Q33:S33)</f>
        <v>-699338</v>
      </c>
      <c r="V33" s="52" t="n">
        <f aca="false">SUM(H33)</f>
        <v>1000000</v>
      </c>
      <c r="W33" s="52" t="n">
        <f aca="false">SUM(U33:V33)</f>
        <v>300662</v>
      </c>
      <c r="X33" s="30" t="n">
        <f aca="false">IF(K33&gt;0,K33,0)</f>
        <v>340000.4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+'[2]BAM-EGS'!$BB38</f>
        <v>352171.200942516</v>
      </c>
      <c r="F34" s="42"/>
      <c r="G34" s="44"/>
      <c r="H34" s="45" t="n">
        <f aca="false">+'[3]BAM-EGS'!$BB38</f>
        <v>0</v>
      </c>
      <c r="I34" s="46" t="n">
        <f aca="false">'[4]BAM-3RD'!$BK2462</f>
        <v>39338.4</v>
      </c>
      <c r="J34" s="45" t="n">
        <f aca="false">SUM(H34:I34)</f>
        <v>39338.4</v>
      </c>
      <c r="K34" s="47" t="n">
        <f aca="false">SUM(E34,H34,I34)</f>
        <v>391509.600942516</v>
      </c>
      <c r="L34" s="58" t="n">
        <f aca="false">((L$6)-SUM(L$8:L33))/($A$37-$A33)</f>
        <v>0</v>
      </c>
      <c r="M34" s="58" t="n">
        <f aca="false">((M$6)-SUM(M$8:M33))/($A$37-$A33)</f>
        <v>0</v>
      </c>
      <c r="N34" s="49" t="n">
        <f aca="false">[1]Apr!$K42</f>
        <v>0</v>
      </c>
      <c r="O34" s="30" t="n">
        <f aca="false">SUM(L34:N34)</f>
        <v>0</v>
      </c>
      <c r="P34" s="50"/>
      <c r="Q34" s="50" t="n">
        <f aca="false">$Q$6/30</f>
        <v>200000</v>
      </c>
      <c r="R34" s="51" t="n">
        <f aca="false">IF(L34&gt;0,$L$5-L34,0)+($M$5-M34)+($N$5-N34)</f>
        <v>30000</v>
      </c>
      <c r="S34" s="50" t="n">
        <f aca="false">E34-Q34-R34</f>
        <v>122171.200942516</v>
      </c>
      <c r="T34" s="50"/>
      <c r="U34" s="50" t="n">
        <f aca="false">SUM(Q34:S34)</f>
        <v>352171.200942516</v>
      </c>
      <c r="V34" s="52" t="n">
        <f aca="false">SUM(H34)</f>
        <v>0</v>
      </c>
      <c r="W34" s="52" t="n">
        <f aca="false">SUM(U34:V34)</f>
        <v>352171.200942516</v>
      </c>
      <c r="X34" s="30" t="n">
        <f aca="false">IF(K34&gt;0,K34,0)</f>
        <v>391509.600942516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+'[2]BAM-EGS'!$BB39</f>
        <v>184467.266352495</v>
      </c>
      <c r="F35" s="42"/>
      <c r="G35" s="44"/>
      <c r="H35" s="45" t="n">
        <f aca="false">+'[3]BAM-EGS'!$BB39</f>
        <v>0</v>
      </c>
      <c r="I35" s="46" t="n">
        <f aca="false">'[4]BAM-3RD'!$BK2463</f>
        <v>39338.4</v>
      </c>
      <c r="J35" s="45" t="n">
        <f aca="false">SUM(H35:I35)</f>
        <v>39338.4</v>
      </c>
      <c r="K35" s="47" t="n">
        <f aca="false">SUM(E35,H35,I35)</f>
        <v>223805.666352495</v>
      </c>
      <c r="L35" s="58" t="n">
        <f aca="false">((L$6)-SUM(L$8:L34))/($A$37-$A34)</f>
        <v>0</v>
      </c>
      <c r="M35" s="58" t="n">
        <f aca="false">((M$6)-SUM(M$8:M34))/($A$37-$A34)</f>
        <v>0</v>
      </c>
      <c r="N35" s="58" t="n">
        <f aca="false">((N$6)-SUM(N$8:N34))/($A$37-$A34)</f>
        <v>18055.3333333333</v>
      </c>
      <c r="O35" s="30" t="n">
        <f aca="false">SUM(L35:N35)</f>
        <v>18055.3333333333</v>
      </c>
      <c r="P35" s="50"/>
      <c r="Q35" s="50" t="n">
        <f aca="false">$Q$6/30</f>
        <v>200000</v>
      </c>
      <c r="R35" s="59" t="n">
        <f aca="false">((R$6)-SUM(R$8:R34))/($A$37-$A34)</f>
        <v>11944.6666666667</v>
      </c>
      <c r="S35" s="50" t="n">
        <f aca="false">E35-Q35-R35</f>
        <v>-27477.4003141721</v>
      </c>
      <c r="T35" s="50"/>
      <c r="U35" s="50" t="n">
        <f aca="false">SUM(Q35:S35)</f>
        <v>184467.266352495</v>
      </c>
      <c r="V35" s="52" t="n">
        <f aca="false">SUM(H35)</f>
        <v>0</v>
      </c>
      <c r="W35" s="52" t="n">
        <f aca="false">SUM(U35:V35)</f>
        <v>184467.266352495</v>
      </c>
      <c r="X35" s="30" t="n">
        <f aca="false">IF(K35&gt;0,K35,0)</f>
        <v>223805.666352495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+'[2]BAM-EGS'!$BB40</f>
        <v>184467.266352494</v>
      </c>
      <c r="F36" s="42"/>
      <c r="G36" s="44"/>
      <c r="H36" s="45" t="n">
        <f aca="false">+'[3]BAM-EGS'!$BB40</f>
        <v>0</v>
      </c>
      <c r="I36" s="46" t="n">
        <f aca="false">'[4]BAM-3RD'!$BK2464</f>
        <v>39338.4</v>
      </c>
      <c r="J36" s="45" t="n">
        <f aca="false">SUM(H36:I36)</f>
        <v>39338.4</v>
      </c>
      <c r="K36" s="47" t="n">
        <f aca="false">SUM(E36,H36,I36)</f>
        <v>223805.666352495</v>
      </c>
      <c r="L36" s="58" t="n">
        <f aca="false">((L$6)-SUM(L$8:L35))/($A$37-$A35)</f>
        <v>0</v>
      </c>
      <c r="M36" s="58" t="n">
        <f aca="false">((M$6)-SUM(M$8:M35))/($A$37-$A35)</f>
        <v>0</v>
      </c>
      <c r="N36" s="58" t="n">
        <f aca="false">((N$6)-SUM(N$8:N35))/($A$37-$A35)</f>
        <v>18055.3333333333</v>
      </c>
      <c r="O36" s="30" t="n">
        <f aca="false">SUM(L36:N36)</f>
        <v>18055.3333333333</v>
      </c>
      <c r="P36" s="50"/>
      <c r="Q36" s="50" t="n">
        <f aca="false">$Q$6/30</f>
        <v>200000</v>
      </c>
      <c r="R36" s="59" t="n">
        <f aca="false">((R$6)-SUM(R$8:R35))/($A$37-$A35)</f>
        <v>11944.6666666667</v>
      </c>
      <c r="S36" s="50" t="n">
        <f aca="false">E36-Q36-R36</f>
        <v>-27477.4003141722</v>
      </c>
      <c r="T36" s="50"/>
      <c r="U36" s="50" t="n">
        <f aca="false">SUM(Q36:S36)</f>
        <v>184467.266352494</v>
      </c>
      <c r="V36" s="52" t="n">
        <f aca="false">SUM(H36)</f>
        <v>0</v>
      </c>
      <c r="W36" s="52" t="n">
        <f aca="false">SUM(U36:V36)</f>
        <v>184467.266352494</v>
      </c>
      <c r="X36" s="30" t="n">
        <f aca="false">IF(K36&gt;0,K36,0)</f>
        <v>223805.666352495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+'[2]BAM-EGS'!$BB41</f>
        <v>184467.266352494</v>
      </c>
      <c r="F37" s="42"/>
      <c r="G37" s="44"/>
      <c r="H37" s="45" t="n">
        <f aca="false">+'[3]BAM-EGS'!$BB41</f>
        <v>0</v>
      </c>
      <c r="I37" s="46" t="n">
        <f aca="false">'[4]BAM-3RD'!$BK2465</f>
        <v>39338.4</v>
      </c>
      <c r="J37" s="45" t="n">
        <f aca="false">SUM(H37:I37)</f>
        <v>39338.4</v>
      </c>
      <c r="K37" s="47" t="n">
        <f aca="false">SUM(E37,H37,I37)</f>
        <v>223805.666352494</v>
      </c>
      <c r="L37" s="58" t="n">
        <f aca="false">((L$6)-SUM(L$8:L36))/($A$37-$A36)</f>
        <v>0</v>
      </c>
      <c r="M37" s="58" t="n">
        <f aca="false">((M$6)-SUM(M$8:M36))/($A$37-$A36)</f>
        <v>0</v>
      </c>
      <c r="N37" s="58" t="n">
        <f aca="false">((N$6)-SUM(N$8:N36))/($A$37-$A36)</f>
        <v>18055.3333333333</v>
      </c>
      <c r="O37" s="30" t="n">
        <f aca="false">SUM(L37:N37)</f>
        <v>18055.3333333333</v>
      </c>
      <c r="P37" s="50"/>
      <c r="Q37" s="50" t="n">
        <f aca="false">$Q$6/30</f>
        <v>200000</v>
      </c>
      <c r="R37" s="59" t="n">
        <f aca="false">((R$6)-SUM(R$8:R36))/($A$37-$A36)</f>
        <v>11944.6666666667</v>
      </c>
      <c r="S37" s="50" t="n">
        <f aca="false">E37-Q37-R37</f>
        <v>-27477.4003141724</v>
      </c>
      <c r="T37" s="50"/>
      <c r="U37" s="50" t="n">
        <f aca="false">SUM(Q37:S37)</f>
        <v>184467.266352494</v>
      </c>
      <c r="V37" s="52" t="n">
        <f aca="false">SUM(H37)</f>
        <v>0</v>
      </c>
      <c r="W37" s="52" t="n">
        <f aca="false">SUM(U37:V37)</f>
        <v>184467.266352494</v>
      </c>
      <c r="X37" s="30" t="n">
        <f aca="false">IF(K37&gt;0,K37,0)</f>
        <v>223805.666352494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3000000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1160257</v>
      </c>
      <c r="J40" s="65" t="n">
        <f aca="false">SUM(J8:J39)</f>
        <v>4160257</v>
      </c>
      <c r="K40" s="66" t="n">
        <f aca="false">SUM(K8:K38)</f>
        <v>7160257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900000</v>
      </c>
      <c r="O40" s="66" t="n">
        <f aca="false">SUM(O8:O38)</f>
        <v>900000</v>
      </c>
      <c r="P40" s="67"/>
      <c r="Q40" s="66" t="n">
        <f aca="false">SUM(Q8:Q38)</f>
        <v>6000000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3000000</v>
      </c>
      <c r="V40" s="66" t="n">
        <f aca="false">SUM(V8:V38)</f>
        <v>3000000</v>
      </c>
      <c r="W40" s="66" t="n">
        <f aca="false">SUM(W8:W38)</f>
        <v>6000000</v>
      </c>
      <c r="X40" s="67" t="n">
        <f aca="false">SUM(X8:X39)</f>
        <v>7160257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SUM(C35:C38)</f>
        <v>0</v>
      </c>
      <c r="D43" s="75" t="n">
        <f aca="false">SUM(D35:D38)</f>
        <v>0</v>
      </c>
      <c r="E43" s="75" t="n">
        <f aca="false">SUM(E35:E38)</f>
        <v>553401.799057483</v>
      </c>
      <c r="F43" s="75" t="n">
        <f aca="false">SUM(F35:F38)</f>
        <v>0</v>
      </c>
      <c r="G43" s="75" t="n">
        <f aca="false">SUM(G35:G38)</f>
        <v>0</v>
      </c>
      <c r="H43" s="75" t="n">
        <f aca="false">SUM(H35:H38)</f>
        <v>0</v>
      </c>
      <c r="I43" s="75" t="n">
        <f aca="false">SUM(I35:I38)</f>
        <v>118015.2</v>
      </c>
      <c r="J43" s="75" t="n">
        <f aca="false">SUM(J35:J38)</f>
        <v>118015.2</v>
      </c>
      <c r="K43" s="75" t="n">
        <f aca="false">SUM(K35:K38)</f>
        <v>671416.999057483</v>
      </c>
      <c r="L43" s="75" t="n">
        <f aca="false">SUM(L35:L38)</f>
        <v>0</v>
      </c>
      <c r="M43" s="75" t="n">
        <f aca="false">SUM(M35:M38)</f>
        <v>0</v>
      </c>
      <c r="N43" s="75" t="n">
        <f aca="false">SUM(N35:N38)</f>
        <v>54165.9999999999</v>
      </c>
      <c r="O43" s="75" t="n">
        <f aca="false">SUM(O35:O38)</f>
        <v>54165.9999999999</v>
      </c>
      <c r="P43" s="75"/>
      <c r="Q43" s="75" t="n">
        <f aca="false">SUM(Q35:Q38)</f>
        <v>600000</v>
      </c>
      <c r="R43" s="75" t="n">
        <f aca="false">SUM(R35:R38)</f>
        <v>35834</v>
      </c>
      <c r="S43" s="75" t="n">
        <f aca="false">SUM(S35:S38)</f>
        <v>-82432.2009425167</v>
      </c>
      <c r="T43" s="75"/>
      <c r="U43" s="75" t="n">
        <f aca="false">SUM(U35:U38)</f>
        <v>553401.799057483</v>
      </c>
      <c r="V43" s="75" t="n">
        <f aca="false">SUM(V35:V38)</f>
        <v>0</v>
      </c>
      <c r="W43" s="75" t="n">
        <f aca="false">SUM(W35:W38)</f>
        <v>553401.799057483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760990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SUM(K13:K19)</f>
        <v>1845690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682656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SUM(K20:K26)</f>
        <v>1654340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129254.200942517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SUM(K27:K33)</f>
        <v>2165820.4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04/27/2001&amp;R&amp;D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