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1" sheetId="1" state="visible" r:id="rId3"/>
    <sheet name="BMSPT066" sheetId="2" state="visible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function="false" hidden="false" localSheetId="1" name="_xlnm.Print_Area" vbProcedure="false">BMSPT066!$A$1:$W$47</definedName>
    <definedName function="false" hidden="false" localSheetId="1" name="_xlnm.Print_Titles" vbProcedure="false">BMSPT066!$A:$A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<sst xmlns="http://schemas.openxmlformats.org/spreadsheetml/2006/main" count="74" uniqueCount="43">
  <si>
    <t xml:space="preserve">BAMMEL STORAGE ACTIVITY</t>
  </si>
  <si>
    <t xml:space="preserve">  </t>
  </si>
  <si>
    <t xml:space="preserve">VOLUME SPLIT BY Counterparties</t>
  </si>
  <si>
    <t xml:space="preserve">SWING CONTRACT VOLUMES</t>
  </si>
  <si>
    <t xml:space="preserve">ECT LONG/(SHORT)</t>
  </si>
  <si>
    <t xml:space="preserve">LONG/(SHORT)</t>
  </si>
  <si>
    <t xml:space="preserve">HPL INDEX</t>
  </si>
  <si>
    <t xml:space="preserve">HPL FIXED PRICE</t>
  </si>
  <si>
    <t xml:space="preserve"> TOTAL</t>
  </si>
  <si>
    <t xml:space="preserve">HL&amp;P</t>
  </si>
  <si>
    <t xml:space="preserve">CP&amp;L</t>
  </si>
  <si>
    <t xml:space="preserve">TUFCO</t>
  </si>
  <si>
    <t xml:space="preserve">TOTAL</t>
  </si>
  <si>
    <t xml:space="preserve">ECT FIRST OF THE MONTH</t>
  </si>
  <si>
    <t xml:space="preserve">TUFCO/ HL&amp;P/ CP&amp;L SWING VOLUME</t>
  </si>
  <si>
    <t xml:space="preserve">ECT LONG OR (SHORT)</t>
  </si>
  <si>
    <t xml:space="preserve">ECT TOTAL</t>
  </si>
  <si>
    <t xml:space="preserve">HPLC Excluding 3rd Party</t>
  </si>
  <si>
    <t xml:space="preserve">Net LONG/ (SHORT)</t>
  </si>
  <si>
    <t xml:space="preserve">MTD Adjustment</t>
  </si>
  <si>
    <t xml:space="preserve">CURRENT DAY</t>
  </si>
  <si>
    <t xml:space="preserve">Total</t>
  </si>
  <si>
    <t xml:space="preserve">3rd Party</t>
  </si>
  <si>
    <t xml:space="preserve">HPLC Total</t>
  </si>
  <si>
    <t xml:space="preserve">Reinject Fees</t>
  </si>
  <si>
    <t xml:space="preserve">Injected Volume</t>
  </si>
  <si>
    <t xml:space="preserve">Value</t>
  </si>
  <si>
    <t xml:space="preserve">Beginning Balance</t>
  </si>
  <si>
    <t xml:space="preserve">Scheduled</t>
  </si>
  <si>
    <t xml:space="preserve">Estimated</t>
  </si>
  <si>
    <t xml:space="preserve">Index:</t>
  </si>
  <si>
    <t xml:space="preserve">Fuel:</t>
  </si>
  <si>
    <t xml:space="preserve">Fuel Rate:</t>
  </si>
  <si>
    <t xml:space="preserve">Ending Balance</t>
  </si>
  <si>
    <t xml:space="preserve">Prod.Tx Rate:</t>
  </si>
  <si>
    <t xml:space="preserve">Variances:</t>
  </si>
  <si>
    <t xml:space="preserve">Total Projected</t>
  </si>
  <si>
    <t xml:space="preserve">March 31 thru April 6</t>
  </si>
  <si>
    <t xml:space="preserve">April 7 thru April 13</t>
  </si>
  <si>
    <t xml:space="preserve">Previous Position:</t>
  </si>
  <si>
    <t xml:space="preserve">April 14 thru April 20</t>
  </si>
  <si>
    <t xml:space="preserve">Variance:</t>
  </si>
  <si>
    <t xml:space="preserve">April 21 thru April 27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</si>
</sst>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#,##0_);[RED]\(#,##0\)"/>
    <numFmt numFmtId="166" formatCode="[$-409]mmm\-yy"/>
    <numFmt numFmtId="167" formatCode="0"/>
    <numFmt numFmtId="168" formatCode="[$-409]#,##0.00_);[RED]\(#,##0.00\)"/>
    <numFmt numFmtId="169" formatCode="mm/dd/yy"/>
    <numFmt numFmtId="170" formatCode="\$#,##0.0000_);[RED]&quot;($&quot;#,##0.0000\)"/>
    <numFmt numFmtId="171" formatCode="\$#,##0.00_);[RED]&quot;($&quot;#,##0.00\)"/>
    <numFmt numFmtId="172" formatCode="\$#,##0.000_);[RED]&quot;($&quot;#,##0.000\)"/>
    <numFmt numFmtId="173" formatCode="0%"/>
    <numFmt numFmtId="174" formatCode="0.000%"/>
    <numFmt numFmtId="175" formatCode="\$#,##0.00000_);[RED]&quot;($&quot;#,##0.00000\)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.5"/>
      <color rgb="FF000000"/>
      <name val="Arial"/>
      <family val="2"/>
    </font>
    <font>
      <b val="true"/>
      <sz val="10"/>
      <name val="Arial"/>
      <family val="0"/>
    </font>
    <font>
      <b val="true"/>
      <sz val="18"/>
      <name val="Arial"/>
      <family val="2"/>
    </font>
    <font>
      <b val="true"/>
      <sz val="20"/>
      <name val="Arial"/>
      <family val="2"/>
    </font>
    <font>
      <b val="true"/>
      <sz val="12"/>
      <name val="Arial"/>
      <family val="0"/>
    </font>
    <font>
      <b val="true"/>
      <sz val="8"/>
      <name val="MS Sans Serif"/>
      <family val="0"/>
    </font>
    <font>
      <b val="true"/>
      <sz val="8"/>
      <name val="Arial"/>
      <family val="0"/>
    </font>
    <font>
      <b val="true"/>
      <sz val="8"/>
      <name val="Arial"/>
      <family val="2"/>
    </font>
    <font>
      <sz val="7"/>
      <name val="MS Sans Serif"/>
      <family val="0"/>
    </font>
    <font>
      <sz val="7"/>
      <name val="Arial"/>
      <family val="2"/>
    </font>
    <font>
      <sz val="9"/>
      <name val="Arial"/>
      <family val="0"/>
    </font>
    <font>
      <sz val="10"/>
      <color rgb="FF0000FF"/>
      <name val="Arial"/>
      <family val="0"/>
    </font>
    <font>
      <b val="true"/>
      <sz val="10"/>
      <color rgb="FF0000FF"/>
      <name val="Arial"/>
      <family val="2"/>
    </font>
    <font>
      <sz val="7"/>
      <name val="MS Sans Serif"/>
      <family val="2"/>
    </font>
    <font>
      <b val="true"/>
      <sz val="10"/>
      <name val="MS Sans Serif"/>
      <family val="2"/>
    </font>
    <font>
      <sz val="7"/>
      <color rgb="FF0000FF"/>
      <name val="MS Sans Serif"/>
      <family val="2"/>
    </font>
    <font>
      <b val="true"/>
      <sz val="10"/>
      <color rgb="FF800080"/>
      <name val="MS Sans Serif"/>
      <family val="2"/>
    </font>
    <font>
      <b val="true"/>
      <sz val="10"/>
      <color rgb="FF00CCFF"/>
      <name val="MS Sans Serif"/>
      <family val="2"/>
    </font>
    <font>
      <sz val="10"/>
      <name val="Arial"/>
      <family val="2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/>
      <bottom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tted"/>
      <diagonal/>
    </border>
    <border diagonalUp="false" diagonalDown="false">
      <left/>
      <right/>
      <top style="dotted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</cellStyleXfs>
  <cellXfs count="7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9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7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75" fontId="2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BMSPT066!$C$43:$D$43</c:f>
              <c:strCache>
                <c:ptCount val="1"/>
                <c:pt idx="0">
                  <c:v>0  0 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BMSPT066!$E$42:$W$42</c:f>
              <c:strCache>
                <c:ptCount val="19"/>
                <c:pt idx="0">
                  <c:v>416,983 </c:v>
                </c:pt>
                <c:pt idx="1">
                  <c:v/>
                </c:pt>
                <c:pt idx="2">
                  <c:v/>
                </c:pt>
                <c:pt idx="3">
                  <c:v>0 </c:v>
                </c:pt>
                <c:pt idx="4">
                  <c:v>0 </c:v>
                </c:pt>
                <c:pt idx="5">
                  <c:v/>
                </c:pt>
                <c:pt idx="6">
                  <c:v>416,983 </c:v>
                </c:pt>
                <c:pt idx="7">
                  <c:v>0 </c:v>
                </c:pt>
                <c:pt idx="8">
                  <c:v>0 </c:v>
                </c:pt>
                <c:pt idx="9">
                  <c:v>0 </c:v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</c:strCache>
            </c:strRef>
          </c:cat>
          <c:val>
            <c:numRef>
              <c:f>BMSPT066!$E$43:$W$43</c:f>
              <c:numCache>
                <c:formatCode>[$-409]#,##0_);[RED]\(#,##0\)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</c:ser>
        <c:ser>
          <c:idx val="1"/>
          <c:order val="1"/>
          <c:tx>
            <c:strRef>
              <c:f>BMSPT066!$C$44:$D$44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BMSPT066!$E$42:$W$42</c:f>
              <c:strCache>
                <c:ptCount val="19"/>
                <c:pt idx="0">
                  <c:v>416,983 </c:v>
                </c:pt>
                <c:pt idx="1">
                  <c:v/>
                </c:pt>
                <c:pt idx="2">
                  <c:v/>
                </c:pt>
                <c:pt idx="3">
                  <c:v>0 </c:v>
                </c:pt>
                <c:pt idx="4">
                  <c:v>0 </c:v>
                </c:pt>
                <c:pt idx="5">
                  <c:v/>
                </c:pt>
                <c:pt idx="6">
                  <c:v>416,983 </c:v>
                </c:pt>
                <c:pt idx="7">
                  <c:v>0 </c:v>
                </c:pt>
                <c:pt idx="8">
                  <c:v>0 </c:v>
                </c:pt>
                <c:pt idx="9">
                  <c:v>0 </c:v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</c:strCache>
            </c:strRef>
          </c:cat>
          <c:val>
            <c:numRef>
              <c:f>BMSPT066!$E$44:$W$44</c:f>
              <c:numCache>
                <c:formatCode>[$-409]#,##0_);[RED]\(#,##0\)</c:formatCode>
                <c:ptCount val="19"/>
                <c:pt idx="6">
                  <c:v>790405.9</c:v>
                </c:pt>
              </c:numCache>
            </c:numRef>
          </c:val>
        </c:ser>
        <c:gapWidth val="150"/>
        <c:overlap val="0"/>
        <c:axId val="4129270"/>
        <c:axId val="11994801"/>
      </c:barChart>
      <c:catAx>
        <c:axId val="4129270"/>
        <c:scaling>
          <c:orientation val="minMax"/>
        </c:scaling>
        <c:delete val="0"/>
        <c:axPos val="b"/>
        <c:numFmt formatCode="[$-409]#,##0_);[RED]\(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994801"/>
        <c:crossesAt val="0"/>
        <c:auto val="1"/>
        <c:lblAlgn val="ctr"/>
        <c:lblOffset val="100"/>
        <c:noMultiLvlLbl val="0"/>
      </c:catAx>
      <c:valAx>
        <c:axId val="1199480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[$-409]#,##0_);[RED]\(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2927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TUFCO/TUFCO%2020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BAM-hplr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BAM-EGS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BAM-3RD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BMSPT03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***01"/>
      <sheetName val="***02"/>
      <sheetName val="***03"/>
      <sheetName val="***04"/>
      <sheetName val="***05"/>
      <sheetName val="***06"/>
      <sheetName val="***07"/>
      <sheetName val="***08"/>
      <sheetName val="***09"/>
      <sheetName val="***10"/>
      <sheetName val="***11"/>
      <sheetName val="***12"/>
      <sheetName val="***13"/>
      <sheetName val="***14"/>
      <sheetName val="***15"/>
      <sheetName val="***16"/>
      <sheetName val="***17"/>
      <sheetName val="***18"/>
      <sheetName val="***19"/>
      <sheetName val="***21"/>
      <sheetName val="Jan"/>
      <sheetName val="Jan 99a"/>
      <sheetName val="Feb"/>
      <sheetName val="Mar"/>
      <sheetName val="Apr"/>
      <sheetName val="May"/>
      <sheetName val="June"/>
      <sheetName val="Notes"/>
      <sheetName val="Oblig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10">
          <cell r="J10">
            <v>30000</v>
          </cell>
        </row>
        <row r="16">
          <cell r="K16">
            <v>35000</v>
          </cell>
        </row>
        <row r="17">
          <cell r="K17">
            <v>42500</v>
          </cell>
        </row>
        <row r="18">
          <cell r="K18">
            <v>0</v>
          </cell>
        </row>
        <row r="19">
          <cell r="K19">
            <v>20000</v>
          </cell>
        </row>
        <row r="20">
          <cell r="K20">
            <v>24917</v>
          </cell>
        </row>
        <row r="21">
          <cell r="K21">
            <v>40000</v>
          </cell>
        </row>
        <row r="22">
          <cell r="K22">
            <v>40000</v>
          </cell>
        </row>
        <row r="23">
          <cell r="K23">
            <v>31667</v>
          </cell>
        </row>
        <row r="24">
          <cell r="K24">
            <v>51667</v>
          </cell>
        </row>
        <row r="25">
          <cell r="K25">
            <v>40000</v>
          </cell>
        </row>
        <row r="26">
          <cell r="K26">
            <v>12500</v>
          </cell>
        </row>
        <row r="27">
          <cell r="K27">
            <v>8750</v>
          </cell>
        </row>
        <row r="28">
          <cell r="K28">
            <v>55000</v>
          </cell>
        </row>
        <row r="29">
          <cell r="K29">
            <v>55000</v>
          </cell>
        </row>
        <row r="30">
          <cell r="K30">
            <v>55000</v>
          </cell>
        </row>
        <row r="31">
          <cell r="K31">
            <v>30000</v>
          </cell>
        </row>
        <row r="32">
          <cell r="K32">
            <v>50000</v>
          </cell>
        </row>
        <row r="33">
          <cell r="K33">
            <v>17500</v>
          </cell>
        </row>
        <row r="34">
          <cell r="K34">
            <v>8333</v>
          </cell>
        </row>
        <row r="35">
          <cell r="K35">
            <v>25000</v>
          </cell>
        </row>
        <row r="36">
          <cell r="K36">
            <v>15625</v>
          </cell>
        </row>
        <row r="37">
          <cell r="K37">
            <v>25500</v>
          </cell>
        </row>
        <row r="38">
          <cell r="K38">
            <v>30208</v>
          </cell>
        </row>
        <row r="39">
          <cell r="K39">
            <v>16667</v>
          </cell>
        </row>
        <row r="40">
          <cell r="K40">
            <v>55000</v>
          </cell>
        </row>
        <row r="41">
          <cell r="K41">
            <v>60000</v>
          </cell>
        </row>
        <row r="42">
          <cell r="K42">
            <v>0</v>
          </cell>
        </row>
      </sheetData>
      <sheetData sheetId="25"/>
      <sheetData sheetId="26"/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BAM-EGS"/>
    </sheetNames>
    <sheetDataSet>
      <sheetData sheetId="0"/>
      <sheetData sheetId="1">
        <row r="9">
          <cell r="BB9">
            <v>3000000</v>
          </cell>
        </row>
        <row r="12">
          <cell r="BB12">
            <v>-19956.05</v>
          </cell>
        </row>
        <row r="13">
          <cell r="BB13">
            <v>16773.95</v>
          </cell>
        </row>
        <row r="14">
          <cell r="BB14">
            <v>144985.5</v>
          </cell>
        </row>
        <row r="15">
          <cell r="BB15">
            <v>109065.75</v>
          </cell>
        </row>
        <row r="16">
          <cell r="BB16">
            <v>15320.75</v>
          </cell>
        </row>
        <row r="17">
          <cell r="BB17">
            <v>18914.05</v>
          </cell>
        </row>
        <row r="18">
          <cell r="BB18">
            <v>301004.05</v>
          </cell>
        </row>
        <row r="19">
          <cell r="BB19">
            <v>310574.05</v>
          </cell>
        </row>
        <row r="20">
          <cell r="BB20">
            <v>288794.05</v>
          </cell>
        </row>
        <row r="21">
          <cell r="BB21">
            <v>222416.6</v>
          </cell>
        </row>
        <row r="22">
          <cell r="BB22">
            <v>212406.6</v>
          </cell>
        </row>
        <row r="23">
          <cell r="BB23">
            <v>279016.6</v>
          </cell>
        </row>
        <row r="24">
          <cell r="BB24">
            <v>306229.7</v>
          </cell>
        </row>
        <row r="25">
          <cell r="BB25">
            <v>217749.7</v>
          </cell>
        </row>
        <row r="26">
          <cell r="BB26">
            <v>236239.7</v>
          </cell>
        </row>
        <row r="27">
          <cell r="BB27">
            <v>-781140.3</v>
          </cell>
        </row>
        <row r="28">
          <cell r="BB28">
            <v>127459.7</v>
          </cell>
        </row>
        <row r="29">
          <cell r="BB29">
            <v>178602.7</v>
          </cell>
        </row>
        <row r="30">
          <cell r="BB30">
            <v>154222.95</v>
          </cell>
        </row>
        <row r="31">
          <cell r="BB31">
            <v>-829887.05</v>
          </cell>
        </row>
        <row r="32">
          <cell r="BB32">
            <v>300702.95</v>
          </cell>
        </row>
        <row r="33">
          <cell r="BB33">
            <v>315932.95</v>
          </cell>
        </row>
        <row r="34">
          <cell r="BB34">
            <v>286022.95</v>
          </cell>
        </row>
        <row r="35">
          <cell r="BB35">
            <v>293965.2</v>
          </cell>
        </row>
        <row r="36">
          <cell r="BB36">
            <v>285262.7</v>
          </cell>
        </row>
        <row r="37">
          <cell r="BB37">
            <v>-678697</v>
          </cell>
        </row>
        <row r="38">
          <cell r="BB38">
            <v>310000</v>
          </cell>
        </row>
        <row r="39">
          <cell r="BB39">
            <v>275000</v>
          </cell>
        </row>
        <row r="40">
          <cell r="BB40">
            <v>275000</v>
          </cell>
        </row>
        <row r="41">
          <cell r="BB41">
            <v>245000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BAM-EGS"/>
    </sheetNames>
    <sheetDataSet>
      <sheetData sheetId="0"/>
      <sheetData sheetId="1">
        <row r="9">
          <cell r="BB9">
            <v>3000000</v>
          </cell>
        </row>
        <row r="12">
          <cell r="BB12">
            <v>0</v>
          </cell>
        </row>
        <row r="13">
          <cell r="BB13">
            <v>0</v>
          </cell>
        </row>
        <row r="14">
          <cell r="BB14">
            <v>0</v>
          </cell>
        </row>
        <row r="15">
          <cell r="BB15">
            <v>0</v>
          </cell>
        </row>
        <row r="16">
          <cell r="BB16">
            <v>0</v>
          </cell>
        </row>
        <row r="17">
          <cell r="BB17">
            <v>0</v>
          </cell>
        </row>
        <row r="18">
          <cell r="BB18">
            <v>0</v>
          </cell>
        </row>
        <row r="19">
          <cell r="BB19">
            <v>0</v>
          </cell>
        </row>
        <row r="20">
          <cell r="BB20">
            <v>0</v>
          </cell>
        </row>
        <row r="21">
          <cell r="BB21">
            <v>0</v>
          </cell>
        </row>
        <row r="22">
          <cell r="BB22">
            <v>0</v>
          </cell>
        </row>
        <row r="23">
          <cell r="BB23">
            <v>0</v>
          </cell>
        </row>
        <row r="24">
          <cell r="BB24">
            <v>0</v>
          </cell>
        </row>
        <row r="25">
          <cell r="BB25">
            <v>0</v>
          </cell>
        </row>
        <row r="26">
          <cell r="BB26">
            <v>0</v>
          </cell>
        </row>
        <row r="27">
          <cell r="BB27">
            <v>1000000</v>
          </cell>
        </row>
        <row r="28">
          <cell r="BB28">
            <v>0</v>
          </cell>
        </row>
        <row r="29">
          <cell r="BB29">
            <v>0</v>
          </cell>
        </row>
        <row r="30">
          <cell r="BB30">
            <v>0</v>
          </cell>
        </row>
        <row r="31">
          <cell r="BB31">
            <v>1000000</v>
          </cell>
        </row>
        <row r="32">
          <cell r="BB32">
            <v>0</v>
          </cell>
        </row>
        <row r="33">
          <cell r="BB33">
            <v>0</v>
          </cell>
        </row>
        <row r="34">
          <cell r="BB34">
            <v>0</v>
          </cell>
        </row>
        <row r="35">
          <cell r="BB35">
            <v>0</v>
          </cell>
        </row>
        <row r="36">
          <cell r="BB36">
            <v>0</v>
          </cell>
        </row>
        <row r="37">
          <cell r="BB37">
            <v>1000000</v>
          </cell>
        </row>
        <row r="38">
          <cell r="BB38">
            <v>0</v>
          </cell>
        </row>
        <row r="39">
          <cell r="BB39">
            <v>0</v>
          </cell>
        </row>
        <row r="40">
          <cell r="BB40">
            <v>0</v>
          </cell>
        </row>
        <row r="41">
          <cell r="BB41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Bammel Cumulative"/>
      <sheetName val="BAM-3RD"/>
    </sheetNames>
    <sheetDataSet>
      <sheetData sheetId="0"/>
      <sheetData sheetId="1">
        <row r="2436">
          <cell r="BK2436">
            <v>39913</v>
          </cell>
        </row>
        <row r="2437">
          <cell r="BK2437">
            <v>39913</v>
          </cell>
        </row>
        <row r="2438">
          <cell r="BK2438">
            <v>38570</v>
          </cell>
        </row>
        <row r="2439">
          <cell r="BK2439">
            <v>38005</v>
          </cell>
        </row>
        <row r="2440">
          <cell r="BK2440">
            <v>38305</v>
          </cell>
        </row>
        <row r="2441">
          <cell r="BK2441">
            <v>38207</v>
          </cell>
        </row>
        <row r="2442">
          <cell r="BK2442">
            <v>38207</v>
          </cell>
        </row>
        <row r="2443">
          <cell r="BK2443">
            <v>38207</v>
          </cell>
        </row>
        <row r="2444">
          <cell r="BK2444">
            <v>38207</v>
          </cell>
        </row>
        <row r="2445">
          <cell r="BK2445">
            <v>38604</v>
          </cell>
        </row>
        <row r="2446">
          <cell r="BK2446">
            <v>38604</v>
          </cell>
        </row>
        <row r="2447">
          <cell r="BK2447">
            <v>38604</v>
          </cell>
        </row>
        <row r="2448">
          <cell r="BK2448">
            <v>39318</v>
          </cell>
        </row>
        <row r="2449">
          <cell r="BK2449">
            <v>39318</v>
          </cell>
        </row>
        <row r="2450">
          <cell r="BK2450">
            <v>39318</v>
          </cell>
        </row>
        <row r="2451">
          <cell r="BK2451">
            <v>39318</v>
          </cell>
        </row>
        <row r="2452">
          <cell r="BK2452">
            <v>39318</v>
          </cell>
        </row>
        <row r="2453">
          <cell r="BK2453">
            <v>37138</v>
          </cell>
        </row>
        <row r="2454">
          <cell r="BK2454">
            <v>37573</v>
          </cell>
        </row>
        <row r="2455">
          <cell r="BK2455">
            <v>37573</v>
          </cell>
        </row>
        <row r="2456">
          <cell r="BK2456">
            <v>37573</v>
          </cell>
        </row>
        <row r="2457">
          <cell r="BK2457">
            <v>37573</v>
          </cell>
        </row>
        <row r="2458">
          <cell r="BK2458">
            <v>37573</v>
          </cell>
        </row>
        <row r="2459">
          <cell r="BK2459">
            <v>37895</v>
          </cell>
        </row>
        <row r="2460">
          <cell r="BK2460">
            <v>37937</v>
          </cell>
        </row>
        <row r="2461">
          <cell r="BK2461">
            <v>37937.2</v>
          </cell>
        </row>
        <row r="2462">
          <cell r="BK2462">
            <v>37937.2</v>
          </cell>
        </row>
        <row r="2463">
          <cell r="BK2463">
            <v>37937.2</v>
          </cell>
        </row>
        <row r="2464">
          <cell r="BK2464">
            <v>37937.2</v>
          </cell>
        </row>
        <row r="2465">
          <cell r="BK2465">
            <v>37937.2</v>
          </cell>
        </row>
        <row r="2468">
          <cell r="BK2468">
            <v>1150457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hart1"/>
      <sheetName val="BMSPT066"/>
    </sheetNames>
    <sheetDataSet>
      <sheetData sheetId="0"/>
      <sheetData sheetId="1">
        <row r="37">
          <cell r="K37">
            <v>105390</v>
          </cell>
        </row>
        <row r="38">
          <cell r="K38">
            <v>224120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50"/>
  <sheetViews>
    <sheetView showFormulas="false" showGridLines="true" showRowColHeaders="true" showZeros="true" rightToLeft="false" tabSelected="true" showOutlineSymbols="true" defaultGridColor="true" view="normal" topLeftCell="A17" colorId="64" zoomScale="100" zoomScaleNormal="100" zoomScalePageLayoutView="100" workbookViewId="0">
      <selection pane="topLeft" activeCell="E26" activeCellId="0" sqref="E2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41"/>
    <col collapsed="false" customWidth="true" hidden="false" outlineLevel="0" max="3" min="2" style="2" width="10.71"/>
    <col collapsed="false" customWidth="true" hidden="false" outlineLevel="0" max="4" min="4" style="2" width="9.41"/>
    <col collapsed="false" customWidth="true" hidden="false" outlineLevel="0" max="5" min="5" style="3" width="11.42"/>
    <col collapsed="false" customWidth="true" hidden="false" outlineLevel="0" max="6" min="6" style="3" width="10.41"/>
    <col collapsed="false" customWidth="true" hidden="false" outlineLevel="0" max="7" min="7" style="3" width="8.14"/>
    <col collapsed="false" customWidth="true" hidden="false" outlineLevel="0" max="8" min="8" style="3" width="11.56"/>
    <col collapsed="false" customWidth="true" hidden="false" outlineLevel="0" max="9" min="9" style="3" width="10.28"/>
    <col collapsed="false" customWidth="true" hidden="false" outlineLevel="0" max="10" min="10" style="3" width="11.42"/>
    <col collapsed="false" customWidth="true" hidden="false" outlineLevel="0" max="11" min="11" style="4" width="11.42"/>
    <col collapsed="false" customWidth="true" hidden="false" outlineLevel="0" max="12" min="12" style="2" width="6.56"/>
    <col collapsed="false" customWidth="true" hidden="false" outlineLevel="0" max="13" min="13" style="2" width="6.85"/>
    <col collapsed="false" customWidth="true" hidden="false" outlineLevel="0" max="15" min="14" style="2" width="10.71"/>
    <col collapsed="false" customWidth="true" hidden="false" outlineLevel="0" max="16" min="16" style="2" width="2.13"/>
    <col collapsed="false" customWidth="true" hidden="false" outlineLevel="0" max="17" min="17" style="2" width="13.7"/>
    <col collapsed="false" customWidth="true" hidden="false" outlineLevel="0" max="18" min="18" style="2" width="12.42"/>
    <col collapsed="false" customWidth="true" hidden="false" outlineLevel="0" max="19" min="19" style="2" width="12.85"/>
    <col collapsed="false" customWidth="true" hidden="false" outlineLevel="0" max="20" min="20" style="2" width="1.85"/>
    <col collapsed="false" customWidth="true" hidden="false" outlineLevel="0" max="21" min="21" style="2" width="11.99"/>
    <col collapsed="false" customWidth="true" hidden="false" outlineLevel="0" max="22" min="22" style="2" width="12.14"/>
    <col collapsed="false" customWidth="true" hidden="false" outlineLevel="0" max="23" min="23" style="2" width="13.56"/>
    <col collapsed="false" customWidth="true" hidden="false" outlineLevel="0" max="24" min="24" style="2" width="10.41"/>
    <col collapsed="false" customWidth="true" hidden="false" outlineLevel="0" max="25" min="25" style="2" width="11.7"/>
    <col collapsed="false" customWidth="true" hidden="false" outlineLevel="0" max="26" min="26" style="2" width="9.99"/>
    <col collapsed="false" customWidth="true" hidden="false" outlineLevel="0" max="27" min="27" style="2" width="10.28"/>
    <col collapsed="false" customWidth="true" hidden="false" outlineLevel="0" max="28" min="28" style="2" width="10.13"/>
    <col collapsed="false" customWidth="false" hidden="false" outlineLevel="0" max="30" min="29" style="2" width="9.14"/>
    <col collapsed="false" customWidth="true" hidden="false" outlineLevel="0" max="31" min="31" style="2" width="8.14"/>
    <col collapsed="false" customWidth="true" hidden="false" outlineLevel="0" max="32" min="32" style="2" width="9.7"/>
    <col collapsed="false" customWidth="true" hidden="false" outlineLevel="0" max="33" min="33" style="2" width="10.56"/>
    <col collapsed="false" customWidth="true" hidden="false" outlineLevel="0" max="35" min="34" style="2" width="11.28"/>
    <col collapsed="false" customWidth="true" hidden="false" outlineLevel="0" max="36" min="36" style="2" width="9.28"/>
    <col collapsed="false" customWidth="false" hidden="false" outlineLevel="0" max="37" min="37" style="2" width="9.14"/>
    <col collapsed="false" customWidth="true" hidden="false" outlineLevel="0" max="38" min="38" style="2" width="11.99"/>
    <col collapsed="false" customWidth="true" hidden="false" outlineLevel="0" max="39" min="39" style="2" width="12.7"/>
    <col collapsed="false" customWidth="false" hidden="false" outlineLevel="0" max="257" min="40" style="2" width="9.14"/>
  </cols>
  <sheetData>
    <row r="1" customFormat="false" ht="38.25" hidden="false" customHeight="true" outlineLevel="0" collapsed="false">
      <c r="A1" s="5" t="s">
        <v>0</v>
      </c>
      <c r="B1" s="5"/>
      <c r="C1" s="5"/>
      <c r="D1" s="5"/>
      <c r="E1" s="5"/>
      <c r="F1" s="6" t="s">
        <v>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</row>
    <row r="2" customFormat="false" ht="16.5" hidden="false" customHeight="true" outlineLevel="0" collapsed="false">
      <c r="A2" s="8" t="s">
        <v>2</v>
      </c>
      <c r="B2" s="8"/>
      <c r="C2" s="8"/>
      <c r="D2" s="8"/>
      <c r="E2" s="8"/>
      <c r="F2" s="9"/>
      <c r="G2" s="9"/>
      <c r="H2" s="9"/>
      <c r="I2" s="9"/>
      <c r="J2" s="9"/>
      <c r="K2" s="9"/>
      <c r="T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</row>
    <row r="3" customFormat="false" ht="16.5" hidden="false" customHeight="true" outlineLevel="0" collapsed="false">
      <c r="A3" s="10" t="n">
        <v>36982</v>
      </c>
      <c r="B3" s="10"/>
      <c r="C3" s="10"/>
      <c r="D3" s="10"/>
      <c r="E3" s="10"/>
      <c r="F3" s="11"/>
      <c r="G3" s="11"/>
      <c r="H3" s="11"/>
      <c r="I3" s="11"/>
      <c r="J3" s="11"/>
      <c r="K3" s="12"/>
      <c r="L3" s="13" t="s">
        <v>3</v>
      </c>
      <c r="M3" s="13"/>
      <c r="N3" s="13"/>
      <c r="O3" s="13"/>
      <c r="Q3" s="14" t="s">
        <v>4</v>
      </c>
      <c r="R3" s="14"/>
      <c r="S3" s="14"/>
      <c r="T3" s="15"/>
      <c r="U3" s="13" t="s">
        <v>5</v>
      </c>
      <c r="V3" s="13"/>
      <c r="W3" s="13"/>
      <c r="X3" s="16"/>
      <c r="Y3" s="16"/>
      <c r="Z3" s="16"/>
      <c r="AA3" s="16"/>
      <c r="AB3" s="16"/>
      <c r="AC3" s="7"/>
      <c r="AD3" s="7"/>
      <c r="AE3" s="7"/>
      <c r="AF3" s="7"/>
      <c r="AG3" s="7"/>
      <c r="AH3" s="7"/>
      <c r="AI3" s="7"/>
    </row>
    <row r="4" customFormat="false" ht="47.25" hidden="false" customHeight="true" outlineLevel="0" collapsed="false">
      <c r="C4" s="17" t="s">
        <v>6</v>
      </c>
      <c r="D4" s="17"/>
      <c r="E4" s="17"/>
      <c r="F4" s="17" t="s">
        <v>7</v>
      </c>
      <c r="G4" s="17"/>
      <c r="H4" s="17"/>
      <c r="I4" s="17"/>
      <c r="J4" s="17"/>
      <c r="K4" s="18" t="s">
        <v>8</v>
      </c>
      <c r="L4" s="19" t="s">
        <v>9</v>
      </c>
      <c r="M4" s="19" t="s">
        <v>10</v>
      </c>
      <c r="N4" s="19" t="s">
        <v>11</v>
      </c>
      <c r="O4" s="19" t="s">
        <v>12</v>
      </c>
      <c r="P4" s="18"/>
      <c r="Q4" s="20" t="s">
        <v>13</v>
      </c>
      <c r="R4" s="21" t="s">
        <v>14</v>
      </c>
      <c r="S4" s="22" t="s">
        <v>15</v>
      </c>
      <c r="T4" s="23"/>
      <c r="U4" s="24" t="s">
        <v>16</v>
      </c>
      <c r="V4" s="24" t="s">
        <v>17</v>
      </c>
      <c r="W4" s="24" t="s">
        <v>18</v>
      </c>
      <c r="X4" s="25"/>
      <c r="Y4" s="25"/>
      <c r="Z4" s="25"/>
      <c r="AA4" s="25"/>
      <c r="AB4" s="25"/>
      <c r="AC4" s="7"/>
      <c r="AD4" s="7"/>
      <c r="AE4" s="26"/>
      <c r="AF4" s="27"/>
      <c r="AG4" s="27"/>
      <c r="AH4" s="27"/>
      <c r="AI4" s="27"/>
      <c r="AJ4" s="27"/>
      <c r="AK4" s="27"/>
      <c r="AL4" s="27"/>
      <c r="AM4" s="27"/>
      <c r="AN4" s="7"/>
      <c r="AO4" s="7"/>
    </row>
    <row r="5" customFormat="false" ht="22.5" hidden="false" customHeight="false" outlineLevel="0" collapsed="false">
      <c r="C5" s="28" t="s">
        <v>19</v>
      </c>
      <c r="D5" s="28" t="s">
        <v>20</v>
      </c>
      <c r="E5" s="17" t="s">
        <v>21</v>
      </c>
      <c r="F5" s="28" t="s">
        <v>19</v>
      </c>
      <c r="G5" s="28" t="s">
        <v>20</v>
      </c>
      <c r="H5" s="17" t="s">
        <v>21</v>
      </c>
      <c r="I5" s="17" t="s">
        <v>22</v>
      </c>
      <c r="J5" s="17" t="s">
        <v>23</v>
      </c>
      <c r="K5" s="18"/>
      <c r="L5" s="25" t="n">
        <v>0</v>
      </c>
      <c r="M5" s="25" t="n">
        <v>0</v>
      </c>
      <c r="N5" s="29" t="n">
        <f aca="false">[1]Apr!$J$10</f>
        <v>30000</v>
      </c>
      <c r="O5" s="25"/>
      <c r="P5" s="18"/>
      <c r="Q5" s="25"/>
      <c r="R5" s="25"/>
      <c r="S5" s="25"/>
      <c r="T5" s="25"/>
      <c r="U5" s="25"/>
      <c r="V5" s="25"/>
      <c r="W5" s="25"/>
      <c r="X5" s="30" t="s">
        <v>24</v>
      </c>
      <c r="Y5" s="30"/>
      <c r="Z5" s="25"/>
      <c r="AA5" s="25"/>
      <c r="AB5" s="25"/>
      <c r="AC5" s="7"/>
      <c r="AD5" s="7"/>
      <c r="AE5" s="26"/>
      <c r="AF5" s="27"/>
      <c r="AG5" s="27"/>
      <c r="AH5" s="27"/>
      <c r="AI5" s="27"/>
      <c r="AJ5" s="27"/>
      <c r="AK5" s="27"/>
      <c r="AL5" s="27"/>
      <c r="AM5" s="27"/>
      <c r="AN5" s="7"/>
      <c r="AO5" s="7"/>
    </row>
    <row r="6" customFormat="false" ht="29.25" hidden="false" customHeight="true" outlineLevel="0" collapsed="false">
      <c r="B6" s="1"/>
      <c r="C6" s="1"/>
      <c r="D6" s="1"/>
      <c r="E6" s="31" t="n">
        <f aca="false">+'[2]BAM-EGS'!$BB$9</f>
        <v>3000000</v>
      </c>
      <c r="F6" s="31"/>
      <c r="G6" s="31"/>
      <c r="H6" s="31" t="n">
        <f aca="false">+'[3]BAM-EGS'!$BB$9</f>
        <v>3000000</v>
      </c>
      <c r="I6" s="32" t="n">
        <f aca="false">'[4]BAM-3RD'!$BK$2468</f>
        <v>1150457</v>
      </c>
      <c r="J6" s="32"/>
      <c r="K6" s="32" t="n">
        <f aca="false">SUM(E6,H6,I6)</f>
        <v>7150457</v>
      </c>
      <c r="L6" s="30" t="n">
        <f aca="false">L5*30</f>
        <v>0</v>
      </c>
      <c r="M6" s="30" t="n">
        <f aca="false">M5*30</f>
        <v>0</v>
      </c>
      <c r="N6" s="30" t="n">
        <f aca="false">N5*30</f>
        <v>900000</v>
      </c>
      <c r="O6" s="30" t="n">
        <f aca="false">SUM(L6:N6)</f>
        <v>900000</v>
      </c>
      <c r="P6" s="30"/>
      <c r="Q6" s="31" t="n">
        <f aca="false">+'[2]BAM-EGS'!$BB$9+'[3]BAM-EGS'!$BB$9</f>
        <v>6000000</v>
      </c>
      <c r="R6" s="30"/>
      <c r="S6" s="30"/>
      <c r="T6" s="30"/>
      <c r="U6" s="30"/>
      <c r="V6" s="30"/>
      <c r="W6" s="30"/>
      <c r="X6" s="33" t="s">
        <v>25</v>
      </c>
      <c r="Y6" s="30" t="s">
        <v>26</v>
      </c>
      <c r="Z6" s="30"/>
      <c r="AA6" s="30"/>
      <c r="AB6" s="30"/>
      <c r="AC6" s="16"/>
      <c r="AD6" s="16"/>
      <c r="AE6" s="26"/>
      <c r="AF6" s="27"/>
      <c r="AG6" s="27"/>
      <c r="AH6" s="26"/>
      <c r="AI6" s="26"/>
      <c r="AJ6" s="27"/>
      <c r="AK6" s="27"/>
      <c r="AL6" s="26"/>
      <c r="AM6" s="26"/>
      <c r="AN6" s="7"/>
      <c r="AO6" s="7"/>
    </row>
    <row r="7" customFormat="false" ht="12.75" hidden="false" customHeight="false" outlineLevel="0" collapsed="false">
      <c r="A7" s="1" t="s">
        <v>27</v>
      </c>
      <c r="B7" s="1"/>
      <c r="C7" s="1"/>
      <c r="D7" s="1"/>
      <c r="E7" s="34"/>
      <c r="F7" s="35"/>
      <c r="G7" s="36"/>
      <c r="H7" s="37"/>
      <c r="I7" s="38"/>
      <c r="J7" s="38"/>
      <c r="K7" s="39"/>
      <c r="L7" s="7"/>
      <c r="M7" s="7"/>
      <c r="N7" s="40"/>
      <c r="O7" s="7"/>
      <c r="P7" s="7"/>
      <c r="Q7" s="7"/>
      <c r="R7" s="7"/>
      <c r="S7" s="7"/>
      <c r="T7" s="7"/>
      <c r="U7" s="7"/>
      <c r="V7" s="7"/>
      <c r="W7" s="30"/>
      <c r="X7" s="30"/>
      <c r="Y7" s="7"/>
      <c r="Z7" s="7"/>
      <c r="AA7" s="7"/>
      <c r="AB7" s="7"/>
      <c r="AC7" s="16"/>
      <c r="AD7" s="16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</row>
    <row r="8" customFormat="false" ht="12.75" hidden="false" customHeight="false" outlineLevel="0" collapsed="false">
      <c r="A8" s="1" t="n">
        <v>1</v>
      </c>
      <c r="B8" s="41" t="s">
        <v>28</v>
      </c>
      <c r="C8" s="42"/>
      <c r="D8" s="42"/>
      <c r="E8" s="43" t="n">
        <f aca="false">+'[2]BAM-EGS'!$BB12</f>
        <v>-19956.05</v>
      </c>
      <c r="F8" s="42"/>
      <c r="G8" s="44"/>
      <c r="H8" s="45" t="n">
        <f aca="false">+'[3]BAM-EGS'!$BB12</f>
        <v>0</v>
      </c>
      <c r="I8" s="46" t="n">
        <f aca="false">'[4]BAM-3RD'!$BK2436</f>
        <v>39913</v>
      </c>
      <c r="J8" s="45" t="n">
        <f aca="false">SUM(H8:I8)</f>
        <v>39913</v>
      </c>
      <c r="K8" s="47" t="n">
        <f aca="false">SUM(E8,H8,I8)</f>
        <v>19956.95</v>
      </c>
      <c r="L8" s="48" t="n">
        <v>0</v>
      </c>
      <c r="M8" s="46" t="n">
        <v>0</v>
      </c>
      <c r="N8" s="49" t="n">
        <f aca="false">[1]Apr!$K16</f>
        <v>35000</v>
      </c>
      <c r="O8" s="30" t="n">
        <f aca="false">SUM(L8:N8)</f>
        <v>35000</v>
      </c>
      <c r="P8" s="50"/>
      <c r="Q8" s="50" t="n">
        <f aca="false">$Q$6/30</f>
        <v>200000</v>
      </c>
      <c r="R8" s="51" t="n">
        <f aca="false">IF(L8&gt;0,$L$5-L8,0)+($M$5-M8)+($N$5-N8)</f>
        <v>-5000</v>
      </c>
      <c r="S8" s="50" t="n">
        <f aca="false">E8-Q8-R8</f>
        <v>-214956.05</v>
      </c>
      <c r="T8" s="50"/>
      <c r="U8" s="50" t="n">
        <f aca="false">SUM(Q8:S8)</f>
        <v>-19956.05</v>
      </c>
      <c r="V8" s="52" t="n">
        <f aca="false">SUM(H8)</f>
        <v>0</v>
      </c>
      <c r="W8" s="52" t="n">
        <f aca="false">SUM(U8:V8)</f>
        <v>-19956.05</v>
      </c>
      <c r="X8" s="30" t="n">
        <f aca="false">IF(K8&gt;0,K8,0)</f>
        <v>19956.95</v>
      </c>
      <c r="Y8" s="52"/>
      <c r="Z8" s="52"/>
      <c r="AA8" s="52"/>
      <c r="AB8" s="52"/>
      <c r="AC8" s="53"/>
      <c r="AD8" s="7"/>
      <c r="AE8" s="54"/>
      <c r="AF8" s="55"/>
      <c r="AG8" s="55"/>
      <c r="AH8" s="55"/>
      <c r="AI8" s="55"/>
      <c r="AJ8" s="56"/>
      <c r="AK8" s="56"/>
      <c r="AL8" s="56"/>
      <c r="AM8" s="57"/>
      <c r="AN8" s="7"/>
      <c r="AO8" s="7"/>
    </row>
    <row r="9" customFormat="false" ht="12.75" hidden="false" customHeight="false" outlineLevel="0" collapsed="false">
      <c r="A9" s="1" t="n">
        <f aca="false">A8+1</f>
        <v>2</v>
      </c>
      <c r="B9" s="41" t="s">
        <v>28</v>
      </c>
      <c r="C9" s="42"/>
      <c r="D9" s="42"/>
      <c r="E9" s="43" t="n">
        <f aca="false">+'[2]BAM-EGS'!$BB13</f>
        <v>16773.95</v>
      </c>
      <c r="F9" s="42"/>
      <c r="G9" s="44"/>
      <c r="H9" s="45" t="n">
        <f aca="false">+'[3]BAM-EGS'!$BB13</f>
        <v>0</v>
      </c>
      <c r="I9" s="46" t="n">
        <f aca="false">'[4]BAM-3RD'!$BK2437</f>
        <v>39913</v>
      </c>
      <c r="J9" s="45" t="n">
        <f aca="false">SUM(H9:I9)</f>
        <v>39913</v>
      </c>
      <c r="K9" s="47" t="n">
        <f aca="false">SUM(E9,H9,I9)</f>
        <v>56686.95</v>
      </c>
      <c r="L9" s="58" t="n">
        <f aca="false">((L$6)-SUM(L$8:L8))/($A$37-$A8)</f>
        <v>0</v>
      </c>
      <c r="M9" s="58" t="n">
        <f aca="false">((M$6)-SUM(M$8:M8))/($A$37-$A8)</f>
        <v>0</v>
      </c>
      <c r="N9" s="49" t="n">
        <f aca="false">[1]Apr!$K17</f>
        <v>42500</v>
      </c>
      <c r="O9" s="30" t="n">
        <f aca="false">SUM(L9:N9)</f>
        <v>42500</v>
      </c>
      <c r="P9" s="50"/>
      <c r="Q9" s="50" t="n">
        <f aca="false">$Q$6/30</f>
        <v>200000</v>
      </c>
      <c r="R9" s="51" t="n">
        <f aca="false">IF(L9&gt;0,$L$5-L9,0)+($M$5-M9)+($N$5-N9)</f>
        <v>-12500</v>
      </c>
      <c r="S9" s="50" t="n">
        <f aca="false">E9-Q9-R9</f>
        <v>-170726.05</v>
      </c>
      <c r="T9" s="50"/>
      <c r="U9" s="50" t="n">
        <f aca="false">SUM(Q9:S9)</f>
        <v>16773.95</v>
      </c>
      <c r="V9" s="52" t="n">
        <f aca="false">SUM(H9)</f>
        <v>0</v>
      </c>
      <c r="W9" s="52" t="n">
        <f aca="false">SUM(U9:V9)</f>
        <v>16773.95</v>
      </c>
      <c r="X9" s="30" t="n">
        <f aca="false">IF(K9&gt;0,K9,0)</f>
        <v>56686.95</v>
      </c>
      <c r="Y9" s="52"/>
      <c r="Z9" s="52"/>
      <c r="AA9" s="52"/>
      <c r="AB9" s="52"/>
      <c r="AC9" s="53"/>
      <c r="AD9" s="7"/>
      <c r="AE9" s="54"/>
      <c r="AF9" s="55"/>
      <c r="AG9" s="55"/>
      <c r="AH9" s="55"/>
      <c r="AI9" s="55"/>
      <c r="AJ9" s="56"/>
      <c r="AK9" s="56"/>
      <c r="AL9" s="56"/>
      <c r="AM9" s="57"/>
      <c r="AN9" s="7"/>
      <c r="AO9" s="7"/>
    </row>
    <row r="10" customFormat="false" ht="12.75" hidden="false" customHeight="false" outlineLevel="0" collapsed="false">
      <c r="A10" s="1" t="n">
        <f aca="false">A9+1</f>
        <v>3</v>
      </c>
      <c r="B10" s="41" t="s">
        <v>28</v>
      </c>
      <c r="C10" s="42"/>
      <c r="D10" s="42"/>
      <c r="E10" s="43" t="n">
        <f aca="false">+'[2]BAM-EGS'!$BB14</f>
        <v>144985.5</v>
      </c>
      <c r="F10" s="42"/>
      <c r="G10" s="44"/>
      <c r="H10" s="45" t="n">
        <f aca="false">+'[3]BAM-EGS'!$BB14</f>
        <v>0</v>
      </c>
      <c r="I10" s="46" t="n">
        <f aca="false">'[4]BAM-3RD'!$BK2438</f>
        <v>38570</v>
      </c>
      <c r="J10" s="45" t="n">
        <f aca="false">SUM(H10:I10)</f>
        <v>38570</v>
      </c>
      <c r="K10" s="47" t="n">
        <f aca="false">SUM(E10,H10,I10)</f>
        <v>183555.5</v>
      </c>
      <c r="L10" s="58" t="n">
        <f aca="false">((L$6)-SUM(L$8:L9))/($A$37-$A9)</f>
        <v>0</v>
      </c>
      <c r="M10" s="58" t="n">
        <f aca="false">((M$6)-SUM(M$8:M9))/($A$37-$A9)</f>
        <v>0</v>
      </c>
      <c r="N10" s="49" t="n">
        <f aca="false">[1]Apr!$K18</f>
        <v>0</v>
      </c>
      <c r="O10" s="30" t="n">
        <f aca="false">SUM(L10:N10)</f>
        <v>0</v>
      </c>
      <c r="P10" s="50"/>
      <c r="Q10" s="50" t="n">
        <f aca="false">$Q$6/30</f>
        <v>200000</v>
      </c>
      <c r="R10" s="51" t="n">
        <f aca="false">IF(L10&gt;0,$L$5-L10,0)+($M$5-M10)+($N$5-N10)</f>
        <v>30000</v>
      </c>
      <c r="S10" s="50" t="n">
        <f aca="false">E10-Q10-R10</f>
        <v>-85014.5</v>
      </c>
      <c r="T10" s="50"/>
      <c r="U10" s="50" t="n">
        <f aca="false">SUM(Q10:S10)</f>
        <v>144985.5</v>
      </c>
      <c r="V10" s="52" t="n">
        <f aca="false">SUM(H10)</f>
        <v>0</v>
      </c>
      <c r="W10" s="52" t="n">
        <f aca="false">SUM(U10:V10)</f>
        <v>144985.5</v>
      </c>
      <c r="X10" s="30" t="n">
        <f aca="false">IF(K10&gt;0,K10,0)</f>
        <v>183555.5</v>
      </c>
      <c r="Y10" s="52"/>
      <c r="Z10" s="52"/>
      <c r="AA10" s="52"/>
      <c r="AB10" s="52"/>
      <c r="AC10" s="53"/>
      <c r="AD10" s="7"/>
      <c r="AE10" s="54"/>
      <c r="AF10" s="55"/>
      <c r="AG10" s="55"/>
      <c r="AH10" s="55"/>
      <c r="AI10" s="55"/>
      <c r="AJ10" s="56"/>
      <c r="AK10" s="56"/>
      <c r="AL10" s="56"/>
      <c r="AM10" s="57"/>
      <c r="AN10" s="7"/>
      <c r="AO10" s="7"/>
    </row>
    <row r="11" customFormat="false" ht="12.75" hidden="false" customHeight="false" outlineLevel="0" collapsed="false">
      <c r="A11" s="1" t="n">
        <f aca="false">A10+1</f>
        <v>4</v>
      </c>
      <c r="B11" s="41" t="s">
        <v>28</v>
      </c>
      <c r="C11" s="42"/>
      <c r="D11" s="42"/>
      <c r="E11" s="43" t="n">
        <f aca="false">+'[2]BAM-EGS'!$BB15</f>
        <v>109065.75</v>
      </c>
      <c r="F11" s="42"/>
      <c r="G11" s="44"/>
      <c r="H11" s="45" t="n">
        <f aca="false">+'[3]BAM-EGS'!$BB15</f>
        <v>0</v>
      </c>
      <c r="I11" s="46" t="n">
        <f aca="false">'[4]BAM-3RD'!$BK2439</f>
        <v>38005</v>
      </c>
      <c r="J11" s="45" t="n">
        <f aca="false">SUM(H11:I11)</f>
        <v>38005</v>
      </c>
      <c r="K11" s="47" t="n">
        <f aca="false">SUM(E11,H11,I11)</f>
        <v>147070.75</v>
      </c>
      <c r="L11" s="58" t="n">
        <f aca="false">((L$6)-SUM(L$8:L10))/($A$37-$A10)</f>
        <v>0</v>
      </c>
      <c r="M11" s="58" t="n">
        <f aca="false">((M$6)-SUM(M$8:M10))/($A$37-$A10)</f>
        <v>0</v>
      </c>
      <c r="N11" s="49" t="n">
        <f aca="false">[1]Apr!$K19</f>
        <v>20000</v>
      </c>
      <c r="O11" s="30" t="n">
        <f aca="false">SUM(L11:N11)</f>
        <v>20000</v>
      </c>
      <c r="P11" s="50"/>
      <c r="Q11" s="50" t="n">
        <f aca="false">$Q$6/30</f>
        <v>200000</v>
      </c>
      <c r="R11" s="51" t="n">
        <f aca="false">IF(L11&gt;0,$L$5-L11,0)+($M$5-M11)+($N$5-N11)</f>
        <v>10000</v>
      </c>
      <c r="S11" s="50" t="n">
        <f aca="false">E11-Q11-R11</f>
        <v>-100934.25</v>
      </c>
      <c r="T11" s="50"/>
      <c r="U11" s="50" t="n">
        <f aca="false">SUM(Q11:S11)</f>
        <v>109065.75</v>
      </c>
      <c r="V11" s="52" t="n">
        <f aca="false">SUM(H11)</f>
        <v>0</v>
      </c>
      <c r="W11" s="52" t="n">
        <f aca="false">SUM(U11:V11)</f>
        <v>109065.75</v>
      </c>
      <c r="X11" s="30" t="n">
        <f aca="false">IF(K11&gt;0,K11,0)</f>
        <v>147070.75</v>
      </c>
      <c r="Y11" s="52"/>
      <c r="Z11" s="52"/>
      <c r="AA11" s="52"/>
      <c r="AB11" s="52"/>
      <c r="AC11" s="53"/>
      <c r="AD11" s="7"/>
      <c r="AE11" s="54"/>
      <c r="AF11" s="55"/>
      <c r="AG11" s="55"/>
      <c r="AH11" s="55"/>
      <c r="AI11" s="55"/>
      <c r="AJ11" s="56"/>
      <c r="AK11" s="56"/>
      <c r="AL11" s="56"/>
      <c r="AM11" s="57"/>
      <c r="AN11" s="7"/>
      <c r="AO11" s="7"/>
    </row>
    <row r="12" customFormat="false" ht="12.75" hidden="false" customHeight="false" outlineLevel="0" collapsed="false">
      <c r="A12" s="1" t="n">
        <f aca="false">A11+1</f>
        <v>5</v>
      </c>
      <c r="B12" s="41" t="s">
        <v>28</v>
      </c>
      <c r="C12" s="42"/>
      <c r="D12" s="42"/>
      <c r="E12" s="43" t="n">
        <f aca="false">+'[2]BAM-EGS'!$BB16</f>
        <v>15320.75</v>
      </c>
      <c r="F12" s="42"/>
      <c r="G12" s="44"/>
      <c r="H12" s="45" t="n">
        <f aca="false">+'[3]BAM-EGS'!$BB16</f>
        <v>0</v>
      </c>
      <c r="I12" s="46" t="n">
        <f aca="false">'[4]BAM-3RD'!$BK2440</f>
        <v>38305</v>
      </c>
      <c r="J12" s="45" t="n">
        <f aca="false">SUM(H12:I12)</f>
        <v>38305</v>
      </c>
      <c r="K12" s="47" t="n">
        <f aca="false">SUM(E12,H12,I12)</f>
        <v>53625.75</v>
      </c>
      <c r="L12" s="58" t="n">
        <f aca="false">((L$6)-SUM(L$8:L11))/($A$37-$A11)</f>
        <v>0</v>
      </c>
      <c r="M12" s="58" t="n">
        <f aca="false">((M$6)-SUM(M$8:M11))/($A$37-$A11)</f>
        <v>0</v>
      </c>
      <c r="N12" s="49" t="n">
        <f aca="false">[1]Apr!$K20</f>
        <v>24917</v>
      </c>
      <c r="O12" s="30" t="n">
        <f aca="false">SUM(L12:N12)</f>
        <v>24917</v>
      </c>
      <c r="P12" s="50"/>
      <c r="Q12" s="50" t="n">
        <f aca="false">$Q$6/30</f>
        <v>200000</v>
      </c>
      <c r="R12" s="51" t="n">
        <f aca="false">IF(L12&gt;0,$L$5-L12,0)+($M$5-M12)+($N$5-N12)</f>
        <v>5083</v>
      </c>
      <c r="S12" s="50" t="n">
        <f aca="false">E12-Q12-R12</f>
        <v>-189762.25</v>
      </c>
      <c r="T12" s="50"/>
      <c r="U12" s="50" t="n">
        <f aca="false">SUM(Q12:S12)</f>
        <v>15320.75</v>
      </c>
      <c r="V12" s="52" t="n">
        <f aca="false">SUM(H12)</f>
        <v>0</v>
      </c>
      <c r="W12" s="52" t="n">
        <f aca="false">SUM(U12:V12)</f>
        <v>15320.75</v>
      </c>
      <c r="X12" s="30" t="n">
        <f aca="false">IF(K12&gt;0,K12,0)</f>
        <v>53625.75</v>
      </c>
      <c r="Y12" s="52"/>
      <c r="Z12" s="52"/>
      <c r="AA12" s="52"/>
      <c r="AB12" s="52"/>
      <c r="AC12" s="53"/>
      <c r="AD12" s="7"/>
      <c r="AE12" s="54"/>
      <c r="AF12" s="55"/>
      <c r="AG12" s="55"/>
      <c r="AH12" s="55"/>
      <c r="AI12" s="55"/>
      <c r="AJ12" s="56"/>
      <c r="AK12" s="56"/>
      <c r="AL12" s="56"/>
      <c r="AM12" s="57"/>
      <c r="AN12" s="7"/>
      <c r="AO12" s="7"/>
    </row>
    <row r="13" customFormat="false" ht="12.75" hidden="false" customHeight="false" outlineLevel="0" collapsed="false">
      <c r="A13" s="1" t="n">
        <f aca="false">A12+1</f>
        <v>6</v>
      </c>
      <c r="B13" s="41" t="s">
        <v>28</v>
      </c>
      <c r="C13" s="42"/>
      <c r="D13" s="42"/>
      <c r="E13" s="43" t="n">
        <f aca="false">+'[2]BAM-EGS'!$BB17</f>
        <v>18914.05</v>
      </c>
      <c r="F13" s="42"/>
      <c r="G13" s="44"/>
      <c r="H13" s="45" t="n">
        <f aca="false">+'[3]BAM-EGS'!$BB17</f>
        <v>0</v>
      </c>
      <c r="I13" s="46" t="n">
        <f aca="false">'[4]BAM-3RD'!$BK2441</f>
        <v>38207</v>
      </c>
      <c r="J13" s="45" t="n">
        <f aca="false">SUM(H13:I13)</f>
        <v>38207</v>
      </c>
      <c r="K13" s="47" t="n">
        <f aca="false">SUM(E13,H13,I13)</f>
        <v>57121.05</v>
      </c>
      <c r="L13" s="58" t="n">
        <f aca="false">((L$6)-SUM(L$8:L12))/($A$37-$A12)</f>
        <v>0</v>
      </c>
      <c r="M13" s="58" t="n">
        <f aca="false">((M$6)-SUM(M$8:M12))/($A$37-$A12)</f>
        <v>0</v>
      </c>
      <c r="N13" s="49" t="n">
        <f aca="false">[1]Apr!$K21</f>
        <v>40000</v>
      </c>
      <c r="O13" s="30" t="n">
        <f aca="false">SUM(L13:N13)</f>
        <v>40000</v>
      </c>
      <c r="P13" s="50"/>
      <c r="Q13" s="50" t="n">
        <f aca="false">$Q$6/30</f>
        <v>200000</v>
      </c>
      <c r="R13" s="51" t="n">
        <f aca="false">IF(L13&gt;0,$L$5-L13,0)+($M$5-M13)+($N$5-N13)</f>
        <v>-10000</v>
      </c>
      <c r="S13" s="50" t="n">
        <f aca="false">E13-Q13-R13</f>
        <v>-171085.95</v>
      </c>
      <c r="T13" s="50"/>
      <c r="U13" s="50" t="n">
        <f aca="false">SUM(Q13:S13)</f>
        <v>18914.05</v>
      </c>
      <c r="V13" s="52" t="n">
        <f aca="false">SUM(H13)</f>
        <v>0</v>
      </c>
      <c r="W13" s="52" t="n">
        <f aca="false">SUM(U13:V13)</f>
        <v>18914.05</v>
      </c>
      <c r="X13" s="30" t="n">
        <f aca="false">IF(K13&gt;0,K13,0)</f>
        <v>57121.05</v>
      </c>
      <c r="Y13" s="52"/>
      <c r="Z13" s="52"/>
      <c r="AA13" s="52"/>
      <c r="AB13" s="52"/>
      <c r="AC13" s="53"/>
      <c r="AD13" s="7"/>
      <c r="AE13" s="54"/>
      <c r="AF13" s="55"/>
      <c r="AG13" s="55"/>
      <c r="AH13" s="55"/>
      <c r="AI13" s="55"/>
      <c r="AJ13" s="56"/>
      <c r="AK13" s="56"/>
      <c r="AL13" s="56"/>
      <c r="AM13" s="57"/>
      <c r="AN13" s="7"/>
      <c r="AO13" s="7"/>
    </row>
    <row r="14" customFormat="false" ht="12.75" hidden="false" customHeight="false" outlineLevel="0" collapsed="false">
      <c r="A14" s="1" t="n">
        <f aca="false">A13+1</f>
        <v>7</v>
      </c>
      <c r="B14" s="41" t="s">
        <v>28</v>
      </c>
      <c r="C14" s="42"/>
      <c r="D14" s="42"/>
      <c r="E14" s="43" t="n">
        <f aca="false">+'[2]BAM-EGS'!$BB18</f>
        <v>301004.05</v>
      </c>
      <c r="F14" s="42"/>
      <c r="G14" s="44"/>
      <c r="H14" s="45" t="n">
        <f aca="false">+'[3]BAM-EGS'!$BB18</f>
        <v>0</v>
      </c>
      <c r="I14" s="46" t="n">
        <f aca="false">'[4]BAM-3RD'!$BK2442</f>
        <v>38207</v>
      </c>
      <c r="J14" s="45" t="n">
        <f aca="false">SUM(H14:I14)</f>
        <v>38207</v>
      </c>
      <c r="K14" s="47" t="n">
        <f aca="false">SUM(E14,H14,I14)</f>
        <v>339211.05</v>
      </c>
      <c r="L14" s="58" t="n">
        <f aca="false">((L$6)-SUM(L$8:L13))/($A$37-$A13)</f>
        <v>0</v>
      </c>
      <c r="M14" s="58" t="n">
        <f aca="false">((M$6)-SUM(M$8:M13))/($A$37-$A13)</f>
        <v>0</v>
      </c>
      <c r="N14" s="49" t="n">
        <f aca="false">[1]Apr!$K22</f>
        <v>40000</v>
      </c>
      <c r="O14" s="30" t="n">
        <f aca="false">SUM(L14:N14)</f>
        <v>40000</v>
      </c>
      <c r="P14" s="50"/>
      <c r="Q14" s="50" t="n">
        <f aca="false">$Q$6/30</f>
        <v>200000</v>
      </c>
      <c r="R14" s="51" t="n">
        <f aca="false">IF(L14&gt;0,$L$5-L14,0)+($M$5-M14)+($N$5-N14)</f>
        <v>-10000</v>
      </c>
      <c r="S14" s="50" t="n">
        <f aca="false">E14-Q14-R14</f>
        <v>111004.05</v>
      </c>
      <c r="T14" s="50"/>
      <c r="U14" s="50" t="n">
        <f aca="false">SUM(Q14:S14)</f>
        <v>301004.05</v>
      </c>
      <c r="V14" s="52" t="n">
        <f aca="false">SUM(H14)</f>
        <v>0</v>
      </c>
      <c r="W14" s="52" t="n">
        <f aca="false">SUM(U14:V14)</f>
        <v>301004.05</v>
      </c>
      <c r="X14" s="30" t="n">
        <f aca="false">IF(K14&gt;0,K14,0)</f>
        <v>339211.05</v>
      </c>
      <c r="Y14" s="52"/>
      <c r="Z14" s="52"/>
      <c r="AA14" s="52"/>
      <c r="AB14" s="52"/>
      <c r="AC14" s="53"/>
      <c r="AD14" s="7"/>
      <c r="AE14" s="54"/>
      <c r="AF14" s="55"/>
      <c r="AG14" s="55"/>
      <c r="AH14" s="55"/>
      <c r="AI14" s="55"/>
      <c r="AJ14" s="56"/>
      <c r="AK14" s="56"/>
      <c r="AL14" s="56"/>
      <c r="AM14" s="57"/>
      <c r="AN14" s="7"/>
      <c r="AO14" s="7"/>
    </row>
    <row r="15" customFormat="false" ht="12.75" hidden="false" customHeight="false" outlineLevel="0" collapsed="false">
      <c r="A15" s="1" t="n">
        <f aca="false">A14+1</f>
        <v>8</v>
      </c>
      <c r="B15" s="41" t="s">
        <v>28</v>
      </c>
      <c r="C15" s="42"/>
      <c r="D15" s="42"/>
      <c r="E15" s="43" t="n">
        <f aca="false">+'[2]BAM-EGS'!$BB19</f>
        <v>310574.05</v>
      </c>
      <c r="F15" s="42"/>
      <c r="G15" s="44"/>
      <c r="H15" s="45" t="n">
        <f aca="false">+'[3]BAM-EGS'!$BB19</f>
        <v>0</v>
      </c>
      <c r="I15" s="46" t="n">
        <f aca="false">'[4]BAM-3RD'!$BK2443</f>
        <v>38207</v>
      </c>
      <c r="J15" s="45" t="n">
        <f aca="false">SUM(H15:I15)</f>
        <v>38207</v>
      </c>
      <c r="K15" s="47" t="n">
        <f aca="false">SUM(E15,H15,I15)</f>
        <v>348781.05</v>
      </c>
      <c r="L15" s="58" t="n">
        <f aca="false">((L$6)-SUM(L$8:L14))/($A$37-$A14)</f>
        <v>0</v>
      </c>
      <c r="M15" s="58" t="n">
        <f aca="false">((M$6)-SUM(M$8:M14))/($A$37-$A14)</f>
        <v>0</v>
      </c>
      <c r="N15" s="49" t="n">
        <f aca="false">[1]Apr!$K23</f>
        <v>31667</v>
      </c>
      <c r="O15" s="30" t="n">
        <f aca="false">SUM(L15:N15)</f>
        <v>31667</v>
      </c>
      <c r="P15" s="50"/>
      <c r="Q15" s="50" t="n">
        <f aca="false">$Q$6/30</f>
        <v>200000</v>
      </c>
      <c r="R15" s="51" t="n">
        <f aca="false">IF(L15&gt;0,$L$5-L15,0)+($M$5-M15)+($N$5-N15)</f>
        <v>-1667</v>
      </c>
      <c r="S15" s="50" t="n">
        <f aca="false">E15-Q15-R15</f>
        <v>112241.05</v>
      </c>
      <c r="T15" s="50"/>
      <c r="U15" s="50" t="n">
        <f aca="false">SUM(Q15:S15)</f>
        <v>310574.05</v>
      </c>
      <c r="V15" s="52" t="n">
        <f aca="false">SUM(H15)</f>
        <v>0</v>
      </c>
      <c r="W15" s="52" t="n">
        <f aca="false">SUM(U15:V15)</f>
        <v>310574.05</v>
      </c>
      <c r="X15" s="30" t="n">
        <f aca="false">IF(K15&gt;0,K15,0)</f>
        <v>348781.05</v>
      </c>
      <c r="Y15" s="52"/>
      <c r="Z15" s="52"/>
      <c r="AA15" s="52"/>
      <c r="AB15" s="52"/>
      <c r="AC15" s="53"/>
      <c r="AD15" s="7"/>
      <c r="AE15" s="54"/>
      <c r="AF15" s="55"/>
      <c r="AG15" s="55"/>
      <c r="AH15" s="55"/>
      <c r="AI15" s="55"/>
      <c r="AJ15" s="56"/>
      <c r="AK15" s="56"/>
      <c r="AL15" s="56"/>
      <c r="AM15" s="57"/>
      <c r="AN15" s="7"/>
      <c r="AO15" s="7"/>
    </row>
    <row r="16" customFormat="false" ht="12.75" hidden="false" customHeight="false" outlineLevel="0" collapsed="false">
      <c r="A16" s="1" t="n">
        <f aca="false">A15+1</f>
        <v>9</v>
      </c>
      <c r="B16" s="41" t="s">
        <v>28</v>
      </c>
      <c r="C16" s="42"/>
      <c r="D16" s="42"/>
      <c r="E16" s="43" t="n">
        <f aca="false">+'[2]BAM-EGS'!$BB20</f>
        <v>288794.05</v>
      </c>
      <c r="F16" s="42"/>
      <c r="G16" s="44"/>
      <c r="H16" s="45" t="n">
        <f aca="false">+'[3]BAM-EGS'!$BB20</f>
        <v>0</v>
      </c>
      <c r="I16" s="46" t="n">
        <f aca="false">'[4]BAM-3RD'!$BK2444</f>
        <v>38207</v>
      </c>
      <c r="J16" s="45" t="n">
        <f aca="false">SUM(H16:I16)</f>
        <v>38207</v>
      </c>
      <c r="K16" s="47" t="n">
        <f aca="false">SUM(E16,H16,I16)</f>
        <v>327001.05</v>
      </c>
      <c r="L16" s="58" t="n">
        <f aca="false">((L$6)-SUM(L$8:L15))/($A$37-$A15)</f>
        <v>0</v>
      </c>
      <c r="M16" s="58" t="n">
        <f aca="false">((M$6)-SUM(M$8:M15))/($A$37-$A15)</f>
        <v>0</v>
      </c>
      <c r="N16" s="49" t="n">
        <f aca="false">[1]Apr!$K24</f>
        <v>51667</v>
      </c>
      <c r="O16" s="30" t="n">
        <f aca="false">SUM(L16:N16)</f>
        <v>51667</v>
      </c>
      <c r="P16" s="50"/>
      <c r="Q16" s="50" t="n">
        <f aca="false">$Q$6/30</f>
        <v>200000</v>
      </c>
      <c r="R16" s="51" t="n">
        <f aca="false">IF(L16&gt;0,$L$5-L16,0)+($M$5-M16)+($N$5-N16)</f>
        <v>-21667</v>
      </c>
      <c r="S16" s="50" t="n">
        <f aca="false">E16-Q16-R16</f>
        <v>110461.05</v>
      </c>
      <c r="T16" s="50"/>
      <c r="U16" s="50" t="n">
        <f aca="false">SUM(Q16:S16)</f>
        <v>288794.05</v>
      </c>
      <c r="V16" s="52" t="n">
        <f aca="false">SUM(H16)</f>
        <v>0</v>
      </c>
      <c r="W16" s="52" t="n">
        <f aca="false">SUM(U16:V16)</f>
        <v>288794.05</v>
      </c>
      <c r="X16" s="30" t="n">
        <f aca="false">IF(K16&gt;0,K16,0)</f>
        <v>327001.05</v>
      </c>
      <c r="Y16" s="52"/>
      <c r="Z16" s="52"/>
      <c r="AA16" s="52"/>
      <c r="AB16" s="52"/>
      <c r="AC16" s="53"/>
      <c r="AD16" s="7"/>
      <c r="AE16" s="54"/>
      <c r="AF16" s="55"/>
      <c r="AG16" s="55"/>
      <c r="AH16" s="55"/>
      <c r="AI16" s="55"/>
      <c r="AJ16" s="56"/>
      <c r="AK16" s="56"/>
      <c r="AL16" s="56"/>
      <c r="AM16" s="57"/>
      <c r="AN16" s="7"/>
      <c r="AO16" s="7"/>
    </row>
    <row r="17" customFormat="false" ht="12.75" hidden="false" customHeight="false" outlineLevel="0" collapsed="false">
      <c r="A17" s="1" t="n">
        <f aca="false">A16+1</f>
        <v>10</v>
      </c>
      <c r="B17" s="41" t="s">
        <v>28</v>
      </c>
      <c r="C17" s="42"/>
      <c r="D17" s="42"/>
      <c r="E17" s="43" t="n">
        <f aca="false">+'[2]BAM-EGS'!$BB21</f>
        <v>222416.6</v>
      </c>
      <c r="F17" s="42"/>
      <c r="G17" s="44"/>
      <c r="H17" s="45" t="n">
        <f aca="false">+'[3]BAM-EGS'!$BB21</f>
        <v>0</v>
      </c>
      <c r="I17" s="46" t="n">
        <f aca="false">'[4]BAM-3RD'!$BK2445</f>
        <v>38604</v>
      </c>
      <c r="J17" s="45" t="n">
        <f aca="false">SUM(H17:I17)</f>
        <v>38604</v>
      </c>
      <c r="K17" s="47" t="n">
        <f aca="false">SUM(E17,H17,I17)</f>
        <v>261020.6</v>
      </c>
      <c r="L17" s="58" t="n">
        <f aca="false">((L$6)-SUM(L$8:L16))/($A$37-$A16)</f>
        <v>0</v>
      </c>
      <c r="M17" s="58" t="n">
        <f aca="false">((M$6)-SUM(M$8:M16))/($A$37-$A16)</f>
        <v>0</v>
      </c>
      <c r="N17" s="49" t="n">
        <f aca="false">[1]Apr!$K25</f>
        <v>40000</v>
      </c>
      <c r="O17" s="30" t="n">
        <f aca="false">SUM(L17:N17)</f>
        <v>40000</v>
      </c>
      <c r="P17" s="50"/>
      <c r="Q17" s="50" t="n">
        <f aca="false">$Q$6/30</f>
        <v>200000</v>
      </c>
      <c r="R17" s="51" t="n">
        <f aca="false">IF(L17&gt;0,$L$5-L17,0)+($M$5-M17)+($N$5-N17)</f>
        <v>-10000</v>
      </c>
      <c r="S17" s="50" t="n">
        <f aca="false">E17-Q17-R17</f>
        <v>32416.6</v>
      </c>
      <c r="T17" s="50"/>
      <c r="U17" s="50" t="n">
        <f aca="false">SUM(Q17:S17)</f>
        <v>222416.6</v>
      </c>
      <c r="V17" s="52" t="n">
        <f aca="false">SUM(H17)</f>
        <v>0</v>
      </c>
      <c r="W17" s="52" t="n">
        <f aca="false">SUM(U17:V17)</f>
        <v>222416.6</v>
      </c>
      <c r="X17" s="30" t="n">
        <f aca="false">IF(K17&gt;0,K17,0)</f>
        <v>261020.6</v>
      </c>
      <c r="Y17" s="52"/>
      <c r="Z17" s="52"/>
      <c r="AA17" s="52"/>
      <c r="AB17" s="52"/>
      <c r="AC17" s="53"/>
      <c r="AD17" s="7"/>
      <c r="AE17" s="54"/>
      <c r="AF17" s="55"/>
      <c r="AG17" s="55"/>
      <c r="AH17" s="55"/>
      <c r="AI17" s="55"/>
      <c r="AJ17" s="56"/>
      <c r="AK17" s="56"/>
      <c r="AL17" s="56"/>
      <c r="AM17" s="57"/>
      <c r="AN17" s="7"/>
      <c r="AO17" s="7"/>
    </row>
    <row r="18" customFormat="false" ht="12.75" hidden="false" customHeight="false" outlineLevel="0" collapsed="false">
      <c r="A18" s="1" t="n">
        <f aca="false">A17+1</f>
        <v>11</v>
      </c>
      <c r="B18" s="41" t="s">
        <v>28</v>
      </c>
      <c r="C18" s="42"/>
      <c r="D18" s="42"/>
      <c r="E18" s="43" t="n">
        <f aca="false">+'[2]BAM-EGS'!$BB22</f>
        <v>212406.6</v>
      </c>
      <c r="F18" s="42"/>
      <c r="G18" s="44"/>
      <c r="H18" s="45" t="n">
        <f aca="false">+'[3]BAM-EGS'!$BB22</f>
        <v>0</v>
      </c>
      <c r="I18" s="46" t="n">
        <f aca="false">'[4]BAM-3RD'!$BK2446</f>
        <v>38604</v>
      </c>
      <c r="J18" s="45" t="n">
        <f aca="false">SUM(H18:I18)</f>
        <v>38604</v>
      </c>
      <c r="K18" s="47" t="n">
        <f aca="false">SUM(E18,H18,I18)</f>
        <v>251010.6</v>
      </c>
      <c r="L18" s="58" t="n">
        <f aca="false">((L$6)-SUM(L$8:L17))/($A$37-$A17)</f>
        <v>0</v>
      </c>
      <c r="M18" s="58" t="n">
        <f aca="false">((M$6)-SUM(M$8:M17))/($A$37-$A17)</f>
        <v>0</v>
      </c>
      <c r="N18" s="49" t="n">
        <f aca="false">[1]Apr!$K26</f>
        <v>12500</v>
      </c>
      <c r="O18" s="30" t="n">
        <f aca="false">SUM(L18:N18)</f>
        <v>12500</v>
      </c>
      <c r="P18" s="50"/>
      <c r="Q18" s="50" t="n">
        <f aca="false">$Q$6/30</f>
        <v>200000</v>
      </c>
      <c r="R18" s="51" t="n">
        <f aca="false">IF(L18&gt;0,$L$5-L18,0)+($M$5-M18)+($N$5-N18)</f>
        <v>17500</v>
      </c>
      <c r="S18" s="50" t="n">
        <f aca="false">E18-Q18-R18</f>
        <v>-5093.39999999999</v>
      </c>
      <c r="T18" s="50"/>
      <c r="U18" s="50" t="n">
        <f aca="false">SUM(Q18:S18)</f>
        <v>212406.6</v>
      </c>
      <c r="V18" s="52" t="n">
        <f aca="false">SUM(H18)</f>
        <v>0</v>
      </c>
      <c r="W18" s="52" t="n">
        <f aca="false">SUM(U18:V18)</f>
        <v>212406.6</v>
      </c>
      <c r="X18" s="30" t="n">
        <f aca="false">IF(K18&gt;0,K18,0)</f>
        <v>251010.6</v>
      </c>
      <c r="Y18" s="52"/>
      <c r="Z18" s="52"/>
      <c r="AA18" s="52"/>
      <c r="AB18" s="52"/>
      <c r="AC18" s="53"/>
      <c r="AD18" s="7"/>
      <c r="AE18" s="54"/>
      <c r="AF18" s="55"/>
      <c r="AG18" s="55"/>
      <c r="AH18" s="55"/>
      <c r="AI18" s="55"/>
      <c r="AJ18" s="56"/>
      <c r="AK18" s="56"/>
      <c r="AL18" s="56"/>
      <c r="AM18" s="57"/>
      <c r="AN18" s="7"/>
      <c r="AO18" s="7"/>
    </row>
    <row r="19" customFormat="false" ht="12.75" hidden="false" customHeight="false" outlineLevel="0" collapsed="false">
      <c r="A19" s="1" t="n">
        <f aca="false">A18+1</f>
        <v>12</v>
      </c>
      <c r="B19" s="41" t="s">
        <v>28</v>
      </c>
      <c r="C19" s="42"/>
      <c r="D19" s="42"/>
      <c r="E19" s="43" t="n">
        <f aca="false">+'[2]BAM-EGS'!$BB23</f>
        <v>279016.6</v>
      </c>
      <c r="F19" s="42"/>
      <c r="G19" s="44"/>
      <c r="H19" s="45" t="n">
        <f aca="false">+'[3]BAM-EGS'!$BB23</f>
        <v>0</v>
      </c>
      <c r="I19" s="46" t="n">
        <f aca="false">'[4]BAM-3RD'!$BK2447</f>
        <v>38604</v>
      </c>
      <c r="J19" s="45" t="n">
        <f aca="false">SUM(H19:I19)</f>
        <v>38604</v>
      </c>
      <c r="K19" s="47" t="n">
        <f aca="false">SUM(E19,H19,I19)</f>
        <v>317620.6</v>
      </c>
      <c r="L19" s="58" t="n">
        <f aca="false">((L$6)-SUM(L$8:L18))/($A$37-$A18)</f>
        <v>0</v>
      </c>
      <c r="M19" s="58" t="n">
        <f aca="false">((M$6)-SUM(M$8:M18))/($A$37-$A18)</f>
        <v>0</v>
      </c>
      <c r="N19" s="49" t="n">
        <f aca="false">[1]Apr!$K27</f>
        <v>8750</v>
      </c>
      <c r="O19" s="30" t="n">
        <f aca="false">SUM(L19:N19)</f>
        <v>8750</v>
      </c>
      <c r="P19" s="50"/>
      <c r="Q19" s="50" t="n">
        <f aca="false">$Q$6/30</f>
        <v>200000</v>
      </c>
      <c r="R19" s="51" t="n">
        <f aca="false">IF(L19&gt;0,$L$5-L19,0)+($M$5-M19)+($N$5-N19)</f>
        <v>21250</v>
      </c>
      <c r="S19" s="50" t="n">
        <f aca="false">E19-Q19-R19</f>
        <v>57766.6</v>
      </c>
      <c r="T19" s="50"/>
      <c r="U19" s="50" t="n">
        <f aca="false">SUM(Q19:S19)</f>
        <v>279016.6</v>
      </c>
      <c r="V19" s="52" t="n">
        <f aca="false">SUM(H19)</f>
        <v>0</v>
      </c>
      <c r="W19" s="52" t="n">
        <f aca="false">SUM(U19:V19)</f>
        <v>279016.6</v>
      </c>
      <c r="X19" s="30" t="n">
        <f aca="false">IF(K19&gt;0,K19,0)</f>
        <v>317620.6</v>
      </c>
      <c r="Y19" s="52"/>
      <c r="Z19" s="52"/>
      <c r="AA19" s="52"/>
      <c r="AB19" s="52"/>
      <c r="AC19" s="53"/>
      <c r="AD19" s="7"/>
      <c r="AE19" s="54"/>
      <c r="AF19" s="55"/>
      <c r="AG19" s="55"/>
      <c r="AH19" s="55"/>
      <c r="AI19" s="55"/>
      <c r="AJ19" s="56"/>
      <c r="AK19" s="56"/>
      <c r="AL19" s="56"/>
      <c r="AM19" s="57"/>
      <c r="AN19" s="7"/>
      <c r="AO19" s="7"/>
    </row>
    <row r="20" customFormat="false" ht="12.75" hidden="false" customHeight="false" outlineLevel="0" collapsed="false">
      <c r="A20" s="1" t="n">
        <f aca="false">A19+1</f>
        <v>13</v>
      </c>
      <c r="B20" s="41" t="s">
        <v>28</v>
      </c>
      <c r="C20" s="42"/>
      <c r="D20" s="42"/>
      <c r="E20" s="43" t="n">
        <f aca="false">+'[2]BAM-EGS'!$BB24</f>
        <v>306229.7</v>
      </c>
      <c r="F20" s="42"/>
      <c r="G20" s="44"/>
      <c r="H20" s="45" t="n">
        <f aca="false">+'[3]BAM-EGS'!$BB24</f>
        <v>0</v>
      </c>
      <c r="I20" s="46" t="n">
        <f aca="false">'[4]BAM-3RD'!$BK2448</f>
        <v>39318</v>
      </c>
      <c r="J20" s="45" t="n">
        <f aca="false">SUM(H20:I20)</f>
        <v>39318</v>
      </c>
      <c r="K20" s="47" t="n">
        <f aca="false">SUM(E20,H20,I20)</f>
        <v>345547.7</v>
      </c>
      <c r="L20" s="58" t="n">
        <f aca="false">((L$6)-SUM(L$8:L19))/($A$37-$A19)</f>
        <v>0</v>
      </c>
      <c r="M20" s="58" t="n">
        <f aca="false">((M$6)-SUM(M$8:M19))/($A$37-$A19)</f>
        <v>0</v>
      </c>
      <c r="N20" s="49" t="n">
        <f aca="false">[1]Apr!$K28</f>
        <v>55000</v>
      </c>
      <c r="O20" s="30" t="n">
        <f aca="false">SUM(L20:N20)</f>
        <v>55000</v>
      </c>
      <c r="P20" s="50"/>
      <c r="Q20" s="50" t="n">
        <f aca="false">$Q$6/30</f>
        <v>200000</v>
      </c>
      <c r="R20" s="51" t="n">
        <f aca="false">IF(L20&gt;0,$L$5-L20,0)+($M$5-M20)+($N$5-N20)</f>
        <v>-25000</v>
      </c>
      <c r="S20" s="50" t="n">
        <f aca="false">E20-Q20-R20</f>
        <v>131229.7</v>
      </c>
      <c r="T20" s="50"/>
      <c r="U20" s="50" t="n">
        <f aca="false">SUM(Q20:S20)</f>
        <v>306229.7</v>
      </c>
      <c r="V20" s="52" t="n">
        <f aca="false">SUM(H20)</f>
        <v>0</v>
      </c>
      <c r="W20" s="52" t="n">
        <f aca="false">SUM(U20:V20)</f>
        <v>306229.7</v>
      </c>
      <c r="X20" s="30" t="n">
        <f aca="false">IF(K20&gt;0,K20,0)</f>
        <v>345547.7</v>
      </c>
      <c r="Y20" s="52"/>
      <c r="Z20" s="52"/>
      <c r="AA20" s="52"/>
      <c r="AB20" s="52"/>
      <c r="AC20" s="53"/>
      <c r="AD20" s="7"/>
      <c r="AE20" s="54"/>
      <c r="AF20" s="55"/>
      <c r="AG20" s="55"/>
      <c r="AH20" s="55"/>
      <c r="AI20" s="55"/>
      <c r="AJ20" s="56"/>
      <c r="AK20" s="56"/>
      <c r="AL20" s="56"/>
      <c r="AM20" s="57"/>
      <c r="AN20" s="7"/>
      <c r="AO20" s="7"/>
    </row>
    <row r="21" customFormat="false" ht="12.75" hidden="false" customHeight="false" outlineLevel="0" collapsed="false">
      <c r="A21" s="1" t="n">
        <f aca="false">A20+1</f>
        <v>14</v>
      </c>
      <c r="B21" s="41" t="s">
        <v>28</v>
      </c>
      <c r="C21" s="42"/>
      <c r="D21" s="42"/>
      <c r="E21" s="43" t="n">
        <f aca="false">+'[2]BAM-EGS'!$BB25</f>
        <v>217749.7</v>
      </c>
      <c r="F21" s="42"/>
      <c r="G21" s="44"/>
      <c r="H21" s="45" t="n">
        <f aca="false">+'[3]BAM-EGS'!$BB25</f>
        <v>0</v>
      </c>
      <c r="I21" s="46" t="n">
        <f aca="false">'[4]BAM-3RD'!$BK2449</f>
        <v>39318</v>
      </c>
      <c r="J21" s="45" t="n">
        <f aca="false">SUM(H21:I21)</f>
        <v>39318</v>
      </c>
      <c r="K21" s="47" t="n">
        <f aca="false">SUM(E21,H21,I21)</f>
        <v>257067.7</v>
      </c>
      <c r="L21" s="58" t="n">
        <f aca="false">((L$6)-SUM(L$8:L20))/($A$37-$A20)</f>
        <v>0</v>
      </c>
      <c r="M21" s="58" t="n">
        <f aca="false">((M$6)-SUM(M$8:M20))/($A$37-$A20)</f>
        <v>0</v>
      </c>
      <c r="N21" s="49" t="n">
        <f aca="false">[1]Apr!$K29</f>
        <v>55000</v>
      </c>
      <c r="O21" s="30" t="n">
        <f aca="false">SUM(L21:N21)</f>
        <v>55000</v>
      </c>
      <c r="P21" s="50"/>
      <c r="Q21" s="50" t="n">
        <f aca="false">$Q$6/30</f>
        <v>200000</v>
      </c>
      <c r="R21" s="51" t="n">
        <f aca="false">IF(L21&gt;0,$L$5-L21,0)+($M$5-M21)+($N$5-N21)</f>
        <v>-25000</v>
      </c>
      <c r="S21" s="50" t="n">
        <f aca="false">E21-Q21-R21</f>
        <v>42749.7</v>
      </c>
      <c r="T21" s="50"/>
      <c r="U21" s="50" t="n">
        <f aca="false">SUM(Q21:S21)</f>
        <v>217749.7</v>
      </c>
      <c r="V21" s="52" t="n">
        <f aca="false">SUM(H21)</f>
        <v>0</v>
      </c>
      <c r="W21" s="52" t="n">
        <f aca="false">SUM(U21:V21)</f>
        <v>217749.7</v>
      </c>
      <c r="X21" s="30" t="n">
        <f aca="false">IF(K21&gt;0,K21,0)</f>
        <v>257067.7</v>
      </c>
      <c r="Y21" s="52"/>
      <c r="Z21" s="52"/>
      <c r="AA21" s="52"/>
      <c r="AB21" s="52"/>
      <c r="AC21" s="53"/>
      <c r="AD21" s="7"/>
      <c r="AE21" s="54"/>
      <c r="AF21" s="55"/>
      <c r="AG21" s="55"/>
      <c r="AH21" s="55"/>
      <c r="AI21" s="55"/>
      <c r="AJ21" s="56"/>
      <c r="AK21" s="56"/>
      <c r="AL21" s="56"/>
      <c r="AM21" s="57"/>
      <c r="AN21" s="7"/>
      <c r="AO21" s="7"/>
    </row>
    <row r="22" customFormat="false" ht="12.75" hidden="false" customHeight="false" outlineLevel="0" collapsed="false">
      <c r="A22" s="1" t="n">
        <f aca="false">A21+1</f>
        <v>15</v>
      </c>
      <c r="B22" s="41" t="s">
        <v>28</v>
      </c>
      <c r="C22" s="42"/>
      <c r="D22" s="42"/>
      <c r="E22" s="43" t="n">
        <f aca="false">+'[2]BAM-EGS'!$BB26</f>
        <v>236239.7</v>
      </c>
      <c r="F22" s="42"/>
      <c r="G22" s="44"/>
      <c r="H22" s="45" t="n">
        <f aca="false">+'[3]BAM-EGS'!$BB26</f>
        <v>0</v>
      </c>
      <c r="I22" s="46" t="n">
        <f aca="false">'[4]BAM-3RD'!$BK2450</f>
        <v>39318</v>
      </c>
      <c r="J22" s="45" t="n">
        <f aca="false">SUM(H22:I22)</f>
        <v>39318</v>
      </c>
      <c r="K22" s="47" t="n">
        <f aca="false">SUM(E22,H22,I22)</f>
        <v>275557.7</v>
      </c>
      <c r="L22" s="58" t="n">
        <f aca="false">((L$6)-SUM(L$8:L21))/($A$37-$A21)</f>
        <v>0</v>
      </c>
      <c r="M22" s="58" t="n">
        <f aca="false">((M$6)-SUM(M$8:M21))/($A$37-$A21)</f>
        <v>0</v>
      </c>
      <c r="N22" s="49" t="n">
        <f aca="false">[1]Apr!$K30</f>
        <v>55000</v>
      </c>
      <c r="O22" s="30" t="n">
        <f aca="false">SUM(L22:N22)</f>
        <v>55000</v>
      </c>
      <c r="P22" s="50"/>
      <c r="Q22" s="50" t="n">
        <f aca="false">$Q$6/30</f>
        <v>200000</v>
      </c>
      <c r="R22" s="51" t="n">
        <f aca="false">IF(L22&gt;0,$L$5-L22,0)+($M$5-M22)+($N$5-N22)</f>
        <v>-25000</v>
      </c>
      <c r="S22" s="50" t="n">
        <f aca="false">E22-Q22-R22</f>
        <v>61239.7</v>
      </c>
      <c r="T22" s="50"/>
      <c r="U22" s="50" t="n">
        <f aca="false">SUM(Q22:S22)</f>
        <v>236239.7</v>
      </c>
      <c r="V22" s="52" t="n">
        <f aca="false">SUM(H22)</f>
        <v>0</v>
      </c>
      <c r="W22" s="52" t="n">
        <f aca="false">SUM(U22:V22)</f>
        <v>236239.7</v>
      </c>
      <c r="X22" s="30" t="n">
        <f aca="false">IF(K22&gt;0,K22,0)</f>
        <v>275557.7</v>
      </c>
      <c r="Y22" s="52"/>
      <c r="Z22" s="52"/>
      <c r="AA22" s="52"/>
      <c r="AB22" s="52"/>
      <c r="AC22" s="53"/>
      <c r="AD22" s="7"/>
      <c r="AE22" s="54"/>
      <c r="AF22" s="55"/>
      <c r="AG22" s="55"/>
      <c r="AH22" s="55"/>
      <c r="AI22" s="55"/>
      <c r="AJ22" s="56"/>
      <c r="AK22" s="56"/>
      <c r="AL22" s="56"/>
      <c r="AM22" s="57"/>
      <c r="AN22" s="7"/>
      <c r="AO22" s="7"/>
    </row>
    <row r="23" customFormat="false" ht="12.75" hidden="false" customHeight="false" outlineLevel="0" collapsed="false">
      <c r="A23" s="1" t="n">
        <f aca="false">A22+1</f>
        <v>16</v>
      </c>
      <c r="B23" s="41" t="s">
        <v>28</v>
      </c>
      <c r="C23" s="42"/>
      <c r="D23" s="42"/>
      <c r="E23" s="43" t="n">
        <f aca="false">+'[2]BAM-EGS'!$BB27</f>
        <v>-781140.3</v>
      </c>
      <c r="F23" s="42"/>
      <c r="G23" s="44"/>
      <c r="H23" s="45" t="n">
        <f aca="false">+'[3]BAM-EGS'!$BB27</f>
        <v>1000000</v>
      </c>
      <c r="I23" s="46" t="n">
        <f aca="false">'[4]BAM-3RD'!$BK2451</f>
        <v>39318</v>
      </c>
      <c r="J23" s="45" t="n">
        <f aca="false">SUM(H23:I23)</f>
        <v>1039318</v>
      </c>
      <c r="K23" s="47" t="n">
        <f aca="false">SUM(E23,H23,I23)</f>
        <v>258177.7</v>
      </c>
      <c r="L23" s="58" t="n">
        <f aca="false">((L$6)-SUM(L$8:L22))/($A$37-$A22)</f>
        <v>0</v>
      </c>
      <c r="M23" s="58" t="n">
        <f aca="false">((M$6)-SUM(M$8:M22))/($A$37-$A22)</f>
        <v>0</v>
      </c>
      <c r="N23" s="49" t="n">
        <f aca="false">[1]Apr!$K31</f>
        <v>30000</v>
      </c>
      <c r="O23" s="30" t="n">
        <f aca="false">SUM(L23:N23)</f>
        <v>30000</v>
      </c>
      <c r="P23" s="50"/>
      <c r="Q23" s="50" t="n">
        <f aca="false">$Q$6/30</f>
        <v>200000</v>
      </c>
      <c r="R23" s="51" t="n">
        <f aca="false">IF(L23&gt;0,$L$5-L23,0)+($M$5-M23)+($N$5-N23)</f>
        <v>0</v>
      </c>
      <c r="S23" s="50" t="n">
        <f aca="false">E23-Q23-R23</f>
        <v>-981140.3</v>
      </c>
      <c r="T23" s="50"/>
      <c r="U23" s="50" t="n">
        <f aca="false">SUM(Q23:S23)</f>
        <v>-781140.3</v>
      </c>
      <c r="V23" s="52" t="n">
        <f aca="false">SUM(H23)</f>
        <v>1000000</v>
      </c>
      <c r="W23" s="52" t="n">
        <f aca="false">SUM(U23:V23)</f>
        <v>218859.7</v>
      </c>
      <c r="X23" s="30" t="n">
        <f aca="false">IF(K23&gt;0,K23,0)</f>
        <v>258177.7</v>
      </c>
      <c r="Y23" s="52"/>
      <c r="Z23" s="52"/>
      <c r="AA23" s="52"/>
      <c r="AB23" s="52"/>
      <c r="AC23" s="53"/>
      <c r="AD23" s="7"/>
      <c r="AE23" s="54"/>
      <c r="AF23" s="55"/>
      <c r="AG23" s="55"/>
      <c r="AH23" s="55"/>
      <c r="AI23" s="55"/>
      <c r="AJ23" s="56"/>
      <c r="AK23" s="56"/>
      <c r="AL23" s="56"/>
      <c r="AM23" s="57"/>
      <c r="AN23" s="7"/>
      <c r="AO23" s="7"/>
    </row>
    <row r="24" customFormat="false" ht="12.75" hidden="false" customHeight="false" outlineLevel="0" collapsed="false">
      <c r="A24" s="1" t="n">
        <f aca="false">A23+1</f>
        <v>17</v>
      </c>
      <c r="B24" s="41" t="s">
        <v>28</v>
      </c>
      <c r="C24" s="42"/>
      <c r="D24" s="42"/>
      <c r="E24" s="43" t="n">
        <f aca="false">+'[2]BAM-EGS'!$BB28</f>
        <v>127459.7</v>
      </c>
      <c r="F24" s="42"/>
      <c r="G24" s="44"/>
      <c r="H24" s="45" t="n">
        <f aca="false">+'[3]BAM-EGS'!$BB28</f>
        <v>0</v>
      </c>
      <c r="I24" s="46" t="n">
        <f aca="false">'[4]BAM-3RD'!$BK2452</f>
        <v>39318</v>
      </c>
      <c r="J24" s="45" t="n">
        <f aca="false">SUM(H24:I24)</f>
        <v>39318</v>
      </c>
      <c r="K24" s="47" t="n">
        <f aca="false">SUM(E24,H24,I24)</f>
        <v>166777.7</v>
      </c>
      <c r="L24" s="58" t="n">
        <f aca="false">((L$6)-SUM(L$8:L23))/($A$37-$A23)</f>
        <v>0</v>
      </c>
      <c r="M24" s="58" t="n">
        <f aca="false">((M$6)-SUM(M$8:M23))/($A$37-$A23)</f>
        <v>0</v>
      </c>
      <c r="N24" s="49" t="n">
        <f aca="false">[1]Apr!$K32</f>
        <v>50000</v>
      </c>
      <c r="O24" s="30" t="n">
        <f aca="false">SUM(L24:N24)</f>
        <v>50000</v>
      </c>
      <c r="P24" s="50"/>
      <c r="Q24" s="50" t="n">
        <f aca="false">$Q$6/30</f>
        <v>200000</v>
      </c>
      <c r="R24" s="51" t="n">
        <f aca="false">IF(L24&gt;0,$L$5-L24,0)+($M$5-M24)+($N$5-N24)</f>
        <v>-20000</v>
      </c>
      <c r="S24" s="50" t="n">
        <f aca="false">E24-Q24-R24</f>
        <v>-52540.3</v>
      </c>
      <c r="T24" s="50"/>
      <c r="U24" s="50" t="n">
        <f aca="false">SUM(Q24:S24)</f>
        <v>127459.7</v>
      </c>
      <c r="V24" s="52" t="n">
        <f aca="false">SUM(H24)</f>
        <v>0</v>
      </c>
      <c r="W24" s="52" t="n">
        <f aca="false">SUM(U24:V24)</f>
        <v>127459.7</v>
      </c>
      <c r="X24" s="30" t="n">
        <f aca="false">IF(K24&gt;0,K24,0)</f>
        <v>166777.7</v>
      </c>
      <c r="Y24" s="52"/>
      <c r="Z24" s="52"/>
      <c r="AA24" s="52"/>
      <c r="AB24" s="52"/>
      <c r="AC24" s="53"/>
      <c r="AD24" s="7"/>
      <c r="AE24" s="54"/>
      <c r="AF24" s="55"/>
      <c r="AG24" s="55"/>
      <c r="AH24" s="55"/>
      <c r="AI24" s="55"/>
      <c r="AJ24" s="56"/>
      <c r="AK24" s="56"/>
      <c r="AL24" s="56"/>
      <c r="AM24" s="57"/>
      <c r="AN24" s="7"/>
      <c r="AO24" s="7"/>
    </row>
    <row r="25" customFormat="false" ht="12.75" hidden="false" customHeight="false" outlineLevel="0" collapsed="false">
      <c r="A25" s="1" t="n">
        <f aca="false">A24+1</f>
        <v>18</v>
      </c>
      <c r="B25" s="41" t="s">
        <v>28</v>
      </c>
      <c r="C25" s="42"/>
      <c r="D25" s="42"/>
      <c r="E25" s="43" t="n">
        <f aca="false">+'[2]BAM-EGS'!$BB29</f>
        <v>178602.7</v>
      </c>
      <c r="F25" s="42"/>
      <c r="G25" s="44"/>
      <c r="H25" s="45" t="n">
        <f aca="false">+'[3]BAM-EGS'!$BB29</f>
        <v>0</v>
      </c>
      <c r="I25" s="46" t="n">
        <f aca="false">'[4]BAM-3RD'!$BK2453</f>
        <v>37138</v>
      </c>
      <c r="J25" s="45" t="n">
        <f aca="false">SUM(H25:I25)</f>
        <v>37138</v>
      </c>
      <c r="K25" s="47" t="n">
        <f aca="false">SUM(E25,H25,I25)</f>
        <v>215740.7</v>
      </c>
      <c r="L25" s="58" t="n">
        <f aca="false">((L$6)-SUM(L$8:L24))/($A$37-$A24)</f>
        <v>0</v>
      </c>
      <c r="M25" s="58" t="n">
        <f aca="false">((M$6)-SUM(M$8:M24))/($A$37-$A24)</f>
        <v>0</v>
      </c>
      <c r="N25" s="49" t="n">
        <f aca="false">[1]Apr!$K33</f>
        <v>17500</v>
      </c>
      <c r="O25" s="30" t="n">
        <f aca="false">SUM(L25:N25)</f>
        <v>17500</v>
      </c>
      <c r="P25" s="50"/>
      <c r="Q25" s="50" t="n">
        <f aca="false">$Q$6/30</f>
        <v>200000</v>
      </c>
      <c r="R25" s="51" t="n">
        <f aca="false">IF(L25&gt;0,$L$5-L25,0)+($M$5-M25)+($N$5-N25)</f>
        <v>12500</v>
      </c>
      <c r="S25" s="50" t="n">
        <f aca="false">E25-Q25-R25</f>
        <v>-33897.3</v>
      </c>
      <c r="T25" s="50"/>
      <c r="U25" s="50" t="n">
        <f aca="false">SUM(Q25:S25)</f>
        <v>178602.7</v>
      </c>
      <c r="V25" s="52" t="n">
        <f aca="false">SUM(H25)</f>
        <v>0</v>
      </c>
      <c r="W25" s="52" t="n">
        <f aca="false">SUM(U25:V25)</f>
        <v>178602.7</v>
      </c>
      <c r="X25" s="30" t="n">
        <f aca="false">IF(K25&gt;0,K25,0)</f>
        <v>215740.7</v>
      </c>
      <c r="Y25" s="52"/>
      <c r="Z25" s="52"/>
      <c r="AA25" s="52"/>
      <c r="AB25" s="52"/>
      <c r="AC25" s="53"/>
      <c r="AD25" s="7"/>
      <c r="AE25" s="54"/>
      <c r="AF25" s="55"/>
      <c r="AG25" s="55"/>
      <c r="AH25" s="55"/>
      <c r="AI25" s="55"/>
      <c r="AJ25" s="56"/>
      <c r="AK25" s="56"/>
      <c r="AL25" s="56"/>
      <c r="AM25" s="57"/>
      <c r="AN25" s="7"/>
      <c r="AO25" s="7"/>
    </row>
    <row r="26" customFormat="false" ht="12.75" hidden="false" customHeight="false" outlineLevel="0" collapsed="false">
      <c r="A26" s="1" t="n">
        <f aca="false">A25+1</f>
        <v>19</v>
      </c>
      <c r="B26" s="41" t="s">
        <v>28</v>
      </c>
      <c r="C26" s="42"/>
      <c r="D26" s="42"/>
      <c r="E26" s="43" t="n">
        <f aca="false">+'[2]BAM-EGS'!$BB30</f>
        <v>154222.95</v>
      </c>
      <c r="F26" s="42"/>
      <c r="G26" s="44"/>
      <c r="H26" s="45" t="n">
        <f aca="false">+'[3]BAM-EGS'!$BB30</f>
        <v>0</v>
      </c>
      <c r="I26" s="46" t="n">
        <f aca="false">'[4]BAM-3RD'!$BK2454</f>
        <v>37573</v>
      </c>
      <c r="J26" s="45" t="n">
        <f aca="false">SUM(H26:I26)</f>
        <v>37573</v>
      </c>
      <c r="K26" s="47" t="n">
        <f aca="false">SUM(E26,H26,I26)</f>
        <v>191795.95</v>
      </c>
      <c r="L26" s="58" t="n">
        <f aca="false">((L$6)-SUM(L$8:L25))/($A$37-$A25)</f>
        <v>0</v>
      </c>
      <c r="M26" s="58" t="n">
        <f aca="false">((M$6)-SUM(M$8:M25))/($A$37-$A25)</f>
        <v>0</v>
      </c>
      <c r="N26" s="49" t="n">
        <f aca="false">[1]Apr!$K34</f>
        <v>8333</v>
      </c>
      <c r="O26" s="30" t="n">
        <f aca="false">SUM(L26:N26)</f>
        <v>8333</v>
      </c>
      <c r="P26" s="50"/>
      <c r="Q26" s="50" t="n">
        <f aca="false">$Q$6/30</f>
        <v>200000</v>
      </c>
      <c r="R26" s="51" t="n">
        <f aca="false">IF(L26&gt;0,$L$5-L26,0)+($M$5-M26)+($N$5-N26)</f>
        <v>21667</v>
      </c>
      <c r="S26" s="50" t="n">
        <f aca="false">E26-Q26-R26</f>
        <v>-67444.05</v>
      </c>
      <c r="T26" s="50"/>
      <c r="U26" s="50" t="n">
        <f aca="false">SUM(Q26:S26)</f>
        <v>154222.95</v>
      </c>
      <c r="V26" s="52" t="n">
        <f aca="false">SUM(H26)</f>
        <v>0</v>
      </c>
      <c r="W26" s="52" t="n">
        <f aca="false">SUM(U26:V26)</f>
        <v>154222.95</v>
      </c>
      <c r="X26" s="30" t="n">
        <f aca="false">IF(K26&gt;0,K26,0)</f>
        <v>191795.95</v>
      </c>
      <c r="Y26" s="52"/>
      <c r="Z26" s="52"/>
      <c r="AA26" s="52"/>
      <c r="AB26" s="52"/>
      <c r="AC26" s="53"/>
      <c r="AD26" s="7"/>
      <c r="AE26" s="54"/>
      <c r="AF26" s="55"/>
      <c r="AG26" s="55"/>
      <c r="AH26" s="55"/>
      <c r="AI26" s="55"/>
      <c r="AJ26" s="56"/>
      <c r="AK26" s="56"/>
      <c r="AL26" s="56"/>
      <c r="AM26" s="57"/>
      <c r="AN26" s="7"/>
      <c r="AO26" s="7"/>
    </row>
    <row r="27" customFormat="false" ht="12.75" hidden="false" customHeight="false" outlineLevel="0" collapsed="false">
      <c r="A27" s="1" t="n">
        <f aca="false">A26+1</f>
        <v>20</v>
      </c>
      <c r="B27" s="41" t="s">
        <v>28</v>
      </c>
      <c r="C27" s="42"/>
      <c r="D27" s="42"/>
      <c r="E27" s="43" t="n">
        <f aca="false">+'[2]BAM-EGS'!$BB31</f>
        <v>-829887.05</v>
      </c>
      <c r="F27" s="42"/>
      <c r="G27" s="44"/>
      <c r="H27" s="45" t="n">
        <f aca="false">+'[3]BAM-EGS'!$BB31</f>
        <v>1000000</v>
      </c>
      <c r="I27" s="46" t="n">
        <f aca="false">'[4]BAM-3RD'!$BK2455</f>
        <v>37573</v>
      </c>
      <c r="J27" s="45" t="n">
        <f aca="false">SUM(H27:I27)</f>
        <v>1037573</v>
      </c>
      <c r="K27" s="47" t="n">
        <f aca="false">SUM(E27,H27,I27)</f>
        <v>207685.95</v>
      </c>
      <c r="L27" s="58" t="n">
        <f aca="false">((L$6)-SUM(L$8:L26))/($A$37-$A26)</f>
        <v>0</v>
      </c>
      <c r="M27" s="58" t="n">
        <f aca="false">((M$6)-SUM(M$8:M26))/($A$37-$A26)</f>
        <v>0</v>
      </c>
      <c r="N27" s="49" t="n">
        <f aca="false">[1]Apr!$K35</f>
        <v>25000</v>
      </c>
      <c r="O27" s="30" t="n">
        <f aca="false">SUM(L27:N27)</f>
        <v>25000</v>
      </c>
      <c r="P27" s="50"/>
      <c r="Q27" s="50" t="n">
        <f aca="false">$Q$6/30</f>
        <v>200000</v>
      </c>
      <c r="R27" s="51" t="n">
        <f aca="false">IF(L27&gt;0,$L$5-L27,0)+($M$5-M27)+($N$5-N27)</f>
        <v>5000</v>
      </c>
      <c r="S27" s="50" t="n">
        <f aca="false">E27-Q27-R27</f>
        <v>-1034887.05</v>
      </c>
      <c r="T27" s="50"/>
      <c r="U27" s="50" t="n">
        <f aca="false">SUM(Q27:S27)</f>
        <v>-829887.05</v>
      </c>
      <c r="V27" s="52" t="n">
        <f aca="false">SUM(H27)</f>
        <v>1000000</v>
      </c>
      <c r="W27" s="52" t="n">
        <f aca="false">SUM(U27:V27)</f>
        <v>170112.95</v>
      </c>
      <c r="X27" s="30" t="n">
        <f aca="false">IF(K27&gt;0,K27,0)</f>
        <v>207685.95</v>
      </c>
      <c r="Y27" s="52"/>
      <c r="Z27" s="52"/>
      <c r="AA27" s="52"/>
      <c r="AB27" s="52"/>
      <c r="AC27" s="53"/>
      <c r="AD27" s="7"/>
      <c r="AE27" s="54"/>
      <c r="AF27" s="55"/>
      <c r="AG27" s="55"/>
      <c r="AH27" s="55"/>
      <c r="AI27" s="55"/>
      <c r="AJ27" s="56"/>
      <c r="AK27" s="56"/>
      <c r="AL27" s="56"/>
      <c r="AM27" s="57"/>
      <c r="AN27" s="7"/>
      <c r="AO27" s="7"/>
    </row>
    <row r="28" customFormat="false" ht="12.75" hidden="false" customHeight="false" outlineLevel="0" collapsed="false">
      <c r="A28" s="1" t="n">
        <f aca="false">A27+1</f>
        <v>21</v>
      </c>
      <c r="B28" s="41" t="s">
        <v>28</v>
      </c>
      <c r="C28" s="42"/>
      <c r="D28" s="42"/>
      <c r="E28" s="43" t="n">
        <f aca="false">+'[2]BAM-EGS'!$BB32</f>
        <v>300702.95</v>
      </c>
      <c r="F28" s="42"/>
      <c r="G28" s="44"/>
      <c r="H28" s="45" t="n">
        <f aca="false">+'[3]BAM-EGS'!$BB32</f>
        <v>0</v>
      </c>
      <c r="I28" s="46" t="n">
        <f aca="false">'[4]BAM-3RD'!$BK2456</f>
        <v>37573</v>
      </c>
      <c r="J28" s="45" t="n">
        <f aca="false">SUM(H28:I28)</f>
        <v>37573</v>
      </c>
      <c r="K28" s="47" t="n">
        <f aca="false">SUM(E28,H28,I28)</f>
        <v>338275.95</v>
      </c>
      <c r="L28" s="58" t="n">
        <f aca="false">((L$6)-SUM(L$8:L27))/($A$37-$A27)</f>
        <v>0</v>
      </c>
      <c r="M28" s="58" t="n">
        <f aca="false">((M$6)-SUM(M$8:M27))/($A$37-$A27)</f>
        <v>0</v>
      </c>
      <c r="N28" s="49" t="n">
        <f aca="false">[1]Apr!$K36</f>
        <v>15625</v>
      </c>
      <c r="O28" s="30" t="n">
        <f aca="false">SUM(L28:N28)</f>
        <v>15625</v>
      </c>
      <c r="P28" s="50"/>
      <c r="Q28" s="50" t="n">
        <f aca="false">$Q$6/30</f>
        <v>200000</v>
      </c>
      <c r="R28" s="51" t="n">
        <f aca="false">IF(L28&gt;0,$L$5-L28,0)+($M$5-M28)+($N$5-N28)</f>
        <v>14375</v>
      </c>
      <c r="S28" s="50" t="n">
        <f aca="false">E28-Q28-R28</f>
        <v>86327.95</v>
      </c>
      <c r="T28" s="50"/>
      <c r="U28" s="50" t="n">
        <f aca="false">SUM(Q28:S28)</f>
        <v>300702.95</v>
      </c>
      <c r="V28" s="52" t="n">
        <f aca="false">SUM(H28)</f>
        <v>0</v>
      </c>
      <c r="W28" s="52" t="n">
        <f aca="false">SUM(U28:V28)</f>
        <v>300702.95</v>
      </c>
      <c r="X28" s="30" t="n">
        <f aca="false">IF(K28&gt;0,K28,0)</f>
        <v>338275.95</v>
      </c>
      <c r="Y28" s="52"/>
      <c r="Z28" s="52"/>
      <c r="AA28" s="52"/>
      <c r="AB28" s="52"/>
      <c r="AC28" s="53"/>
      <c r="AD28" s="7"/>
      <c r="AE28" s="54"/>
      <c r="AF28" s="55"/>
      <c r="AG28" s="55"/>
      <c r="AH28" s="55"/>
      <c r="AI28" s="55"/>
      <c r="AJ28" s="56"/>
      <c r="AK28" s="56"/>
      <c r="AL28" s="56"/>
      <c r="AM28" s="57"/>
      <c r="AN28" s="7"/>
      <c r="AO28" s="7"/>
    </row>
    <row r="29" customFormat="false" ht="14.25" hidden="false" customHeight="true" outlineLevel="0" collapsed="false">
      <c r="A29" s="1" t="n">
        <f aca="false">A28+1</f>
        <v>22</v>
      </c>
      <c r="B29" s="41" t="s">
        <v>28</v>
      </c>
      <c r="C29" s="42"/>
      <c r="D29" s="42"/>
      <c r="E29" s="43" t="n">
        <f aca="false">+'[2]BAM-EGS'!$BB33</f>
        <v>315932.95</v>
      </c>
      <c r="F29" s="42"/>
      <c r="G29" s="44"/>
      <c r="H29" s="45" t="n">
        <f aca="false">+'[3]BAM-EGS'!$BB33</f>
        <v>0</v>
      </c>
      <c r="I29" s="46" t="n">
        <f aca="false">'[4]BAM-3RD'!$BK2457</f>
        <v>37573</v>
      </c>
      <c r="J29" s="45" t="n">
        <f aca="false">SUM(H29:I29)</f>
        <v>37573</v>
      </c>
      <c r="K29" s="47" t="n">
        <f aca="false">SUM(E29,H29,I29)</f>
        <v>353505.95</v>
      </c>
      <c r="L29" s="58" t="n">
        <f aca="false">((L$6)-SUM(L$8:L28))/($A$37-$A28)</f>
        <v>0</v>
      </c>
      <c r="M29" s="58" t="n">
        <f aca="false">((M$6)-SUM(M$8:M28))/($A$37-$A28)</f>
        <v>0</v>
      </c>
      <c r="N29" s="49" t="n">
        <f aca="false">[1]Apr!$K37</f>
        <v>25500</v>
      </c>
      <c r="O29" s="30" t="n">
        <f aca="false">SUM(L29:N29)</f>
        <v>25500</v>
      </c>
      <c r="P29" s="50"/>
      <c r="Q29" s="50" t="n">
        <f aca="false">$Q$6/30</f>
        <v>200000</v>
      </c>
      <c r="R29" s="51" t="n">
        <f aca="false">IF(L29&gt;0,$L$5-L29,0)+($M$5-M29)+($N$5-N29)</f>
        <v>4500</v>
      </c>
      <c r="S29" s="50" t="n">
        <f aca="false">E29-Q29-R29</f>
        <v>111432.95</v>
      </c>
      <c r="T29" s="50"/>
      <c r="U29" s="50" t="n">
        <f aca="false">SUM(Q29:S29)</f>
        <v>315932.95</v>
      </c>
      <c r="V29" s="52" t="n">
        <f aca="false">SUM(H29)</f>
        <v>0</v>
      </c>
      <c r="W29" s="52" t="n">
        <f aca="false">SUM(U29:V29)</f>
        <v>315932.95</v>
      </c>
      <c r="X29" s="30" t="n">
        <f aca="false">IF(K29&gt;0,K29,0)</f>
        <v>353505.95</v>
      </c>
      <c r="Y29" s="52"/>
      <c r="Z29" s="52"/>
      <c r="AA29" s="52"/>
      <c r="AB29" s="52"/>
      <c r="AC29" s="53"/>
      <c r="AD29" s="7"/>
      <c r="AE29" s="54"/>
      <c r="AF29" s="55"/>
      <c r="AG29" s="55"/>
      <c r="AH29" s="55"/>
      <c r="AI29" s="55"/>
      <c r="AJ29" s="56"/>
      <c r="AK29" s="56"/>
      <c r="AL29" s="56"/>
      <c r="AM29" s="57"/>
      <c r="AN29" s="7"/>
      <c r="AO29" s="7"/>
    </row>
    <row r="30" customFormat="false" ht="12.75" hidden="false" customHeight="false" outlineLevel="0" collapsed="false">
      <c r="A30" s="1" t="n">
        <f aca="false">A29+1</f>
        <v>23</v>
      </c>
      <c r="B30" s="41" t="s">
        <v>28</v>
      </c>
      <c r="C30" s="42"/>
      <c r="D30" s="42"/>
      <c r="E30" s="43" t="n">
        <f aca="false">+'[2]BAM-EGS'!$BB34</f>
        <v>286022.95</v>
      </c>
      <c r="F30" s="42"/>
      <c r="G30" s="44"/>
      <c r="H30" s="45" t="n">
        <f aca="false">+'[3]BAM-EGS'!$BB34</f>
        <v>0</v>
      </c>
      <c r="I30" s="46" t="n">
        <f aca="false">'[4]BAM-3RD'!$BK2458</f>
        <v>37573</v>
      </c>
      <c r="J30" s="45" t="n">
        <f aca="false">SUM(H30:I30)</f>
        <v>37573</v>
      </c>
      <c r="K30" s="47" t="n">
        <f aca="false">SUM(E30,H30,I30)</f>
        <v>323595.95</v>
      </c>
      <c r="L30" s="58" t="n">
        <f aca="false">((L$6)-SUM(L$8:L29))/($A$37-$A29)</f>
        <v>0</v>
      </c>
      <c r="M30" s="58" t="n">
        <f aca="false">((M$6)-SUM(M$8:M29))/($A$37-$A29)</f>
        <v>0</v>
      </c>
      <c r="N30" s="49" t="n">
        <f aca="false">[1]Apr!$K38</f>
        <v>30208</v>
      </c>
      <c r="O30" s="30" t="n">
        <f aca="false">SUM(L30:N30)</f>
        <v>30208</v>
      </c>
      <c r="P30" s="50"/>
      <c r="Q30" s="50" t="n">
        <f aca="false">$Q$6/30</f>
        <v>200000</v>
      </c>
      <c r="R30" s="51" t="n">
        <f aca="false">IF(L30&gt;0,$L$5-L30,0)+($M$5-M30)+($N$5-N30)</f>
        <v>-208</v>
      </c>
      <c r="S30" s="50" t="n">
        <f aca="false">E30-Q30-R30</f>
        <v>86230.95</v>
      </c>
      <c r="T30" s="50"/>
      <c r="U30" s="50" t="n">
        <f aca="false">SUM(Q30:S30)</f>
        <v>286022.95</v>
      </c>
      <c r="V30" s="52" t="n">
        <f aca="false">SUM(H30)</f>
        <v>0</v>
      </c>
      <c r="W30" s="52" t="n">
        <f aca="false">SUM(U30:V30)</f>
        <v>286022.95</v>
      </c>
      <c r="X30" s="30" t="n">
        <f aca="false">IF(K30&gt;0,K30,0)</f>
        <v>323595.95</v>
      </c>
      <c r="Y30" s="52"/>
      <c r="Z30" s="52"/>
      <c r="AA30" s="52"/>
      <c r="AB30" s="52"/>
      <c r="AC30" s="53"/>
      <c r="AD30" s="7"/>
      <c r="AE30" s="54"/>
      <c r="AF30" s="55"/>
      <c r="AG30" s="55"/>
      <c r="AH30" s="55"/>
      <c r="AI30" s="55"/>
      <c r="AJ30" s="56"/>
      <c r="AK30" s="56"/>
      <c r="AL30" s="56"/>
      <c r="AM30" s="57"/>
      <c r="AN30" s="7"/>
      <c r="AO30" s="7"/>
    </row>
    <row r="31" customFormat="false" ht="12.75" hidden="false" customHeight="false" outlineLevel="0" collapsed="false">
      <c r="A31" s="1" t="n">
        <f aca="false">A30+1</f>
        <v>24</v>
      </c>
      <c r="B31" s="41" t="s">
        <v>28</v>
      </c>
      <c r="C31" s="42"/>
      <c r="D31" s="42"/>
      <c r="E31" s="43" t="n">
        <f aca="false">+'[2]BAM-EGS'!$BB35</f>
        <v>293965.2</v>
      </c>
      <c r="F31" s="42"/>
      <c r="G31" s="44"/>
      <c r="H31" s="45" t="n">
        <f aca="false">+'[3]BAM-EGS'!$BB35</f>
        <v>0</v>
      </c>
      <c r="I31" s="46" t="n">
        <f aca="false">'[4]BAM-3RD'!$BK2459</f>
        <v>37895</v>
      </c>
      <c r="J31" s="45" t="n">
        <f aca="false">SUM(H31:I31)</f>
        <v>37895</v>
      </c>
      <c r="K31" s="47" t="n">
        <f aca="false">SUM(E31,H31,I31)</f>
        <v>331860.2</v>
      </c>
      <c r="L31" s="58" t="n">
        <f aca="false">((L$6)-SUM(L$8:L30))/($A$37-$A30)</f>
        <v>0</v>
      </c>
      <c r="M31" s="58" t="n">
        <f aca="false">((M$6)-SUM(M$8:M30))/($A$37-$A30)</f>
        <v>0</v>
      </c>
      <c r="N31" s="49" t="n">
        <f aca="false">[1]Apr!$K39</f>
        <v>16667</v>
      </c>
      <c r="O31" s="30" t="n">
        <f aca="false">SUM(L31:N31)</f>
        <v>16667</v>
      </c>
      <c r="P31" s="50"/>
      <c r="Q31" s="50" t="n">
        <f aca="false">$Q$6/30</f>
        <v>200000</v>
      </c>
      <c r="R31" s="51" t="n">
        <f aca="false">IF(L31&gt;0,$L$5-L31,0)+($M$5-M31)+($N$5-N31)</f>
        <v>13333</v>
      </c>
      <c r="S31" s="50" t="n">
        <f aca="false">E31-Q31-R31</f>
        <v>80632.2</v>
      </c>
      <c r="T31" s="50"/>
      <c r="U31" s="50" t="n">
        <f aca="false">SUM(Q31:S31)</f>
        <v>293965.2</v>
      </c>
      <c r="V31" s="52" t="n">
        <f aca="false">SUM(H31)</f>
        <v>0</v>
      </c>
      <c r="W31" s="52" t="n">
        <f aca="false">SUM(U31:V31)</f>
        <v>293965.2</v>
      </c>
      <c r="X31" s="30" t="n">
        <f aca="false">IF(K31&gt;0,K31,0)</f>
        <v>331860.2</v>
      </c>
      <c r="Y31" s="52"/>
      <c r="Z31" s="52"/>
      <c r="AA31" s="52"/>
      <c r="AB31" s="52"/>
      <c r="AC31" s="53"/>
      <c r="AD31" s="7"/>
      <c r="AE31" s="54"/>
      <c r="AF31" s="55"/>
      <c r="AG31" s="55"/>
      <c r="AH31" s="55"/>
      <c r="AI31" s="55"/>
      <c r="AJ31" s="56"/>
      <c r="AK31" s="56"/>
      <c r="AL31" s="56"/>
      <c r="AM31" s="57"/>
      <c r="AN31" s="7"/>
      <c r="AO31" s="7"/>
    </row>
    <row r="32" customFormat="false" ht="12.75" hidden="false" customHeight="false" outlineLevel="0" collapsed="false">
      <c r="A32" s="1" t="n">
        <f aca="false">A31+1</f>
        <v>25</v>
      </c>
      <c r="B32" s="41" t="s">
        <v>28</v>
      </c>
      <c r="C32" s="42"/>
      <c r="D32" s="42"/>
      <c r="E32" s="43" t="n">
        <f aca="false">+'[2]BAM-EGS'!$BB36</f>
        <v>285262.7</v>
      </c>
      <c r="F32" s="42"/>
      <c r="G32" s="44"/>
      <c r="H32" s="45" t="n">
        <f aca="false">+'[3]BAM-EGS'!$BB36</f>
        <v>0</v>
      </c>
      <c r="I32" s="46" t="n">
        <f aca="false">'[4]BAM-3RD'!$BK2460</f>
        <v>37937</v>
      </c>
      <c r="J32" s="45" t="n">
        <f aca="false">SUM(H32:I32)</f>
        <v>37937</v>
      </c>
      <c r="K32" s="47" t="n">
        <f aca="false">SUM(E32,H32,I32)</f>
        <v>323199.7</v>
      </c>
      <c r="L32" s="58" t="n">
        <f aca="false">((L$6)-SUM(L$8:L31))/($A$37-$A31)</f>
        <v>0</v>
      </c>
      <c r="M32" s="58" t="n">
        <f aca="false">((M$6)-SUM(M$8:M31))/($A$37-$A31)</f>
        <v>0</v>
      </c>
      <c r="N32" s="49" t="n">
        <f aca="false">[1]Apr!$K40</f>
        <v>55000</v>
      </c>
      <c r="O32" s="30" t="n">
        <f aca="false">SUM(L32:N32)</f>
        <v>55000</v>
      </c>
      <c r="P32" s="50"/>
      <c r="Q32" s="50" t="n">
        <f aca="false">$Q$6/30</f>
        <v>200000</v>
      </c>
      <c r="R32" s="51" t="n">
        <f aca="false">IF(L32&gt;0,$L$5-L32,0)+($M$5-M32)+($N$5-N32)</f>
        <v>-25000</v>
      </c>
      <c r="S32" s="50" t="n">
        <f aca="false">E32-Q32-R32</f>
        <v>110262.7</v>
      </c>
      <c r="T32" s="50"/>
      <c r="U32" s="50" t="n">
        <f aca="false">SUM(Q32:S32)</f>
        <v>285262.7</v>
      </c>
      <c r="V32" s="52" t="n">
        <f aca="false">SUM(H32)</f>
        <v>0</v>
      </c>
      <c r="W32" s="52" t="n">
        <f aca="false">SUM(U32:V32)</f>
        <v>285262.7</v>
      </c>
      <c r="X32" s="30" t="n">
        <f aca="false">IF(K32&gt;0,K32,0)</f>
        <v>323199.7</v>
      </c>
      <c r="Y32" s="52"/>
      <c r="Z32" s="52"/>
      <c r="AA32" s="52"/>
      <c r="AB32" s="52"/>
      <c r="AC32" s="53"/>
      <c r="AD32" s="7"/>
      <c r="AE32" s="54"/>
      <c r="AF32" s="55"/>
      <c r="AG32" s="55"/>
      <c r="AH32" s="55"/>
      <c r="AI32" s="55"/>
      <c r="AJ32" s="56"/>
      <c r="AK32" s="56"/>
      <c r="AL32" s="56"/>
      <c r="AM32" s="57"/>
      <c r="AN32" s="7"/>
      <c r="AO32" s="7"/>
    </row>
    <row r="33" customFormat="false" ht="12.75" hidden="false" customHeight="false" outlineLevel="0" collapsed="false">
      <c r="A33" s="1" t="n">
        <f aca="false">A32+1</f>
        <v>26</v>
      </c>
      <c r="B33" s="41" t="s">
        <v>28</v>
      </c>
      <c r="C33" s="42"/>
      <c r="D33" s="42"/>
      <c r="E33" s="43" t="n">
        <f aca="false">+'[2]BAM-EGS'!$BB37</f>
        <v>-678697</v>
      </c>
      <c r="F33" s="42"/>
      <c r="G33" s="44"/>
      <c r="H33" s="45" t="n">
        <f aca="false">+'[3]BAM-EGS'!$BB37</f>
        <v>1000000</v>
      </c>
      <c r="I33" s="46" t="n">
        <f aca="false">'[4]BAM-3RD'!$BK2461</f>
        <v>37937.2</v>
      </c>
      <c r="J33" s="45" t="n">
        <f aca="false">SUM(H33:I33)</f>
        <v>1037937.2</v>
      </c>
      <c r="K33" s="47" t="n">
        <f aca="false">SUM(E33,H33,I33)</f>
        <v>359240.2</v>
      </c>
      <c r="L33" s="58" t="n">
        <f aca="false">((L$6)-SUM(L$8:L32))/($A$37-$A32)</f>
        <v>0</v>
      </c>
      <c r="M33" s="58" t="n">
        <f aca="false">((M$6)-SUM(M$8:M32))/($A$37-$A32)</f>
        <v>0</v>
      </c>
      <c r="N33" s="49" t="n">
        <f aca="false">[1]Apr!$K41</f>
        <v>60000</v>
      </c>
      <c r="O33" s="30" t="n">
        <f aca="false">SUM(L33:N33)</f>
        <v>60000</v>
      </c>
      <c r="P33" s="50"/>
      <c r="Q33" s="50" t="n">
        <f aca="false">$Q$6/30</f>
        <v>200000</v>
      </c>
      <c r="R33" s="51" t="n">
        <f aca="false">IF(L33&gt;0,$L$5-L33,0)+($M$5-M33)+($N$5-N33)</f>
        <v>-30000</v>
      </c>
      <c r="S33" s="50" t="n">
        <f aca="false">E33-Q33-R33</f>
        <v>-848697</v>
      </c>
      <c r="T33" s="50"/>
      <c r="U33" s="50" t="n">
        <f aca="false">SUM(Q33:S33)</f>
        <v>-678697</v>
      </c>
      <c r="V33" s="52" t="n">
        <f aca="false">SUM(H33)</f>
        <v>1000000</v>
      </c>
      <c r="W33" s="52" t="n">
        <f aca="false">SUM(U33:V33)</f>
        <v>321303</v>
      </c>
      <c r="X33" s="30" t="n">
        <f aca="false">IF(K33&gt;0,K33,0)</f>
        <v>359240.2</v>
      </c>
      <c r="Y33" s="52"/>
      <c r="Z33" s="52"/>
      <c r="AA33" s="52"/>
      <c r="AB33" s="52"/>
      <c r="AC33" s="53"/>
      <c r="AD33" s="7"/>
      <c r="AE33" s="54"/>
      <c r="AF33" s="55"/>
      <c r="AG33" s="55"/>
      <c r="AH33" s="55"/>
      <c r="AI33" s="55"/>
      <c r="AJ33" s="56"/>
      <c r="AK33" s="56"/>
      <c r="AL33" s="56"/>
      <c r="AM33" s="57"/>
      <c r="AN33" s="7"/>
      <c r="AO33" s="7"/>
    </row>
    <row r="34" customFormat="false" ht="12.75" hidden="false" customHeight="false" outlineLevel="0" collapsed="false">
      <c r="A34" s="1" t="n">
        <f aca="false">A33+1</f>
        <v>27</v>
      </c>
      <c r="B34" s="41" t="s">
        <v>29</v>
      </c>
      <c r="C34" s="42"/>
      <c r="D34" s="42"/>
      <c r="E34" s="43" t="n">
        <f aca="false">+'[2]BAM-EGS'!$BB38</f>
        <v>310000</v>
      </c>
      <c r="F34" s="42"/>
      <c r="G34" s="44"/>
      <c r="H34" s="45" t="n">
        <f aca="false">+'[3]BAM-EGS'!$BB38</f>
        <v>0</v>
      </c>
      <c r="I34" s="46" t="n">
        <f aca="false">'[4]BAM-3RD'!$BK2462</f>
        <v>37937.2</v>
      </c>
      <c r="J34" s="45" t="n">
        <f aca="false">SUM(H34:I34)</f>
        <v>37937.2</v>
      </c>
      <c r="K34" s="47" t="n">
        <f aca="false">SUM(E34,H34,I34)</f>
        <v>347937.2</v>
      </c>
      <c r="L34" s="58" t="n">
        <f aca="false">((L$6)-SUM(L$8:L33))/($A$37-$A33)</f>
        <v>0</v>
      </c>
      <c r="M34" s="58" t="n">
        <f aca="false">((M$6)-SUM(M$8:M33))/($A$37-$A33)</f>
        <v>0</v>
      </c>
      <c r="N34" s="49" t="n">
        <f aca="false">[1]Apr!$K42</f>
        <v>0</v>
      </c>
      <c r="O34" s="30" t="n">
        <f aca="false">SUM(L34:N34)</f>
        <v>0</v>
      </c>
      <c r="P34" s="50"/>
      <c r="Q34" s="50" t="n">
        <f aca="false">$Q$6/30</f>
        <v>200000</v>
      </c>
      <c r="R34" s="51" t="n">
        <f aca="false">IF(L34&gt;0,$L$5-L34,0)+($M$5-M34)+($N$5-N34)</f>
        <v>30000</v>
      </c>
      <c r="S34" s="50" t="n">
        <f aca="false">E34-Q34-R34</f>
        <v>80000</v>
      </c>
      <c r="T34" s="50"/>
      <c r="U34" s="50" t="n">
        <f aca="false">SUM(Q34:S34)</f>
        <v>310000</v>
      </c>
      <c r="V34" s="52" t="n">
        <f aca="false">SUM(H34)</f>
        <v>0</v>
      </c>
      <c r="W34" s="52" t="n">
        <f aca="false">SUM(U34:V34)</f>
        <v>310000</v>
      </c>
      <c r="X34" s="30" t="n">
        <f aca="false">IF(K34&gt;0,K34,0)</f>
        <v>347937.2</v>
      </c>
      <c r="Y34" s="52"/>
      <c r="Z34" s="52"/>
      <c r="AA34" s="52"/>
      <c r="AB34" s="52"/>
      <c r="AC34" s="53"/>
      <c r="AD34" s="7"/>
      <c r="AE34" s="54"/>
      <c r="AF34" s="55"/>
      <c r="AG34" s="55"/>
      <c r="AH34" s="55"/>
      <c r="AI34" s="55"/>
      <c r="AJ34" s="56"/>
      <c r="AK34" s="56"/>
      <c r="AL34" s="56"/>
      <c r="AM34" s="57"/>
      <c r="AN34" s="7"/>
      <c r="AO34" s="7"/>
    </row>
    <row r="35" customFormat="false" ht="12.75" hidden="false" customHeight="false" outlineLevel="0" collapsed="false">
      <c r="A35" s="1" t="n">
        <f aca="false">A34+1</f>
        <v>28</v>
      </c>
      <c r="B35" s="41" t="s">
        <v>29</v>
      </c>
      <c r="C35" s="42"/>
      <c r="D35" s="42"/>
      <c r="E35" s="43" t="n">
        <f aca="false">+'[2]BAM-EGS'!$BB39</f>
        <v>275000</v>
      </c>
      <c r="F35" s="42"/>
      <c r="G35" s="44"/>
      <c r="H35" s="45" t="n">
        <f aca="false">+'[3]BAM-EGS'!$BB39</f>
        <v>0</v>
      </c>
      <c r="I35" s="46" t="n">
        <f aca="false">'[4]BAM-3RD'!$BK2463</f>
        <v>37937.2</v>
      </c>
      <c r="J35" s="45" t="n">
        <f aca="false">SUM(H35:I35)</f>
        <v>37937.2</v>
      </c>
      <c r="K35" s="47" t="n">
        <f aca="false">SUM(E35,H35,I35)</f>
        <v>312937.2</v>
      </c>
      <c r="L35" s="58" t="n">
        <f aca="false">((L$6)-SUM(L$8:L34))/($A$37-$A34)</f>
        <v>0</v>
      </c>
      <c r="M35" s="58" t="n">
        <f aca="false">((M$6)-SUM(M$8:M34))/($A$37-$A34)</f>
        <v>0</v>
      </c>
      <c r="N35" s="58" t="n">
        <f aca="false">((N$6)-SUM(N$8:N34))/($A$37-$A34)</f>
        <v>18055.3333333333</v>
      </c>
      <c r="O35" s="30" t="n">
        <f aca="false">SUM(L35:N35)</f>
        <v>18055.3333333333</v>
      </c>
      <c r="P35" s="50"/>
      <c r="Q35" s="50" t="n">
        <f aca="false">$Q$6/30</f>
        <v>200000</v>
      </c>
      <c r="R35" s="59" t="n">
        <f aca="false">((R$6)-SUM(R$8:R34))/($A$37-$A34)</f>
        <v>11944.6666666667</v>
      </c>
      <c r="S35" s="50" t="n">
        <f aca="false">E35-Q35-R35</f>
        <v>63055.3333333333</v>
      </c>
      <c r="T35" s="50"/>
      <c r="U35" s="50" t="n">
        <f aca="false">SUM(Q35:S35)</f>
        <v>275000</v>
      </c>
      <c r="V35" s="52" t="n">
        <f aca="false">SUM(H35)</f>
        <v>0</v>
      </c>
      <c r="W35" s="52" t="n">
        <f aca="false">SUM(U35:V35)</f>
        <v>275000</v>
      </c>
      <c r="X35" s="30" t="n">
        <f aca="false">IF(K35&gt;0,K35,0)</f>
        <v>312937.2</v>
      </c>
      <c r="Y35" s="52"/>
      <c r="Z35" s="52"/>
      <c r="AA35" s="52"/>
      <c r="AB35" s="52"/>
      <c r="AC35" s="53"/>
      <c r="AD35" s="7"/>
      <c r="AE35" s="54"/>
      <c r="AF35" s="55"/>
      <c r="AG35" s="55"/>
      <c r="AH35" s="55"/>
      <c r="AI35" s="55"/>
      <c r="AJ35" s="56"/>
      <c r="AK35" s="56"/>
      <c r="AL35" s="56"/>
      <c r="AM35" s="57"/>
      <c r="AN35" s="7"/>
      <c r="AO35" s="7"/>
    </row>
    <row r="36" customFormat="false" ht="12.75" hidden="false" customHeight="false" outlineLevel="0" collapsed="false">
      <c r="A36" s="1" t="n">
        <f aca="false">A35+1</f>
        <v>29</v>
      </c>
      <c r="B36" s="41" t="s">
        <v>29</v>
      </c>
      <c r="C36" s="42"/>
      <c r="D36" s="42"/>
      <c r="E36" s="43" t="n">
        <f aca="false">+'[2]BAM-EGS'!$BB40</f>
        <v>275000</v>
      </c>
      <c r="F36" s="42"/>
      <c r="G36" s="44"/>
      <c r="H36" s="45" t="n">
        <f aca="false">+'[3]BAM-EGS'!$BB40</f>
        <v>0</v>
      </c>
      <c r="I36" s="46" t="n">
        <f aca="false">'[4]BAM-3RD'!$BK2464</f>
        <v>37937.2</v>
      </c>
      <c r="J36" s="45" t="n">
        <f aca="false">SUM(H36:I36)</f>
        <v>37937.2</v>
      </c>
      <c r="K36" s="47" t="n">
        <f aca="false">SUM(E36,H36,I36)</f>
        <v>312937.2</v>
      </c>
      <c r="L36" s="58" t="n">
        <f aca="false">((L$6)-SUM(L$8:L35))/($A$37-$A35)</f>
        <v>0</v>
      </c>
      <c r="M36" s="58" t="n">
        <f aca="false">((M$6)-SUM(M$8:M35))/($A$37-$A35)</f>
        <v>0</v>
      </c>
      <c r="N36" s="58" t="n">
        <f aca="false">((N$6)-SUM(N$8:N35))/($A$37-$A35)</f>
        <v>18055.3333333333</v>
      </c>
      <c r="O36" s="30" t="n">
        <f aca="false">SUM(L36:N36)</f>
        <v>18055.3333333333</v>
      </c>
      <c r="P36" s="50"/>
      <c r="Q36" s="50" t="n">
        <f aca="false">$Q$6/30</f>
        <v>200000</v>
      </c>
      <c r="R36" s="59" t="n">
        <f aca="false">((R$6)-SUM(R$8:R35))/($A$37-$A35)</f>
        <v>11944.6666666667</v>
      </c>
      <c r="S36" s="50" t="n">
        <f aca="false">E36-Q36-R36</f>
        <v>63055.3333333333</v>
      </c>
      <c r="T36" s="50"/>
      <c r="U36" s="50" t="n">
        <f aca="false">SUM(Q36:S36)</f>
        <v>275000</v>
      </c>
      <c r="V36" s="52" t="n">
        <f aca="false">SUM(H36)</f>
        <v>0</v>
      </c>
      <c r="W36" s="52" t="n">
        <f aca="false">SUM(U36:V36)</f>
        <v>275000</v>
      </c>
      <c r="X36" s="30" t="n">
        <f aca="false">IF(K36&gt;0,K36,0)</f>
        <v>312937.2</v>
      </c>
      <c r="Y36" s="52"/>
      <c r="Z36" s="52"/>
      <c r="AA36" s="52"/>
      <c r="AB36" s="52"/>
      <c r="AC36" s="53"/>
      <c r="AD36" s="7"/>
      <c r="AE36" s="54"/>
      <c r="AF36" s="55"/>
      <c r="AG36" s="55"/>
      <c r="AH36" s="55"/>
      <c r="AI36" s="55"/>
      <c r="AJ36" s="56"/>
      <c r="AK36" s="56"/>
      <c r="AL36" s="56"/>
      <c r="AM36" s="57"/>
      <c r="AN36" s="7"/>
      <c r="AO36" s="7"/>
    </row>
    <row r="37" customFormat="false" ht="12.75" hidden="false" customHeight="false" outlineLevel="0" collapsed="false">
      <c r="A37" s="1" t="n">
        <f aca="false">A36+1</f>
        <v>30</v>
      </c>
      <c r="B37" s="41" t="s">
        <v>29</v>
      </c>
      <c r="C37" s="42"/>
      <c r="D37" s="42"/>
      <c r="E37" s="43" t="n">
        <f aca="false">+'[2]BAM-EGS'!$BB41</f>
        <v>245000</v>
      </c>
      <c r="F37" s="42"/>
      <c r="G37" s="44"/>
      <c r="H37" s="45" t="n">
        <f aca="false">+'[3]BAM-EGS'!$BB41</f>
        <v>0</v>
      </c>
      <c r="I37" s="46" t="n">
        <f aca="false">'[4]BAM-3RD'!$BK2465</f>
        <v>37937.2</v>
      </c>
      <c r="J37" s="45" t="n">
        <f aca="false">SUM(H37:I37)</f>
        <v>37937.2</v>
      </c>
      <c r="K37" s="47" t="n">
        <f aca="false">SUM(E37,H37,I37)</f>
        <v>282937.2</v>
      </c>
      <c r="L37" s="58" t="n">
        <f aca="false">((L$6)-SUM(L$8:L36))/($A$37-$A36)</f>
        <v>0</v>
      </c>
      <c r="M37" s="58" t="n">
        <f aca="false">((M$6)-SUM(M$8:M36))/($A$37-$A36)</f>
        <v>0</v>
      </c>
      <c r="N37" s="58" t="n">
        <f aca="false">((N$6)-SUM(N$8:N36))/($A$37-$A36)</f>
        <v>18055.3333333333</v>
      </c>
      <c r="O37" s="30" t="n">
        <f aca="false">SUM(L37:N37)</f>
        <v>18055.3333333333</v>
      </c>
      <c r="P37" s="50"/>
      <c r="Q37" s="50" t="n">
        <f aca="false">$Q$6/30</f>
        <v>200000</v>
      </c>
      <c r="R37" s="59" t="n">
        <f aca="false">((R$6)-SUM(R$8:R36))/($A$37-$A36)</f>
        <v>11944.6666666667</v>
      </c>
      <c r="S37" s="50" t="n">
        <f aca="false">E37-Q37-R37</f>
        <v>33055.3333333333</v>
      </c>
      <c r="T37" s="50"/>
      <c r="U37" s="50" t="n">
        <f aca="false">SUM(Q37:S37)</f>
        <v>245000</v>
      </c>
      <c r="V37" s="52" t="n">
        <f aca="false">SUM(H37)</f>
        <v>0</v>
      </c>
      <c r="W37" s="52" t="n">
        <f aca="false">SUM(U37:V37)</f>
        <v>245000</v>
      </c>
      <c r="X37" s="30" t="n">
        <f aca="false">IF(K37&gt;0,K37,0)</f>
        <v>282937.2</v>
      </c>
      <c r="Y37" s="52"/>
      <c r="Z37" s="52"/>
      <c r="AA37" s="52"/>
      <c r="AB37" s="52"/>
      <c r="AC37" s="53"/>
      <c r="AD37" s="7"/>
      <c r="AE37" s="54"/>
      <c r="AF37" s="55"/>
      <c r="AG37" s="55"/>
      <c r="AH37" s="55"/>
      <c r="AI37" s="55"/>
      <c r="AJ37" s="56"/>
      <c r="AK37" s="56"/>
      <c r="AL37" s="56"/>
      <c r="AM37" s="57"/>
      <c r="AN37" s="7"/>
      <c r="AO37" s="7"/>
    </row>
    <row r="38" customFormat="false" ht="12.75" hidden="false" customHeight="false" outlineLevel="0" collapsed="false">
      <c r="B38" s="41"/>
      <c r="C38" s="42"/>
      <c r="D38" s="42"/>
      <c r="E38" s="43"/>
      <c r="F38" s="42"/>
      <c r="G38" s="44"/>
      <c r="H38" s="45"/>
      <c r="I38" s="46"/>
      <c r="J38" s="45"/>
      <c r="K38" s="47"/>
      <c r="L38" s="58"/>
      <c r="M38" s="58"/>
      <c r="N38" s="58"/>
      <c r="O38" s="30"/>
      <c r="P38" s="50"/>
      <c r="Q38" s="50"/>
      <c r="R38" s="59"/>
      <c r="S38" s="50"/>
      <c r="T38" s="50"/>
      <c r="U38" s="50"/>
      <c r="V38" s="52"/>
      <c r="W38" s="52"/>
      <c r="X38" s="30"/>
      <c r="Y38" s="52"/>
      <c r="Z38" s="60" t="s">
        <v>30</v>
      </c>
      <c r="AA38" s="61" t="n">
        <v>0</v>
      </c>
      <c r="AB38" s="52"/>
      <c r="AC38" s="53"/>
      <c r="AD38" s="7"/>
      <c r="AE38" s="54"/>
      <c r="AF38" s="55"/>
      <c r="AG38" s="55"/>
      <c r="AH38" s="55"/>
      <c r="AI38" s="55"/>
      <c r="AJ38" s="56"/>
      <c r="AK38" s="56"/>
      <c r="AL38" s="56"/>
      <c r="AM38" s="57"/>
      <c r="AN38" s="7"/>
      <c r="AO38" s="7"/>
    </row>
    <row r="39" customFormat="false" ht="12.75" hidden="false" customHeight="false" outlineLevel="0" collapsed="false">
      <c r="A39" s="47"/>
      <c r="B39" s="1"/>
      <c r="C39" s="47"/>
      <c r="D39" s="47"/>
      <c r="E39" s="4"/>
      <c r="G39" s="44"/>
      <c r="H39" s="46"/>
      <c r="I39" s="46"/>
      <c r="J39" s="46"/>
      <c r="K39" s="1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30"/>
      <c r="W39" s="30"/>
      <c r="X39" s="30"/>
      <c r="Y39" s="30"/>
      <c r="Z39" s="60" t="s">
        <v>31</v>
      </c>
      <c r="AA39" s="63" t="n">
        <v>0.01</v>
      </c>
      <c r="AB39" s="30"/>
      <c r="AC39" s="7"/>
      <c r="AD39" s="7"/>
      <c r="AE39" s="64"/>
      <c r="AF39" s="7"/>
      <c r="AG39" s="7"/>
      <c r="AH39" s="7"/>
      <c r="AI39" s="7"/>
      <c r="AJ39" s="7"/>
      <c r="AK39" s="7"/>
      <c r="AL39" s="7"/>
      <c r="AM39" s="57"/>
      <c r="AN39" s="7"/>
      <c r="AO39" s="7"/>
    </row>
    <row r="40" customFormat="false" ht="13.5" hidden="false" customHeight="false" outlineLevel="0" collapsed="false">
      <c r="C40" s="65" t="n">
        <f aca="false">SUM(C8:C38)</f>
        <v>0</v>
      </c>
      <c r="D40" s="65" t="n">
        <f aca="false">SUM(D8:D38)</f>
        <v>0</v>
      </c>
      <c r="E40" s="65" t="n">
        <f aca="false">SUM(E8:E38)</f>
        <v>3416982.75</v>
      </c>
      <c r="F40" s="65" t="n">
        <f aca="false">SUM(F8:F38)</f>
        <v>0</v>
      </c>
      <c r="G40" s="65" t="n">
        <f aca="false">SUM(G8:G38)</f>
        <v>0</v>
      </c>
      <c r="H40" s="65" t="n">
        <f aca="false">SUM(H8:H39)</f>
        <v>3000000</v>
      </c>
      <c r="I40" s="65" t="n">
        <f aca="false">SUM(I8:I39)</f>
        <v>1150457</v>
      </c>
      <c r="J40" s="65" t="n">
        <f aca="false">SUM(J8:J39)</f>
        <v>4150457</v>
      </c>
      <c r="K40" s="66" t="n">
        <f aca="false">SUM(K8:K38)</f>
        <v>7567439.75</v>
      </c>
      <c r="L40" s="66" t="n">
        <f aca="false">SUM(L8:L38)</f>
        <v>0</v>
      </c>
      <c r="M40" s="66" t="n">
        <f aca="false">SUM(M8:M38)</f>
        <v>0</v>
      </c>
      <c r="N40" s="66" t="n">
        <f aca="false">SUM(N8:N38)</f>
        <v>900000</v>
      </c>
      <c r="O40" s="66" t="n">
        <f aca="false">SUM(O8:O38)</f>
        <v>900000</v>
      </c>
      <c r="P40" s="67"/>
      <c r="Q40" s="66" t="n">
        <f aca="false">SUM(Q8:Q38)</f>
        <v>6000000</v>
      </c>
      <c r="R40" s="66" t="n">
        <f aca="false">SUM(R8:R38)</f>
        <v>0</v>
      </c>
      <c r="S40" s="66" t="n">
        <f aca="false">SUM(S8:S38)</f>
        <v>-2583017.25</v>
      </c>
      <c r="T40" s="66"/>
      <c r="U40" s="66" t="n">
        <f aca="false">SUM(U8:U38)</f>
        <v>3416982.75</v>
      </c>
      <c r="V40" s="66" t="n">
        <f aca="false">SUM(V8:V38)</f>
        <v>3000000</v>
      </c>
      <c r="W40" s="66" t="n">
        <f aca="false">SUM(W8:W38)</f>
        <v>6416982.75</v>
      </c>
      <c r="X40" s="67" t="n">
        <f aca="false">SUM(X8:X39)</f>
        <v>7567439.75</v>
      </c>
      <c r="Y40" s="68" t="n">
        <f aca="false">X40*AA42</f>
        <v>0</v>
      </c>
      <c r="Z40" s="69" t="s">
        <v>32</v>
      </c>
      <c r="AA40" s="70" t="n">
        <f aca="false">AA38*AA39</f>
        <v>0</v>
      </c>
      <c r="AB40" s="67"/>
      <c r="AC40" s="7"/>
      <c r="AD40" s="7"/>
      <c r="AE40" s="64"/>
      <c r="AF40" s="7"/>
      <c r="AG40" s="7"/>
      <c r="AH40" s="7"/>
      <c r="AI40" s="7"/>
      <c r="AJ40" s="7"/>
      <c r="AK40" s="7"/>
      <c r="AL40" s="7"/>
      <c r="AM40" s="7"/>
      <c r="AN40" s="7"/>
      <c r="AO40" s="7"/>
    </row>
    <row r="41" customFormat="false" ht="13.5" hidden="false" customHeight="false" outlineLevel="0" collapsed="false">
      <c r="A41" s="1" t="s">
        <v>33</v>
      </c>
      <c r="C41" s="71"/>
      <c r="D41" s="71"/>
      <c r="E41" s="71"/>
      <c r="F41" s="71"/>
      <c r="G41" s="71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72"/>
      <c r="Y41" s="72"/>
      <c r="Z41" s="73" t="s">
        <v>34</v>
      </c>
      <c r="AA41" s="74" t="n">
        <f aca="false">AA38*0.075*0.075</f>
        <v>0</v>
      </c>
      <c r="AB41" s="72"/>
      <c r="AC41" s="7"/>
      <c r="AD41" s="7"/>
      <c r="AE41" s="64"/>
      <c r="AF41" s="7"/>
      <c r="AG41" s="7"/>
      <c r="AH41" s="7"/>
      <c r="AI41" s="7"/>
      <c r="AJ41" s="7"/>
      <c r="AK41" s="7"/>
      <c r="AL41" s="7"/>
      <c r="AM41" s="7"/>
      <c r="AN41" s="7"/>
      <c r="AO41" s="7"/>
    </row>
    <row r="42" customFormat="false" ht="13.5" hidden="false" customHeight="false" outlineLevel="0" collapsed="false">
      <c r="A42" s="1" t="s">
        <v>35</v>
      </c>
      <c r="C42" s="66"/>
      <c r="D42" s="66"/>
      <c r="E42" s="66" t="n">
        <f aca="false">E40-E6</f>
        <v>416982.75</v>
      </c>
      <c r="F42" s="66"/>
      <c r="G42" s="66"/>
      <c r="H42" s="66" t="n">
        <f aca="false">H40-H6</f>
        <v>0</v>
      </c>
      <c r="I42" s="66" t="n">
        <f aca="false">I40-I6</f>
        <v>0</v>
      </c>
      <c r="J42" s="66"/>
      <c r="K42" s="66" t="n">
        <f aca="false">K40-K6</f>
        <v>416982.75</v>
      </c>
      <c r="L42" s="66" t="n">
        <f aca="false">L40-L6</f>
        <v>0</v>
      </c>
      <c r="M42" s="66" t="n">
        <f aca="false">M40-M6</f>
        <v>0</v>
      </c>
      <c r="N42" s="66" t="n">
        <f aca="false">N40-N6</f>
        <v>0</v>
      </c>
      <c r="O42" s="66"/>
      <c r="P42" s="66"/>
      <c r="Q42" s="66"/>
      <c r="R42" s="66"/>
      <c r="S42" s="66"/>
      <c r="T42" s="66"/>
      <c r="U42" s="66"/>
      <c r="V42" s="66"/>
      <c r="W42" s="66"/>
      <c r="X42" s="67"/>
      <c r="Y42" s="67"/>
      <c r="Z42" s="67"/>
      <c r="AA42" s="70" t="n">
        <f aca="false">SUM(AA40:AA41)</f>
        <v>0</v>
      </c>
      <c r="AB42" s="6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</row>
    <row r="43" customFormat="false" ht="13.5" hidden="false" customHeight="false" outlineLevel="0" collapsed="false">
      <c r="A43" s="1" t="s">
        <v>36</v>
      </c>
      <c r="C43" s="75" t="n">
        <f aca="false">SUM(C38)</f>
        <v>0</v>
      </c>
      <c r="D43" s="75" t="n">
        <f aca="false">SUM(D38)</f>
        <v>0</v>
      </c>
      <c r="E43" s="75" t="n">
        <f aca="false">SUM(E38)</f>
        <v>0</v>
      </c>
      <c r="F43" s="75" t="n">
        <f aca="false">SUM(F38)</f>
        <v>0</v>
      </c>
      <c r="G43" s="75" t="n">
        <f aca="false">SUM(G38)</f>
        <v>0</v>
      </c>
      <c r="H43" s="75" t="n">
        <f aca="false">SUM(H38)</f>
        <v>0</v>
      </c>
      <c r="I43" s="75" t="n">
        <f aca="false">SUM(I38)</f>
        <v>0</v>
      </c>
      <c r="J43" s="75" t="n">
        <f aca="false">SUM(J38)</f>
        <v>0</v>
      </c>
      <c r="K43" s="75" t="n">
        <f aca="false">SUM(K38)</f>
        <v>0</v>
      </c>
      <c r="L43" s="75" t="n">
        <f aca="false">SUM(L38)</f>
        <v>0</v>
      </c>
      <c r="M43" s="75" t="n">
        <f aca="false">SUM(M38)</f>
        <v>0</v>
      </c>
      <c r="N43" s="75" t="n">
        <f aca="false">SUM(N38)</f>
        <v>0</v>
      </c>
      <c r="O43" s="75" t="n">
        <f aca="false">SUM(O38)</f>
        <v>0</v>
      </c>
      <c r="P43" s="75"/>
      <c r="Q43" s="75" t="n">
        <f aca="false">SUM(Q38)</f>
        <v>0</v>
      </c>
      <c r="R43" s="75" t="n">
        <f aca="false">SUM(R38)</f>
        <v>0</v>
      </c>
      <c r="S43" s="75" t="n">
        <f aca="false">SUM(S38)</f>
        <v>0</v>
      </c>
      <c r="T43" s="75"/>
      <c r="U43" s="75" t="n">
        <f aca="false">SUM(U38)</f>
        <v>0</v>
      </c>
      <c r="V43" s="75" t="n">
        <f aca="false">SUM(V38)</f>
        <v>0</v>
      </c>
      <c r="W43" s="75" t="n">
        <f aca="false">SUM(W38)</f>
        <v>0</v>
      </c>
      <c r="X43" s="75"/>
      <c r="Y43" s="67"/>
      <c r="Z43" s="67"/>
      <c r="AA43" s="67"/>
      <c r="AB43" s="6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</row>
    <row r="44" customFormat="false" ht="12.75" hidden="false" customHeight="false" outlineLevel="0" collapsed="false">
      <c r="A44" s="1" t="s">
        <v>37</v>
      </c>
      <c r="E44" s="68"/>
      <c r="F44" s="68"/>
      <c r="G44" s="68"/>
      <c r="H44" s="67"/>
      <c r="I44" s="67"/>
      <c r="J44" s="67"/>
      <c r="K44" s="67" t="n">
        <f aca="false">SUM([5]BMSPT066!$K$37:$K$38)+SUM(K8:K12)</f>
        <v>790405.9</v>
      </c>
      <c r="L44" s="67"/>
      <c r="M44" s="67"/>
      <c r="N44" s="67"/>
      <c r="O44" s="67"/>
      <c r="P44" s="67"/>
      <c r="Q44" s="76" t="str">
        <f aca="false">IF(Q43&gt;0,"SHORT","LONG")</f>
        <v>LONG</v>
      </c>
      <c r="R44" s="76" t="str">
        <f aca="false">IF(R43&gt;0,"SHORT","LONG")</f>
        <v>LONG</v>
      </c>
      <c r="S44" s="76" t="str">
        <f aca="false">IF(S43&gt;0,"SHORT","LONG")</f>
        <v>LONG</v>
      </c>
      <c r="T44" s="76"/>
      <c r="U44" s="76" t="str">
        <f aca="false">IF(U43&gt;0,"SHORT","LONG")</f>
        <v>LONG</v>
      </c>
      <c r="V44" s="76" t="str">
        <f aca="false">IF(V43&gt;0,"SHORT","LONG")</f>
        <v>LONG</v>
      </c>
      <c r="W44" s="76" t="str">
        <f aca="false">IF(W43&gt;0,"SHORT","LONG")</f>
        <v>LONG</v>
      </c>
      <c r="X44" s="7"/>
      <c r="Y44" s="55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</row>
    <row r="45" customFormat="false" ht="12.75" hidden="false" customHeight="false" outlineLevel="0" collapsed="false">
      <c r="A45" s="1" t="s">
        <v>38</v>
      </c>
      <c r="E45" s="68"/>
      <c r="F45" s="68"/>
      <c r="G45" s="68"/>
      <c r="H45" s="67"/>
      <c r="I45" s="67"/>
      <c r="J45" s="67"/>
      <c r="K45" s="67" t="n">
        <f aca="false">SUM(K13:K19)</f>
        <v>1901766</v>
      </c>
      <c r="L45" s="67"/>
      <c r="M45" s="67"/>
      <c r="N45" s="67"/>
      <c r="O45" s="67"/>
      <c r="P45" s="67"/>
      <c r="Q45" s="76"/>
      <c r="R45" s="76"/>
      <c r="S45" s="76"/>
      <c r="T45" s="76"/>
      <c r="U45" s="77" t="s">
        <v>39</v>
      </c>
      <c r="V45" s="76"/>
      <c r="W45" s="75" t="n">
        <v>682656</v>
      </c>
      <c r="X45" s="7"/>
      <c r="Y45" s="55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</row>
    <row r="46" customFormat="false" ht="12.75" hidden="false" customHeight="false" outlineLevel="0" collapsed="false">
      <c r="A46" s="1" t="s">
        <v>40</v>
      </c>
      <c r="E46" s="68"/>
      <c r="F46" s="68"/>
      <c r="G46" s="68"/>
      <c r="H46" s="67"/>
      <c r="I46" s="67"/>
      <c r="J46" s="67"/>
      <c r="K46" s="67" t="n">
        <f aca="false">SUM(K20:K26)</f>
        <v>1710665.15</v>
      </c>
      <c r="L46" s="67"/>
      <c r="M46" s="67"/>
      <c r="N46" s="67"/>
      <c r="O46" s="67"/>
      <c r="P46" s="67"/>
      <c r="Q46" s="76"/>
      <c r="R46" s="76"/>
      <c r="S46" s="76"/>
      <c r="T46" s="76"/>
      <c r="U46" s="77" t="s">
        <v>41</v>
      </c>
      <c r="V46" s="76"/>
      <c r="W46" s="67" t="n">
        <f aca="false">+W45-W43</f>
        <v>682656</v>
      </c>
      <c r="X46" s="7"/>
      <c r="Y46" s="55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</row>
    <row r="47" customFormat="false" ht="12.75" hidden="false" customHeight="false" outlineLevel="0" collapsed="false">
      <c r="A47" s="1" t="s">
        <v>42</v>
      </c>
      <c r="K47" s="67" t="n">
        <f aca="false">SUM(K27:K33)</f>
        <v>2237363.9</v>
      </c>
      <c r="U47" s="7"/>
      <c r="V47" s="7"/>
      <c r="W47" s="7"/>
    </row>
    <row r="48" customFormat="false" ht="12.75" hidden="false" customHeight="false" outlineLevel="0" collapsed="false">
      <c r="K48" s="67"/>
      <c r="U48" s="7"/>
      <c r="V48" s="7"/>
      <c r="W48" s="7"/>
    </row>
    <row r="49" customFormat="false" ht="12.75" hidden="false" customHeight="false" outlineLevel="0" collapsed="false">
      <c r="U49" s="7"/>
      <c r="V49" s="7"/>
      <c r="W49" s="7"/>
    </row>
    <row r="50" customFormat="false" ht="12.75" hidden="false" customHeight="false" outlineLevel="0" collapsed="false">
      <c r="U50" s="7"/>
      <c r="V50" s="7"/>
      <c r="W50" s="7"/>
    </row>
  </sheetData>
  <mergeCells count="8">
    <mergeCell ref="A1:E1"/>
    <mergeCell ref="A2:E2"/>
    <mergeCell ref="A3:E3"/>
    <mergeCell ref="L3:O3"/>
    <mergeCell ref="Q3:S3"/>
    <mergeCell ref="U3:W3"/>
    <mergeCell ref="C4:E4"/>
    <mergeCell ref="F4:J4"/>
  </mergeCells>
  <printOptions headings="false" gridLines="true" gridLinesSet="true" horizontalCentered="false" verticalCentered="false"/>
  <pageMargins left="0.279861111111111" right="0.240277777777778" top="0.770138888888889" bottom="0.379861111111111" header="0.25" footer="0.170138888888889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&amp;LPrepared by:  Kenny Soignet&amp;C&amp;"Arial,Bold"&amp;14Projected
04/30/2001&amp;R&amp;D    &amp;T</oddHeader>
    <oddFooter>&amp;L&amp;F</oddFooter>
  </headerFooter>
  <rowBreaks count="1" manualBreakCount="1">
    <brk id="44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1997-02-03T12:55:11Z</dcterms:created>
  <dc:creator>Soignet, Kenny J</dc:creator>
  <dc:description>- Oracle 8i ODBC QueryFix Applied</dc:description>
  <dc:language>en-US</dc:language>
  <cp:lastModifiedBy>ECT</cp:lastModifiedBy>
  <cp:lastPrinted>2001-04-26T10:50:15Z</cp:lastPrinted>
  <dcterms:modified xsi:type="dcterms:W3CDTF">2001-04-25T11:11:33Z</dcterms:modified>
  <cp:revision>0</cp:revision>
  <dc:subject/>
  <dc:title/>
</cp:coreProperties>
</file>