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rra" sheetId="1" state="visible" r:id="rId3"/>
    <sheet name="CTGprice" sheetId="2" state="visible" r:id="rId4"/>
    <sheet name="calc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<sst xmlns="http://schemas.openxmlformats.org/spreadsheetml/2006/main" count="227" uniqueCount="165">
  <si>
    <t xml:space="preserve"> </t>
  </si>
  <si>
    <t xml:space="preserve">City of Austin </t>
  </si>
  <si>
    <t xml:space="preserve">Terra</t>
  </si>
  <si>
    <t xml:space="preserve">Terra bare bones</t>
  </si>
  <si>
    <t xml:space="preserve">UNITS</t>
  </si>
  <si>
    <t xml:space="preserve">NEPCO</t>
  </si>
  <si>
    <t xml:space="preserve">adjusted by Bruce</t>
  </si>
  <si>
    <t xml:space="preserve">Project Management</t>
  </si>
  <si>
    <t xml:space="preserve">Home office</t>
  </si>
  <si>
    <t xml:space="preserve">salaried staff</t>
  </si>
  <si>
    <t xml:space="preserve">hourly staff</t>
  </si>
  <si>
    <t xml:space="preserve">Indirect Costs</t>
  </si>
  <si>
    <t xml:space="preserve">equipment rental</t>
  </si>
  <si>
    <t xml:space="preserve">small tools</t>
  </si>
  <si>
    <t xml:space="preserve">temp facilities</t>
  </si>
  <si>
    <t xml:space="preserve">GC other</t>
  </si>
  <si>
    <t xml:space="preserve">per diems</t>
  </si>
  <si>
    <t xml:space="preserve">tax/bond</t>
  </si>
  <si>
    <t xml:space="preserve">Engineering</t>
  </si>
  <si>
    <t xml:space="preserve">Engr labor</t>
  </si>
  <si>
    <t xml:space="preserve">Procurement</t>
  </si>
  <si>
    <t xml:space="preserve">Major Equipment</t>
  </si>
  <si>
    <t xml:space="preserve">CTG's</t>
  </si>
  <si>
    <t xml:space="preserve">see detail sheet attached</t>
  </si>
  <si>
    <t xml:space="preserve">dual fuel</t>
  </si>
  <si>
    <t xml:space="preserve">inlet heater   </t>
  </si>
  <si>
    <t xml:space="preserve">Bruce wild guess</t>
  </si>
  <si>
    <t xml:space="preserve">inlet heater freight</t>
  </si>
  <si>
    <t xml:space="preserve">CTG freight</t>
  </si>
  <si>
    <t xml:space="preserve">Engineered Equipment</t>
  </si>
  <si>
    <t xml:space="preserve">buildings</t>
  </si>
  <si>
    <t xml:space="preserve">valves and specials</t>
  </si>
  <si>
    <t xml:space="preserve">bus duct</t>
  </si>
  <si>
    <t xml:space="preserve">dry xfmrs</t>
  </si>
  <si>
    <t xml:space="preserve">step-up transformers</t>
  </si>
  <si>
    <t xml:space="preserve">ABB Quote for 80/106/132 MVA 138 kV</t>
  </si>
  <si>
    <t xml:space="preserve">pwr dist xfrms</t>
  </si>
  <si>
    <t xml:space="preserve">check quantities</t>
  </si>
  <si>
    <t xml:space="preserve">600V MCC</t>
  </si>
  <si>
    <t xml:space="preserve">600V swgr</t>
  </si>
  <si>
    <t xml:space="preserve">5kV MCC</t>
  </si>
  <si>
    <t xml:space="preserve">5kV swgr</t>
  </si>
  <si>
    <t xml:space="preserve">15kV swgr</t>
  </si>
  <si>
    <t xml:space="preserve">control panel</t>
  </si>
  <si>
    <t xml:space="preserve">HV device</t>
  </si>
  <si>
    <t xml:space="preserve">DCS</t>
  </si>
  <si>
    <t xml:space="preserve">spec systems</t>
  </si>
  <si>
    <t xml:space="preserve">UPS</t>
  </si>
  <si>
    <t xml:space="preserve">DC system</t>
  </si>
  <si>
    <t xml:space="preserve">fld mntd instr</t>
  </si>
  <si>
    <t xml:space="preserve">this is gas metering</t>
  </si>
  <si>
    <t xml:space="preserve">CEMS</t>
  </si>
  <si>
    <t xml:space="preserve">control valves</t>
  </si>
  <si>
    <t xml:space="preserve">pumps</t>
  </si>
  <si>
    <t xml:space="preserve">cooling tower</t>
  </si>
  <si>
    <t xml:space="preserve">HRT Power quote</t>
  </si>
  <si>
    <t xml:space="preserve">fin fan coolers</t>
  </si>
  <si>
    <t xml:space="preserve">included in CTG</t>
  </si>
  <si>
    <t xml:space="preserve">APC equipment</t>
  </si>
  <si>
    <t xml:space="preserve">need to add attemp system</t>
  </si>
  <si>
    <t xml:space="preserve">Gas Compression</t>
  </si>
  <si>
    <t xml:space="preserve">single 100% compressor</t>
  </si>
  <si>
    <t xml:space="preserve">fuel gas filter</t>
  </si>
  <si>
    <t xml:space="preserve">ht exchanger</t>
  </si>
  <si>
    <t xml:space="preserve">chillers</t>
  </si>
  <si>
    <t xml:space="preserve">HRT Power</t>
  </si>
  <si>
    <t xml:space="preserve">wtr treatment</t>
  </si>
  <si>
    <t xml:space="preserve">oil/water separator</t>
  </si>
  <si>
    <t xml:space="preserve">vendor reps</t>
  </si>
  <si>
    <t xml:space="preserve">chem feed skids</t>
  </si>
  <si>
    <t xml:space="preserve">FLD/shop vessels</t>
  </si>
  <si>
    <t xml:space="preserve">other</t>
  </si>
  <si>
    <t xml:space="preserve">Bulk Material</t>
  </si>
  <si>
    <t xml:space="preserve">Procurement Subtotal</t>
  </si>
  <si>
    <t xml:space="preserve">Construction</t>
  </si>
  <si>
    <t xml:space="preserve">site</t>
  </si>
  <si>
    <t xml:space="preserve">u/g electrical</t>
  </si>
  <si>
    <t xml:space="preserve">u/g piping</t>
  </si>
  <si>
    <t xml:space="preserve">concrete</t>
  </si>
  <si>
    <t xml:space="preserve">grout</t>
  </si>
  <si>
    <t xml:space="preserve">steel</t>
  </si>
  <si>
    <t xml:space="preserve">architectural</t>
  </si>
  <si>
    <t xml:space="preserve">a/g piping</t>
  </si>
  <si>
    <t xml:space="preserve">a/g electrical</t>
  </si>
  <si>
    <t xml:space="preserve">instrumentatiion</t>
  </si>
  <si>
    <t xml:space="preserve">insulation</t>
  </si>
  <si>
    <t xml:space="preserve">painting</t>
  </si>
  <si>
    <t xml:space="preserve">mech equipment</t>
  </si>
  <si>
    <t xml:space="preserve">Startup</t>
  </si>
  <si>
    <t xml:space="preserve">startup</t>
  </si>
  <si>
    <t xml:space="preserve">oper training</t>
  </si>
  <si>
    <t xml:space="preserve">initial fill/spares</t>
  </si>
  <si>
    <t xml:space="preserve">manuals</t>
  </si>
  <si>
    <t xml:space="preserve">startup support</t>
  </si>
  <si>
    <t xml:space="preserve">Warranty</t>
  </si>
  <si>
    <t xml:space="preserve">warranty</t>
  </si>
  <si>
    <t xml:space="preserve">Specials/offsites</t>
  </si>
  <si>
    <t xml:space="preserve">fuel oil unloading/tank</t>
  </si>
  <si>
    <t xml:space="preserve">gas pipeline</t>
  </si>
  <si>
    <t xml:space="preserve">spare parts</t>
  </si>
  <si>
    <t xml:space="preserve">HV switchyard extension</t>
  </si>
  <si>
    <t xml:space="preserve">Subtotal Cost</t>
  </si>
  <si>
    <t xml:space="preserve">fixed G&amp;A</t>
  </si>
  <si>
    <t xml:space="preserve">Total Cost</t>
  </si>
  <si>
    <t xml:space="preserve">contingency</t>
  </si>
  <si>
    <t xml:space="preserve">margin</t>
  </si>
  <si>
    <t xml:space="preserve">TOTAL PROJECT EPC</t>
  </si>
  <si>
    <t xml:space="preserve">TOTAL PROJECT $M/UNIT</t>
  </si>
  <si>
    <t xml:space="preserve">MARGIN on NON-CTG SCOPE</t>
  </si>
  <si>
    <t xml:space="preserve">yes</t>
  </si>
  <si>
    <t xml:space="preserve">Madison deal</t>
  </si>
  <si>
    <t xml:space="preserve">units</t>
  </si>
  <si>
    <t xml:space="preserve">included</t>
  </si>
  <si>
    <t xml:space="preserve">LM6000</t>
  </si>
  <si>
    <t xml:space="preserve">WestLB</t>
  </si>
  <si>
    <t xml:space="preserve">Sprint</t>
  </si>
  <si>
    <t xml:space="preserve">fin fan</t>
  </si>
  <si>
    <t xml:space="preserve">chiller</t>
  </si>
  <si>
    <t xml:space="preserve">no</t>
  </si>
  <si>
    <t xml:space="preserve">water injection metering</t>
  </si>
  <si>
    <t xml:space="preserve">additional CT's</t>
  </si>
  <si>
    <t xml:space="preserve">60ft stack</t>
  </si>
  <si>
    <t xml:space="preserve">included in SCR</t>
  </si>
  <si>
    <t xml:space="preserve">gas fuel only</t>
  </si>
  <si>
    <t xml:space="preserve">gas heater</t>
  </si>
  <si>
    <t xml:space="preserve">gas compression so no heating required</t>
  </si>
  <si>
    <t xml:space="preserve">vendor TDI</t>
  </si>
  <si>
    <t xml:space="preserve">240 mnhrs/unit included in base price</t>
  </si>
  <si>
    <t xml:space="preserve">freight for stack</t>
  </si>
  <si>
    <t xml:space="preserve">freight for CTG</t>
  </si>
  <si>
    <t xml:space="preserve">OPTIONS</t>
  </si>
  <si>
    <t xml:space="preserve">stack 45 ft standard</t>
  </si>
  <si>
    <t xml:space="preserve">stack 45 ft heavy</t>
  </si>
  <si>
    <t xml:space="preserve">15 kV swutchgear</t>
  </si>
  <si>
    <t xml:space="preserve">15 kV to 4160 V transformer</t>
  </si>
  <si>
    <t xml:space="preserve">4160 switchgear</t>
  </si>
  <si>
    <t xml:space="preserve">4160 V to 480 V transformer</t>
  </si>
  <si>
    <t xml:space="preserve">480 V distribution/switchpanel</t>
  </si>
  <si>
    <t xml:space="preserve">BOP distribution panel/MCC</t>
  </si>
  <si>
    <t xml:space="preserve">air compressor</t>
  </si>
  <si>
    <t xml:space="preserve">liquid fuel tank heater</t>
  </si>
  <si>
    <t xml:space="preserve">liquid fuel unloading station</t>
  </si>
  <si>
    <t xml:space="preserve">liquid fuel treatment</t>
  </si>
  <si>
    <t xml:space="preserve">liquid fuel forwarding skid</t>
  </si>
  <si>
    <t xml:space="preserve">liquid fuel duplex filter</t>
  </si>
  <si>
    <t xml:space="preserve">gas fuel filter skid</t>
  </si>
  <si>
    <t xml:space="preserve">gas fuel scubber/heater</t>
  </si>
  <si>
    <t xml:space="preserve">raw water forwarding skid</t>
  </si>
  <si>
    <t xml:space="preserve">demin forwarding</t>
  </si>
  <si>
    <t xml:space="preserve">oily water separator</t>
  </si>
  <si>
    <t xml:space="preserve">anti-ice air to air</t>
  </si>
  <si>
    <t xml:space="preserve">unit capacity</t>
  </si>
  <si>
    <t xml:space="preserve">kW</t>
  </si>
  <si>
    <t xml:space="preserve">power factor</t>
  </si>
  <si>
    <t xml:space="preserve">unit output</t>
  </si>
  <si>
    <t xml:space="preserve">kVA</t>
  </si>
  <si>
    <t xml:space="preserve">voltage</t>
  </si>
  <si>
    <t xml:space="preserve">V</t>
  </si>
  <si>
    <t xml:space="preserve">A</t>
  </si>
  <si>
    <t xml:space="preserve">mile</t>
  </si>
  <si>
    <t xml:space="preserve">gas pipeline diameter</t>
  </si>
  <si>
    <t xml:space="preserve">in</t>
  </si>
  <si>
    <t xml:space="preserve">unit cost</t>
  </si>
  <si>
    <t xml:space="preserve">US$/in-mile</t>
  </si>
  <si>
    <t xml:space="preserve">line cost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</si>
</sst>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\-mmm\-yyyy"/>
    <numFmt numFmtId="166" formatCode="[$-409]d\-mmm\-yy"/>
    <numFmt numFmtId="167" formatCode="_(\$* #,##0.00_);_(\$* \(#,##0.00\);_(\$* \-??_);_(@_)"/>
    <numFmt numFmtId="168" formatCode="_(\$* #,##0_);_(\$* \(#,##0\);_(\$* \-??_);_(@_)"/>
    <numFmt numFmtId="169" formatCode="0%"/>
    <numFmt numFmtId="170" formatCode="0.00%"/>
    <numFmt numFmtId="171" formatCode="_(* #,##0.00_);_(* \(#,##0.00\);_(* \-??_);_(@_)"/>
    <numFmt numFmtId="172" formatCode="_(* #,##0_);_(* \(#,##0\);_(* \-??_);_(@_)"/>
    <numFmt numFmtId="173" formatCode="_(* #,##0.0_);_(* \(#,##0.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1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7"/>
    <col collapsed="false" customWidth="true" hidden="false" outlineLevel="0" max="3" min="3" style="0" width="11.56"/>
    <col collapsed="false" customWidth="true" hidden="false" outlineLevel="0" max="4" min="4" style="0" width="15.99"/>
    <col collapsed="false" customWidth="true" hidden="false" outlineLevel="0" max="5" min="5" style="0" width="3.56"/>
    <col collapsed="false" customWidth="true" hidden="false" outlineLevel="0" max="6" min="6" style="0" width="17.56"/>
    <col collapsed="false" customWidth="true" hidden="false" outlineLevel="0" max="7" min="7" style="0" width="36.7"/>
    <col collapsed="false" customWidth="true" hidden="false" outlineLevel="0" max="8" min="8" style="0" width="11.42"/>
    <col collapsed="false" customWidth="true" hidden="false" outlineLevel="0" max="9" min="9" style="0" width="21.28"/>
    <col collapsed="false" customWidth="true" hidden="false" outlineLevel="0" max="10" min="10" style="0" width="26.7"/>
    <col collapsed="false" customWidth="true" hidden="false" outlineLevel="0" max="11" min="11" style="0" width="19.85"/>
  </cols>
  <sheetData>
    <row r="2" customFormat="false" ht="12.75" hidden="false" customHeight="false" outlineLevel="0" collapsed="false">
      <c r="D2" s="0" t="s">
        <v>0</v>
      </c>
    </row>
    <row r="4" customFormat="false" ht="12.75" hidden="false" customHeight="false" outlineLevel="0" collapsed="false">
      <c r="D4" s="0" t="s">
        <v>1</v>
      </c>
      <c r="F4" s="0" t="str">
        <f aca="false">D4</f>
        <v>City of Austin </v>
      </c>
      <c r="I4" s="0" t="s">
        <v>2</v>
      </c>
      <c r="K4" s="0" t="s">
        <v>3</v>
      </c>
    </row>
    <row r="5" customFormat="false" ht="12.75" hidden="false" customHeight="false" outlineLevel="0" collapsed="false">
      <c r="A5" s="1" t="s">
        <v>4</v>
      </c>
      <c r="D5" s="0" t="n">
        <v>4</v>
      </c>
      <c r="F5" s="0" t="n">
        <v>4</v>
      </c>
      <c r="G5" s="2" t="s">
        <v>0</v>
      </c>
      <c r="H5" s="2"/>
      <c r="I5" s="3" t="n">
        <v>2</v>
      </c>
      <c r="K5" s="0" t="n">
        <f aca="false">I5</f>
        <v>2</v>
      </c>
    </row>
    <row r="6" customFormat="false" ht="12.75" hidden="false" customHeight="false" outlineLevel="0" collapsed="false">
      <c r="D6" s="3" t="s">
        <v>5</v>
      </c>
      <c r="F6" s="0" t="str">
        <f aca="false">D6</f>
        <v>NEPCO</v>
      </c>
      <c r="I6" s="0" t="s">
        <v>6</v>
      </c>
      <c r="K6" s="0" t="s">
        <v>6</v>
      </c>
    </row>
    <row r="7" customFormat="false" ht="12.75" hidden="false" customHeight="false" outlineLevel="0" collapsed="false">
      <c r="D7" s="4" t="n">
        <v>36623</v>
      </c>
      <c r="F7" s="5" t="n">
        <f aca="false">D7</f>
        <v>36623</v>
      </c>
      <c r="I7" s="4" t="n">
        <v>36627</v>
      </c>
      <c r="K7" s="4" t="n">
        <f aca="false">I7</f>
        <v>36627</v>
      </c>
    </row>
    <row r="8" customFormat="false" ht="12.75" hidden="false" customHeight="false" outlineLevel="0" collapsed="false">
      <c r="A8" s="1" t="s">
        <v>7</v>
      </c>
    </row>
    <row r="9" customFormat="false" ht="12.75" hidden="false" customHeight="false" outlineLevel="0" collapsed="false">
      <c r="B9" s="0" t="s">
        <v>8</v>
      </c>
      <c r="D9" s="6" t="n">
        <v>600670</v>
      </c>
      <c r="F9" s="7" t="n">
        <f aca="false">D9</f>
        <v>600670</v>
      </c>
      <c r="H9" s="8" t="n">
        <v>0.55</v>
      </c>
      <c r="I9" s="7" t="n">
        <f aca="false">H9*F9</f>
        <v>330368.5</v>
      </c>
      <c r="K9" s="7" t="n">
        <f aca="false">I9</f>
        <v>330368.5</v>
      </c>
    </row>
    <row r="10" customFormat="false" ht="12.75" hidden="false" customHeight="false" outlineLevel="0" collapsed="false">
      <c r="B10" s="0" t="s">
        <v>9</v>
      </c>
      <c r="D10" s="6" t="n">
        <v>789909</v>
      </c>
      <c r="F10" s="7" t="n">
        <f aca="false">D10</f>
        <v>789909</v>
      </c>
      <c r="H10" s="8" t="n">
        <v>0.55</v>
      </c>
      <c r="I10" s="7" t="n">
        <f aca="false">H10*F10</f>
        <v>434449.95</v>
      </c>
      <c r="K10" s="7" t="n">
        <f aca="false">I10</f>
        <v>434449.95</v>
      </c>
    </row>
    <row r="11" customFormat="false" ht="15" hidden="false" customHeight="false" outlineLevel="0" collapsed="false">
      <c r="B11" s="0" t="s">
        <v>10</v>
      </c>
      <c r="D11" s="9" t="n">
        <v>182297</v>
      </c>
      <c r="F11" s="10" t="n">
        <f aca="false">D11</f>
        <v>182297</v>
      </c>
      <c r="H11" s="8" t="n">
        <v>0.55</v>
      </c>
      <c r="I11" s="10" t="n">
        <f aca="false">H11*F11</f>
        <v>100263.35</v>
      </c>
      <c r="K11" s="10" t="n">
        <f aca="false">I11</f>
        <v>100263.35</v>
      </c>
    </row>
    <row r="12" customFormat="false" ht="12.75" hidden="false" customHeight="false" outlineLevel="0" collapsed="false">
      <c r="B12" s="0" t="s">
        <v>0</v>
      </c>
      <c r="D12" s="7" t="n">
        <f aca="false">SUM(D9:D11)</f>
        <v>1572876</v>
      </c>
      <c r="F12" s="7" t="n">
        <f aca="false">SUM(F9:F11)</f>
        <v>1572876</v>
      </c>
      <c r="I12" s="7" t="n">
        <f aca="false">SUM(I9:I11)</f>
        <v>865081.8</v>
      </c>
      <c r="K12" s="7" t="n">
        <f aca="false">SUM(K9:K11)</f>
        <v>865081.8</v>
      </c>
    </row>
    <row r="14" customFormat="false" ht="12.75" hidden="false" customHeight="false" outlineLevel="0" collapsed="false">
      <c r="A14" s="1" t="s">
        <v>11</v>
      </c>
      <c r="F14" s="7" t="s">
        <v>0</v>
      </c>
      <c r="I14" s="7" t="s">
        <v>0</v>
      </c>
      <c r="K14" s="7" t="s">
        <v>0</v>
      </c>
    </row>
    <row r="15" customFormat="false" ht="12.75" hidden="false" customHeight="false" outlineLevel="0" collapsed="false">
      <c r="B15" s="0" t="s">
        <v>12</v>
      </c>
      <c r="D15" s="6" t="n">
        <v>529716</v>
      </c>
      <c r="F15" s="7" t="n">
        <f aca="false">D15</f>
        <v>529716</v>
      </c>
      <c r="H15" s="8" t="n">
        <v>0.55</v>
      </c>
      <c r="I15" s="7" t="n">
        <f aca="false">H15*F15</f>
        <v>291343.8</v>
      </c>
      <c r="K15" s="7" t="n">
        <f aca="false">I15</f>
        <v>291343.8</v>
      </c>
    </row>
    <row r="16" customFormat="false" ht="12.75" hidden="false" customHeight="false" outlineLevel="0" collapsed="false">
      <c r="B16" s="0" t="s">
        <v>13</v>
      </c>
      <c r="D16" s="6" t="n">
        <v>212087</v>
      </c>
      <c r="F16" s="7" t="n">
        <f aca="false">D16</f>
        <v>212087</v>
      </c>
      <c r="H16" s="8" t="n">
        <v>0.6</v>
      </c>
      <c r="I16" s="7" t="n">
        <f aca="false">H16*F16</f>
        <v>127252.2</v>
      </c>
      <c r="K16" s="7" t="n">
        <f aca="false">I16</f>
        <v>127252.2</v>
      </c>
    </row>
    <row r="17" customFormat="false" ht="12.75" hidden="false" customHeight="false" outlineLevel="0" collapsed="false">
      <c r="B17" s="0" t="s">
        <v>14</v>
      </c>
      <c r="D17" s="6" t="n">
        <v>209897</v>
      </c>
      <c r="F17" s="7" t="n">
        <f aca="false">D17</f>
        <v>209897</v>
      </c>
      <c r="H17" s="8" t="n">
        <v>0.8</v>
      </c>
      <c r="I17" s="7" t="n">
        <f aca="false">H17*F17</f>
        <v>167917.6</v>
      </c>
      <c r="K17" s="7" t="n">
        <f aca="false">I17</f>
        <v>167917.6</v>
      </c>
    </row>
    <row r="18" customFormat="false" ht="12.75" hidden="false" customHeight="false" outlineLevel="0" collapsed="false">
      <c r="B18" s="0" t="s">
        <v>15</v>
      </c>
      <c r="D18" s="6" t="n">
        <v>662015</v>
      </c>
      <c r="F18" s="7" t="n">
        <f aca="false">D18</f>
        <v>662015</v>
      </c>
      <c r="H18" s="8" t="n">
        <v>0.6</v>
      </c>
      <c r="I18" s="7" t="n">
        <f aca="false">H18*F18</f>
        <v>397209</v>
      </c>
      <c r="K18" s="7" t="n">
        <f aca="false">I18</f>
        <v>397209</v>
      </c>
    </row>
    <row r="19" customFormat="false" ht="12.75" hidden="false" customHeight="false" outlineLevel="0" collapsed="false">
      <c r="B19" s="0" t="s">
        <v>16</v>
      </c>
      <c r="D19" s="6" t="n">
        <v>450000</v>
      </c>
      <c r="F19" s="7" t="n">
        <f aca="false">D19</f>
        <v>450000</v>
      </c>
      <c r="H19" s="8" t="n">
        <v>0.6</v>
      </c>
      <c r="I19" s="7" t="n">
        <f aca="false">H19*F19</f>
        <v>270000</v>
      </c>
      <c r="K19" s="7" t="n">
        <f aca="false">I19</f>
        <v>270000</v>
      </c>
    </row>
    <row r="20" customFormat="false" ht="15" hidden="false" customHeight="false" outlineLevel="0" collapsed="false">
      <c r="B20" s="0" t="s">
        <v>17</v>
      </c>
      <c r="D20" s="9" t="n">
        <v>6750</v>
      </c>
      <c r="F20" s="10" t="n">
        <f aca="false">D20</f>
        <v>6750</v>
      </c>
      <c r="H20" s="8" t="n">
        <v>1</v>
      </c>
      <c r="I20" s="10" t="n">
        <f aca="false">H20*F20</f>
        <v>6750</v>
      </c>
      <c r="K20" s="10" t="n">
        <f aca="false">I20</f>
        <v>6750</v>
      </c>
    </row>
    <row r="21" customFormat="false" ht="12.75" hidden="false" customHeight="false" outlineLevel="0" collapsed="false">
      <c r="D21" s="7" t="n">
        <f aca="false">SUM(D15:D20)</f>
        <v>2070465</v>
      </c>
      <c r="F21" s="7" t="n">
        <f aca="false">SUM(F15:F20)</f>
        <v>2070465</v>
      </c>
      <c r="I21" s="7" t="n">
        <f aca="false">SUM(I15:I20)</f>
        <v>1260472.6</v>
      </c>
      <c r="K21" s="7" t="n">
        <f aca="false">SUM(K15:K20)</f>
        <v>1260472.6</v>
      </c>
    </row>
    <row r="22" customFormat="false" ht="12.75" hidden="false" customHeight="false" outlineLevel="0" collapsed="false">
      <c r="D22" s="7"/>
      <c r="F22" s="7"/>
      <c r="I22" s="7"/>
      <c r="K22" s="7"/>
    </row>
    <row r="23" customFormat="false" ht="12.75" hidden="false" customHeight="false" outlineLevel="0" collapsed="false">
      <c r="A23" s="1" t="s">
        <v>18</v>
      </c>
      <c r="D23" s="7"/>
      <c r="F23" s="7"/>
      <c r="I23" s="7"/>
      <c r="K23" s="7"/>
    </row>
    <row r="24" customFormat="false" ht="15" hidden="false" customHeight="false" outlineLevel="0" collapsed="false">
      <c r="B24" s="0" t="s">
        <v>19</v>
      </c>
      <c r="D24" s="9" t="n">
        <v>528328</v>
      </c>
      <c r="F24" s="10" t="n">
        <f aca="false">D24</f>
        <v>528328</v>
      </c>
      <c r="H24" s="8" t="n">
        <v>0.9</v>
      </c>
      <c r="I24" s="10" t="n">
        <f aca="false">H24*F24</f>
        <v>475495.2</v>
      </c>
      <c r="K24" s="10" t="n">
        <f aca="false">I24</f>
        <v>475495.2</v>
      </c>
    </row>
    <row r="25" customFormat="false" ht="12.75" hidden="false" customHeight="false" outlineLevel="0" collapsed="false">
      <c r="D25" s="7" t="n">
        <f aca="false">D24</f>
        <v>528328</v>
      </c>
      <c r="F25" s="7" t="n">
        <f aca="false">F24</f>
        <v>528328</v>
      </c>
      <c r="I25" s="7" t="n">
        <f aca="false">I24</f>
        <v>475495.2</v>
      </c>
      <c r="K25" s="7" t="n">
        <f aca="false">K24</f>
        <v>475495.2</v>
      </c>
    </row>
    <row r="26" customFormat="false" ht="12.75" hidden="false" customHeight="false" outlineLevel="0" collapsed="false">
      <c r="D26" s="7"/>
      <c r="F26" s="7"/>
      <c r="I26" s="7"/>
      <c r="K26" s="7"/>
    </row>
    <row r="27" customFormat="false" ht="12.75" hidden="false" customHeight="false" outlineLevel="0" collapsed="false">
      <c r="A27" s="1" t="s">
        <v>20</v>
      </c>
      <c r="D27" s="7"/>
      <c r="F27" s="7"/>
      <c r="I27" s="7"/>
      <c r="K27" s="7"/>
    </row>
    <row r="28" customFormat="false" ht="12.75" hidden="false" customHeight="false" outlineLevel="0" collapsed="false">
      <c r="A28" s="1"/>
      <c r="B28" s="1" t="s">
        <v>21</v>
      </c>
      <c r="D28" s="7"/>
      <c r="F28" s="7"/>
      <c r="I28" s="7"/>
      <c r="K28" s="7"/>
    </row>
    <row r="29" customFormat="false" ht="12.75" hidden="false" customHeight="false" outlineLevel="0" collapsed="false">
      <c r="B29" s="0" t="s">
        <v>22</v>
      </c>
      <c r="D29" s="11" t="n">
        <v>61246776</v>
      </c>
      <c r="E29" s="12"/>
      <c r="F29" s="11" t="n">
        <v>57360000</v>
      </c>
      <c r="G29" s="0" t="s">
        <v>23</v>
      </c>
      <c r="H29" s="8" t="n">
        <v>0.5</v>
      </c>
      <c r="I29" s="7" t="n">
        <f aca="false">CTGprice!$I$22*I5</f>
        <v>29276000</v>
      </c>
      <c r="K29" s="7" t="n">
        <f aca="false">CTGprice!$I$22*K5</f>
        <v>29276000</v>
      </c>
    </row>
    <row r="30" customFormat="false" ht="12.75" hidden="false" customHeight="false" outlineLevel="0" collapsed="false">
      <c r="B30" s="0" t="s">
        <v>24</v>
      </c>
      <c r="D30" s="11" t="n">
        <v>0</v>
      </c>
      <c r="E30" s="12"/>
      <c r="F30" s="11" t="n">
        <v>0</v>
      </c>
      <c r="H30" s="8" t="n">
        <v>0</v>
      </c>
      <c r="I30" s="6" t="n">
        <v>0</v>
      </c>
      <c r="K30" s="6" t="n">
        <v>0</v>
      </c>
    </row>
    <row r="31" customFormat="false" ht="12.75" hidden="false" customHeight="false" outlineLevel="0" collapsed="false">
      <c r="B31" s="0" t="s">
        <v>25</v>
      </c>
      <c r="D31" s="11" t="n">
        <v>0</v>
      </c>
      <c r="E31" s="12"/>
      <c r="F31" s="11" t="n">
        <v>907536</v>
      </c>
      <c r="H31" s="8" t="n">
        <v>0</v>
      </c>
      <c r="I31" s="6" t="n">
        <v>50000</v>
      </c>
      <c r="J31" s="3" t="s">
        <v>26</v>
      </c>
      <c r="K31" s="6" t="n">
        <v>0</v>
      </c>
    </row>
    <row r="32" customFormat="false" ht="12.75" hidden="false" customHeight="false" outlineLevel="0" collapsed="false">
      <c r="B32" s="0" t="s">
        <v>27</v>
      </c>
      <c r="D32" s="11" t="n">
        <v>0</v>
      </c>
      <c r="E32" s="12"/>
      <c r="F32" s="11" t="n">
        <v>27240</v>
      </c>
      <c r="H32" s="8" t="n">
        <v>0</v>
      </c>
      <c r="I32" s="6" t="n">
        <v>2000</v>
      </c>
      <c r="K32" s="6" t="n">
        <v>0</v>
      </c>
    </row>
    <row r="33" customFormat="false" ht="15" hidden="false" customHeight="false" outlineLevel="0" collapsed="false">
      <c r="B33" s="0" t="s">
        <v>28</v>
      </c>
      <c r="D33" s="9" t="n">
        <v>0</v>
      </c>
      <c r="E33" s="12"/>
      <c r="F33" s="9" t="n">
        <v>240000</v>
      </c>
      <c r="H33" s="8" t="n">
        <v>0.55</v>
      </c>
      <c r="I33" s="10" t="n">
        <f aca="false">H33*F33</f>
        <v>132000</v>
      </c>
      <c r="K33" s="10" t="n">
        <f aca="false">I33</f>
        <v>132000</v>
      </c>
    </row>
    <row r="34" customFormat="false" ht="12.75" hidden="false" customHeight="false" outlineLevel="0" collapsed="false">
      <c r="D34" s="7" t="n">
        <f aca="false">SUM(D29:D33)</f>
        <v>61246776</v>
      </c>
      <c r="F34" s="7" t="n">
        <f aca="false">SUM(F29:F33)</f>
        <v>58534776</v>
      </c>
      <c r="I34" s="7" t="n">
        <f aca="false">SUM(I29:I33)</f>
        <v>29460000</v>
      </c>
      <c r="K34" s="7" t="n">
        <f aca="false">SUM(K29:K33)</f>
        <v>29408000</v>
      </c>
    </row>
    <row r="35" customFormat="false" ht="12.75" hidden="false" customHeight="false" outlineLevel="0" collapsed="false">
      <c r="D35" s="7"/>
      <c r="F35" s="7"/>
      <c r="I35" s="7"/>
      <c r="K35" s="7"/>
    </row>
    <row r="36" customFormat="false" ht="12.75" hidden="false" customHeight="false" outlineLevel="0" collapsed="false">
      <c r="B36" s="1" t="s">
        <v>29</v>
      </c>
      <c r="D36" s="7"/>
      <c r="F36" s="7"/>
      <c r="I36" s="7"/>
      <c r="K36" s="7"/>
    </row>
    <row r="37" customFormat="false" ht="12.75" hidden="false" customHeight="false" outlineLevel="0" collapsed="false">
      <c r="B37" s="0" t="s">
        <v>30</v>
      </c>
      <c r="D37" s="6" t="n">
        <v>262500</v>
      </c>
      <c r="F37" s="7" t="n">
        <f aca="false">D37</f>
        <v>262500</v>
      </c>
      <c r="H37" s="8" t="n">
        <v>0.9</v>
      </c>
      <c r="I37" s="7" t="n">
        <f aca="false">H37*F37</f>
        <v>236250</v>
      </c>
      <c r="K37" s="7" t="n">
        <f aca="false">I37</f>
        <v>236250</v>
      </c>
    </row>
    <row r="38" customFormat="false" ht="12.75" hidden="false" customHeight="false" outlineLevel="0" collapsed="false">
      <c r="B38" s="0" t="s">
        <v>31</v>
      </c>
      <c r="D38" s="6" t="n">
        <v>284762</v>
      </c>
      <c r="F38" s="7" t="n">
        <f aca="false">D38</f>
        <v>284762</v>
      </c>
      <c r="H38" s="8" t="n">
        <v>0.6</v>
      </c>
      <c r="I38" s="7" t="n">
        <f aca="false">H38*F38</f>
        <v>170857.2</v>
      </c>
      <c r="K38" s="7" t="n">
        <f aca="false">I38</f>
        <v>170857.2</v>
      </c>
    </row>
    <row r="39" customFormat="false" ht="12.75" hidden="false" customHeight="false" outlineLevel="0" collapsed="false">
      <c r="B39" s="0" t="s">
        <v>32</v>
      </c>
      <c r="D39" s="6" t="n">
        <v>350000</v>
      </c>
      <c r="F39" s="7" t="n">
        <f aca="false">D39</f>
        <v>350000</v>
      </c>
      <c r="H39" s="8" t="n">
        <v>0.5</v>
      </c>
      <c r="I39" s="7" t="n">
        <f aca="false">H39*F39</f>
        <v>175000</v>
      </c>
      <c r="K39" s="7" t="n">
        <f aca="false">I39</f>
        <v>175000</v>
      </c>
    </row>
    <row r="40" customFormat="false" ht="12.75" hidden="false" customHeight="false" outlineLevel="0" collapsed="false">
      <c r="B40" s="0" t="s">
        <v>33</v>
      </c>
      <c r="D40" s="6" t="n">
        <v>12440</v>
      </c>
      <c r="F40" s="7" t="n">
        <f aca="false">D40</f>
        <v>12440</v>
      </c>
      <c r="H40" s="8" t="n">
        <v>0.55</v>
      </c>
      <c r="I40" s="7" t="n">
        <f aca="false">H40*F40</f>
        <v>6842</v>
      </c>
      <c r="K40" s="7" t="n">
        <f aca="false">I40</f>
        <v>6842</v>
      </c>
    </row>
    <row r="41" customFormat="false" ht="12.75" hidden="false" customHeight="false" outlineLevel="0" collapsed="false">
      <c r="B41" s="0" t="s">
        <v>34</v>
      </c>
      <c r="D41" s="6" t="n">
        <v>1318000</v>
      </c>
      <c r="F41" s="6" t="n">
        <f aca="false">2*893000+100000</f>
        <v>1886000</v>
      </c>
      <c r="G41" s="3" t="s">
        <v>35</v>
      </c>
      <c r="H41" s="8" t="n">
        <v>0.5</v>
      </c>
      <c r="I41" s="7" t="n">
        <f aca="false">H41*F41</f>
        <v>943000</v>
      </c>
      <c r="K41" s="7" t="n">
        <f aca="false">I41</f>
        <v>943000</v>
      </c>
    </row>
    <row r="42" customFormat="false" ht="12.75" hidden="false" customHeight="false" outlineLevel="0" collapsed="false">
      <c r="B42" s="0" t="s">
        <v>36</v>
      </c>
      <c r="D42" s="6" t="n">
        <v>580022</v>
      </c>
      <c r="F42" s="7" t="n">
        <f aca="false">D42</f>
        <v>580022</v>
      </c>
      <c r="G42" s="0" t="s">
        <v>37</v>
      </c>
      <c r="H42" s="8" t="n">
        <v>0.55</v>
      </c>
      <c r="I42" s="7" t="n">
        <f aca="false">H42*F42</f>
        <v>319012.1</v>
      </c>
      <c r="K42" s="7" t="n">
        <f aca="false">I42</f>
        <v>319012.1</v>
      </c>
    </row>
    <row r="43" customFormat="false" ht="12.75" hidden="false" customHeight="false" outlineLevel="0" collapsed="false">
      <c r="B43" s="0" t="s">
        <v>38</v>
      </c>
      <c r="D43" s="6" t="n">
        <v>70253</v>
      </c>
      <c r="F43" s="7" t="n">
        <f aca="false">D43</f>
        <v>70253</v>
      </c>
      <c r="H43" s="8" t="n">
        <v>0.55</v>
      </c>
      <c r="I43" s="7" t="n">
        <f aca="false">H43*F43</f>
        <v>38639.15</v>
      </c>
      <c r="K43" s="7" t="n">
        <f aca="false">I43</f>
        <v>38639.15</v>
      </c>
    </row>
    <row r="44" customFormat="false" ht="12.75" hidden="false" customHeight="false" outlineLevel="0" collapsed="false">
      <c r="B44" s="0" t="s">
        <v>39</v>
      </c>
      <c r="D44" s="6" t="n">
        <v>69753</v>
      </c>
      <c r="F44" s="7" t="n">
        <f aca="false">D44</f>
        <v>69753</v>
      </c>
      <c r="H44" s="8" t="n">
        <v>0.55</v>
      </c>
      <c r="I44" s="7" t="n">
        <f aca="false">H44*F44</f>
        <v>38364.15</v>
      </c>
      <c r="K44" s="7" t="n">
        <f aca="false">I44</f>
        <v>38364.15</v>
      </c>
    </row>
    <row r="45" customFormat="false" ht="12.75" hidden="false" customHeight="false" outlineLevel="0" collapsed="false">
      <c r="B45" s="0" t="s">
        <v>40</v>
      </c>
      <c r="D45" s="6" t="n">
        <v>0</v>
      </c>
      <c r="F45" s="7" t="n">
        <f aca="false">D45</f>
        <v>0</v>
      </c>
      <c r="H45" s="8" t="n">
        <v>0.55</v>
      </c>
      <c r="I45" s="7" t="n">
        <f aca="false">H45*F45</f>
        <v>0</v>
      </c>
      <c r="K45" s="7" t="n">
        <f aca="false">I45</f>
        <v>0</v>
      </c>
    </row>
    <row r="46" customFormat="false" ht="12.75" hidden="false" customHeight="false" outlineLevel="0" collapsed="false">
      <c r="B46" s="0" t="s">
        <v>41</v>
      </c>
      <c r="D46" s="6" t="n">
        <v>123756</v>
      </c>
      <c r="F46" s="7" t="n">
        <f aca="false">D46</f>
        <v>123756</v>
      </c>
      <c r="H46" s="8" t="n">
        <v>0.55</v>
      </c>
      <c r="I46" s="7" t="n">
        <f aca="false">H46*F46</f>
        <v>68065.8</v>
      </c>
      <c r="K46" s="7" t="n">
        <f aca="false">I46</f>
        <v>68065.8</v>
      </c>
    </row>
    <row r="47" customFormat="false" ht="12.75" hidden="false" customHeight="false" outlineLevel="0" collapsed="false">
      <c r="B47" s="0" t="s">
        <v>42</v>
      </c>
      <c r="D47" s="6" t="n">
        <v>840032</v>
      </c>
      <c r="F47" s="7" t="n">
        <f aca="false">D47</f>
        <v>840032</v>
      </c>
      <c r="G47" s="0" t="s">
        <v>0</v>
      </c>
      <c r="H47" s="8" t="n">
        <v>0.5</v>
      </c>
      <c r="I47" s="7" t="n">
        <f aca="false">H47*F47</f>
        <v>420016</v>
      </c>
      <c r="K47" s="7" t="n">
        <f aca="false">I47</f>
        <v>420016</v>
      </c>
    </row>
    <row r="48" customFormat="false" ht="12.75" hidden="false" customHeight="false" outlineLevel="0" collapsed="false">
      <c r="B48" s="0" t="s">
        <v>43</v>
      </c>
      <c r="D48" s="6" t="n">
        <v>233300</v>
      </c>
      <c r="F48" s="7" t="n">
        <f aca="false">D48</f>
        <v>233300</v>
      </c>
      <c r="H48" s="8" t="n">
        <v>0.6</v>
      </c>
      <c r="I48" s="7" t="n">
        <f aca="false">H48*F48</f>
        <v>139980</v>
      </c>
      <c r="K48" s="7" t="n">
        <f aca="false">I48</f>
        <v>139980</v>
      </c>
    </row>
    <row r="49" customFormat="false" ht="12.75" hidden="false" customHeight="false" outlineLevel="0" collapsed="false">
      <c r="B49" s="0" t="s">
        <v>44</v>
      </c>
      <c r="D49" s="6" t="n">
        <v>33032</v>
      </c>
      <c r="F49" s="7" t="n">
        <f aca="false">D49</f>
        <v>33032</v>
      </c>
      <c r="G49" s="0" t="s">
        <v>0</v>
      </c>
      <c r="H49" s="8" t="n">
        <v>1</v>
      </c>
      <c r="I49" s="7" t="n">
        <f aca="false">H49*F49</f>
        <v>33032</v>
      </c>
      <c r="K49" s="7" t="n">
        <f aca="false">I49</f>
        <v>33032</v>
      </c>
    </row>
    <row r="50" customFormat="false" ht="12.75" hidden="false" customHeight="false" outlineLevel="0" collapsed="false">
      <c r="B50" s="0" t="s">
        <v>45</v>
      </c>
      <c r="D50" s="6" t="n">
        <v>203700</v>
      </c>
      <c r="F50" s="7" t="n">
        <f aca="false">D50</f>
        <v>203700</v>
      </c>
      <c r="H50" s="8" t="n">
        <v>0.8</v>
      </c>
      <c r="I50" s="7" t="n">
        <f aca="false">H50*F50</f>
        <v>162960</v>
      </c>
      <c r="K50" s="7" t="n">
        <f aca="false">I50</f>
        <v>162960</v>
      </c>
    </row>
    <row r="51" customFormat="false" ht="12.75" hidden="false" customHeight="false" outlineLevel="0" collapsed="false">
      <c r="B51" s="0" t="s">
        <v>46</v>
      </c>
      <c r="D51" s="6" t="n">
        <v>0</v>
      </c>
      <c r="F51" s="7" t="n">
        <f aca="false">D51</f>
        <v>0</v>
      </c>
      <c r="H51" s="8" t="n">
        <v>1</v>
      </c>
      <c r="I51" s="7" t="n">
        <f aca="false">H51*F51</f>
        <v>0</v>
      </c>
      <c r="K51" s="7" t="n">
        <f aca="false">I51</f>
        <v>0</v>
      </c>
    </row>
    <row r="52" customFormat="false" ht="12.75" hidden="false" customHeight="false" outlineLevel="0" collapsed="false">
      <c r="B52" s="0" t="s">
        <v>47</v>
      </c>
      <c r="D52" s="6" t="n">
        <v>20779</v>
      </c>
      <c r="F52" s="7" t="n">
        <f aca="false">D52</f>
        <v>20779</v>
      </c>
      <c r="H52" s="8" t="n">
        <v>0.9</v>
      </c>
      <c r="I52" s="7" t="n">
        <f aca="false">H52*F52</f>
        <v>18701.1</v>
      </c>
      <c r="K52" s="7" t="n">
        <f aca="false">I52</f>
        <v>18701.1</v>
      </c>
    </row>
    <row r="53" customFormat="false" ht="12.75" hidden="false" customHeight="false" outlineLevel="0" collapsed="false">
      <c r="B53" s="0" t="s">
        <v>48</v>
      </c>
      <c r="D53" s="6" t="n">
        <v>0</v>
      </c>
      <c r="F53" s="7" t="n">
        <f aca="false">D53</f>
        <v>0</v>
      </c>
      <c r="H53" s="8" t="n">
        <v>1</v>
      </c>
      <c r="I53" s="7" t="n">
        <f aca="false">H53*F53</f>
        <v>0</v>
      </c>
      <c r="K53" s="7" t="n">
        <f aca="false">I53</f>
        <v>0</v>
      </c>
    </row>
    <row r="54" customFormat="false" ht="12.75" hidden="false" customHeight="false" outlineLevel="0" collapsed="false">
      <c r="B54" s="0" t="s">
        <v>49</v>
      </c>
      <c r="D54" s="6" t="n">
        <v>73293</v>
      </c>
      <c r="F54" s="7" t="n">
        <f aca="false">D54</f>
        <v>73293</v>
      </c>
      <c r="G54" s="0" t="s">
        <v>50</v>
      </c>
      <c r="H54" s="8" t="n">
        <v>0.6</v>
      </c>
      <c r="I54" s="7" t="n">
        <f aca="false">H54*F54</f>
        <v>43975.8</v>
      </c>
      <c r="K54" s="7" t="n">
        <f aca="false">I54</f>
        <v>43975.8</v>
      </c>
    </row>
    <row r="55" customFormat="false" ht="12.75" hidden="false" customHeight="false" outlineLevel="0" collapsed="false">
      <c r="B55" s="0" t="s">
        <v>51</v>
      </c>
      <c r="D55" s="6" t="n">
        <v>461600</v>
      </c>
      <c r="F55" s="7" t="n">
        <f aca="false">D55</f>
        <v>461600</v>
      </c>
      <c r="G55" s="0" t="s">
        <v>0</v>
      </c>
      <c r="H55" s="8" t="n">
        <v>0</v>
      </c>
      <c r="I55" s="7" t="n">
        <f aca="false">H55*F55</f>
        <v>0</v>
      </c>
      <c r="K55" s="7" t="n">
        <f aca="false">I55</f>
        <v>0</v>
      </c>
    </row>
    <row r="56" customFormat="false" ht="12.75" hidden="false" customHeight="false" outlineLevel="0" collapsed="false">
      <c r="B56" s="0" t="s">
        <v>52</v>
      </c>
      <c r="D56" s="6" t="n">
        <v>47500</v>
      </c>
      <c r="F56" s="7" t="n">
        <f aca="false">D56</f>
        <v>47500</v>
      </c>
      <c r="H56" s="8" t="n">
        <v>0.5</v>
      </c>
      <c r="I56" s="7" t="n">
        <f aca="false">H56*F56</f>
        <v>23750</v>
      </c>
      <c r="K56" s="7" t="n">
        <f aca="false">I56</f>
        <v>23750</v>
      </c>
    </row>
    <row r="57" customFormat="false" ht="12.75" hidden="false" customHeight="false" outlineLevel="0" collapsed="false">
      <c r="B57" s="0" t="s">
        <v>53</v>
      </c>
      <c r="D57" s="6" t="n">
        <v>201233</v>
      </c>
      <c r="F57" s="7" t="n">
        <f aca="false">D57</f>
        <v>201233</v>
      </c>
      <c r="H57" s="8" t="n">
        <v>0.5</v>
      </c>
      <c r="I57" s="7" t="n">
        <f aca="false">H57*F57</f>
        <v>100616.5</v>
      </c>
      <c r="K57" s="7" t="n">
        <f aca="false">I57</f>
        <v>100616.5</v>
      </c>
    </row>
    <row r="58" customFormat="false" ht="12.75" hidden="false" customHeight="false" outlineLevel="0" collapsed="false">
      <c r="B58" s="0" t="s">
        <v>54</v>
      </c>
      <c r="D58" s="6" t="n">
        <v>634000</v>
      </c>
      <c r="F58" s="6" t="n">
        <f aca="false">4*80000</f>
        <v>320000</v>
      </c>
      <c r="G58" s="0" t="s">
        <v>55</v>
      </c>
      <c r="H58" s="8" t="n">
        <v>0.5</v>
      </c>
      <c r="I58" s="7" t="n">
        <f aca="false">H58*F58</f>
        <v>160000</v>
      </c>
      <c r="K58" s="7" t="n">
        <f aca="false">I58</f>
        <v>160000</v>
      </c>
    </row>
    <row r="59" customFormat="false" ht="12.75" hidden="false" customHeight="false" outlineLevel="0" collapsed="false">
      <c r="B59" s="0" t="s">
        <v>56</v>
      </c>
      <c r="D59" s="6" t="n">
        <v>260400</v>
      </c>
      <c r="F59" s="6" t="n">
        <f aca="false">4*62000</f>
        <v>248000</v>
      </c>
      <c r="G59" s="3" t="s">
        <v>57</v>
      </c>
      <c r="H59" s="8" t="n">
        <v>0</v>
      </c>
      <c r="I59" s="7" t="n">
        <f aca="false">H59*F59</f>
        <v>0</v>
      </c>
      <c r="K59" s="7" t="n">
        <f aca="false">I59</f>
        <v>0</v>
      </c>
    </row>
    <row r="60" customFormat="false" ht="12.75" hidden="false" customHeight="false" outlineLevel="0" collapsed="false">
      <c r="B60" s="0" t="s">
        <v>58</v>
      </c>
      <c r="D60" s="6" t="n">
        <v>5092500</v>
      </c>
      <c r="F60" s="7" t="n">
        <f aca="false">D60</f>
        <v>5092500</v>
      </c>
      <c r="G60" s="3" t="s">
        <v>59</v>
      </c>
      <c r="H60" s="8" t="n">
        <v>0</v>
      </c>
      <c r="I60" s="7" t="n">
        <f aca="false">H60*F60</f>
        <v>0</v>
      </c>
      <c r="K60" s="7" t="n">
        <f aca="false">I60</f>
        <v>0</v>
      </c>
    </row>
    <row r="61" customFormat="false" ht="12.75" hidden="false" customHeight="false" outlineLevel="0" collapsed="false">
      <c r="B61" s="0" t="s">
        <v>60</v>
      </c>
      <c r="D61" s="6" t="n">
        <v>620000</v>
      </c>
      <c r="F61" s="6" t="n">
        <v>320000</v>
      </c>
      <c r="G61" s="3" t="s">
        <v>61</v>
      </c>
      <c r="H61" s="8" t="n">
        <v>0</v>
      </c>
      <c r="I61" s="7" t="n">
        <f aca="false">H61*F61</f>
        <v>0</v>
      </c>
      <c r="J61" s="0" t="s">
        <v>0</v>
      </c>
      <c r="K61" s="6" t="n">
        <v>0</v>
      </c>
    </row>
    <row r="62" customFormat="false" ht="12.75" hidden="false" customHeight="false" outlineLevel="0" collapsed="false">
      <c r="B62" s="0" t="s">
        <v>62</v>
      </c>
      <c r="D62" s="6" t="n">
        <v>84000</v>
      </c>
      <c r="F62" s="7" t="n">
        <f aca="false">D62</f>
        <v>84000</v>
      </c>
      <c r="H62" s="8" t="n">
        <v>0.6</v>
      </c>
      <c r="I62" s="7" t="n">
        <f aca="false">H62*F62</f>
        <v>50400</v>
      </c>
      <c r="K62" s="7" t="n">
        <f aca="false">I62</f>
        <v>50400</v>
      </c>
    </row>
    <row r="63" customFormat="false" ht="12.75" hidden="false" customHeight="false" outlineLevel="0" collapsed="false">
      <c r="B63" s="0" t="s">
        <v>63</v>
      </c>
      <c r="D63" s="6" t="n">
        <v>3914000</v>
      </c>
      <c r="F63" s="6" t="n">
        <v>0</v>
      </c>
      <c r="H63" s="8" t="n">
        <v>0</v>
      </c>
      <c r="I63" s="7" t="n">
        <f aca="false">H63*F63</f>
        <v>0</v>
      </c>
      <c r="K63" s="7" t="n">
        <f aca="false">I63</f>
        <v>0</v>
      </c>
    </row>
    <row r="64" customFormat="false" ht="12.75" hidden="false" customHeight="false" outlineLevel="0" collapsed="false">
      <c r="B64" s="0" t="s">
        <v>64</v>
      </c>
      <c r="D64" s="6" t="n">
        <v>0</v>
      </c>
      <c r="F64" s="6" t="n">
        <f aca="false">4*(850000)</f>
        <v>3400000</v>
      </c>
      <c r="G64" s="3" t="s">
        <v>65</v>
      </c>
      <c r="H64" s="8" t="n">
        <v>0.5</v>
      </c>
      <c r="I64" s="7" t="n">
        <f aca="false">H64*F64</f>
        <v>1700000</v>
      </c>
      <c r="K64" s="7" t="n">
        <f aca="false">I64</f>
        <v>1700000</v>
      </c>
    </row>
    <row r="65" customFormat="false" ht="12.75" hidden="false" customHeight="false" outlineLevel="0" collapsed="false">
      <c r="B65" s="0" t="s">
        <v>66</v>
      </c>
      <c r="D65" s="6" t="n">
        <v>453220</v>
      </c>
      <c r="F65" s="6" t="n">
        <f aca="false">(140000+10000)+3*12000+24000</f>
        <v>210000</v>
      </c>
      <c r="G65" s="0" t="s">
        <v>0</v>
      </c>
      <c r="H65" s="8" t="n">
        <v>0.5</v>
      </c>
      <c r="I65" s="7" t="n">
        <f aca="false">H65*F65</f>
        <v>105000</v>
      </c>
      <c r="K65" s="6" t="n">
        <v>0</v>
      </c>
    </row>
    <row r="66" customFormat="false" ht="12.75" hidden="false" customHeight="false" outlineLevel="0" collapsed="false">
      <c r="B66" s="0" t="s">
        <v>67</v>
      </c>
      <c r="D66" s="6" t="n">
        <v>36600</v>
      </c>
      <c r="F66" s="7" t="n">
        <f aca="false">D66</f>
        <v>36600</v>
      </c>
      <c r="H66" s="8" t="n">
        <v>0</v>
      </c>
      <c r="I66" s="7" t="n">
        <f aca="false">H66*F66</f>
        <v>0</v>
      </c>
      <c r="K66" s="7" t="n">
        <f aca="false">I66</f>
        <v>0</v>
      </c>
    </row>
    <row r="67" customFormat="false" ht="12.75" hidden="false" customHeight="false" outlineLevel="0" collapsed="false">
      <c r="B67" s="0" t="s">
        <v>68</v>
      </c>
      <c r="D67" s="6" t="n">
        <v>182375</v>
      </c>
      <c r="F67" s="7" t="n">
        <f aca="false">D67</f>
        <v>182375</v>
      </c>
      <c r="G67" s="0" t="s">
        <v>0</v>
      </c>
      <c r="H67" s="8" t="n">
        <v>0.5</v>
      </c>
      <c r="I67" s="7" t="n">
        <f aca="false">H67*F67</f>
        <v>91187.5</v>
      </c>
      <c r="K67" s="7" t="n">
        <f aca="false">I67</f>
        <v>91187.5</v>
      </c>
    </row>
    <row r="68" customFormat="false" ht="12.75" hidden="false" customHeight="false" outlineLevel="0" collapsed="false">
      <c r="B68" s="0" t="s">
        <v>69</v>
      </c>
      <c r="D68" s="6" t="n">
        <v>0</v>
      </c>
      <c r="F68" s="7" t="n">
        <f aca="false">D68</f>
        <v>0</v>
      </c>
      <c r="H68" s="8" t="n">
        <v>1</v>
      </c>
      <c r="I68" s="7" t="n">
        <f aca="false">H68*F68</f>
        <v>0</v>
      </c>
      <c r="K68" s="7" t="n">
        <f aca="false">I68</f>
        <v>0</v>
      </c>
    </row>
    <row r="69" customFormat="false" ht="12.75" hidden="false" customHeight="false" outlineLevel="0" collapsed="false">
      <c r="B69" s="0" t="s">
        <v>70</v>
      </c>
      <c r="D69" s="6" t="n">
        <v>355000</v>
      </c>
      <c r="F69" s="7" t="n">
        <f aca="false">D69-(30000)</f>
        <v>325000</v>
      </c>
      <c r="G69" s="0" t="s">
        <v>0</v>
      </c>
      <c r="H69" s="8" t="n">
        <v>1.2</v>
      </c>
      <c r="I69" s="7" t="n">
        <f aca="false">H69*F69</f>
        <v>390000</v>
      </c>
      <c r="K69" s="7" t="n">
        <f aca="false">I69</f>
        <v>390000</v>
      </c>
    </row>
    <row r="70" customFormat="false" ht="15" hidden="false" customHeight="false" outlineLevel="0" collapsed="false">
      <c r="B70" s="0" t="s">
        <v>71</v>
      </c>
      <c r="D70" s="9" t="n">
        <v>141636</v>
      </c>
      <c r="F70" s="10" t="n">
        <f aca="false">D70</f>
        <v>141636</v>
      </c>
      <c r="H70" s="8" t="n">
        <v>1</v>
      </c>
      <c r="I70" s="10" t="n">
        <f aca="false">H70*F70</f>
        <v>141636</v>
      </c>
      <c r="K70" s="10" t="n">
        <f aca="false">I70</f>
        <v>141636</v>
      </c>
    </row>
    <row r="71" customFormat="false" ht="12.75" hidden="false" customHeight="false" outlineLevel="0" collapsed="false">
      <c r="D71" s="7" t="n">
        <f aca="false">SUM(D37:D70)</f>
        <v>16959686</v>
      </c>
      <c r="F71" s="7" t="n">
        <f aca="false">SUM(F37:F70)</f>
        <v>16114066</v>
      </c>
      <c r="I71" s="7" t="n">
        <f aca="false">SUM(I37:I70)</f>
        <v>5577285.3</v>
      </c>
      <c r="K71" s="7" t="n">
        <f aca="false">SUM(K37:K70)</f>
        <v>5472285.3</v>
      </c>
    </row>
    <row r="72" customFormat="false" ht="12.75" hidden="false" customHeight="false" outlineLevel="0" collapsed="false">
      <c r="D72" s="7"/>
      <c r="F72" s="7"/>
      <c r="I72" s="7"/>
      <c r="K72" s="7"/>
    </row>
    <row r="73" customFormat="false" ht="12.75" hidden="false" customHeight="false" outlineLevel="0" collapsed="false">
      <c r="A73" s="1" t="s">
        <v>0</v>
      </c>
      <c r="B73" s="1" t="s">
        <v>72</v>
      </c>
      <c r="D73" s="7"/>
      <c r="F73" s="7"/>
      <c r="I73" s="7"/>
      <c r="K73" s="7"/>
    </row>
    <row r="74" customFormat="false" ht="15" hidden="false" customHeight="false" outlineLevel="0" collapsed="false">
      <c r="B74" s="0" t="s">
        <v>72</v>
      </c>
      <c r="D74" s="9" t="n">
        <v>2802357</v>
      </c>
      <c r="F74" s="10" t="n">
        <f aca="false">D74</f>
        <v>2802357</v>
      </c>
      <c r="H74" s="8" t="n">
        <v>0.6</v>
      </c>
      <c r="I74" s="10" t="n">
        <f aca="false">H74*F74</f>
        <v>1681414.2</v>
      </c>
      <c r="K74" s="10" t="n">
        <f aca="false">I74</f>
        <v>1681414.2</v>
      </c>
    </row>
    <row r="75" customFormat="false" ht="12.75" hidden="false" customHeight="false" outlineLevel="0" collapsed="false">
      <c r="D75" s="7" t="n">
        <f aca="false">D74</f>
        <v>2802357</v>
      </c>
      <c r="F75" s="7" t="n">
        <f aca="false">F74</f>
        <v>2802357</v>
      </c>
      <c r="I75" s="7" t="n">
        <f aca="false">I74</f>
        <v>1681414.2</v>
      </c>
      <c r="K75" s="7" t="n">
        <f aca="false">K74</f>
        <v>1681414.2</v>
      </c>
    </row>
    <row r="76" customFormat="false" ht="12.75" hidden="false" customHeight="false" outlineLevel="0" collapsed="false">
      <c r="D76" s="7"/>
      <c r="F76" s="7"/>
      <c r="I76" s="7"/>
      <c r="K76" s="7"/>
    </row>
    <row r="77" customFormat="false" ht="12.75" hidden="false" customHeight="false" outlineLevel="0" collapsed="false">
      <c r="B77" s="1" t="s">
        <v>73</v>
      </c>
      <c r="D77" s="7" t="n">
        <f aca="false">D34+D71+D75</f>
        <v>81008819</v>
      </c>
      <c r="F77" s="7" t="n">
        <f aca="false">F34+F71+F75</f>
        <v>77451199</v>
      </c>
      <c r="I77" s="7" t="n">
        <f aca="false">I34+I71+I75</f>
        <v>36718699.5</v>
      </c>
      <c r="K77" s="7" t="n">
        <f aca="false">K34+K71+K75</f>
        <v>36561699.5</v>
      </c>
    </row>
    <row r="78" customFormat="false" ht="12.75" hidden="false" customHeight="false" outlineLevel="0" collapsed="false">
      <c r="D78" s="7"/>
      <c r="F78" s="7"/>
      <c r="I78" s="7"/>
      <c r="K78" s="7"/>
    </row>
    <row r="79" customFormat="false" ht="12.75" hidden="false" customHeight="false" outlineLevel="0" collapsed="false">
      <c r="A79" s="1" t="s">
        <v>74</v>
      </c>
      <c r="D79" s="7"/>
      <c r="F79" s="7"/>
      <c r="I79" s="7"/>
      <c r="K79" s="7"/>
    </row>
    <row r="80" customFormat="false" ht="12.75" hidden="false" customHeight="false" outlineLevel="0" collapsed="false">
      <c r="B80" s="0" t="s">
        <v>75</v>
      </c>
      <c r="D80" s="6" t="n">
        <v>404846</v>
      </c>
      <c r="F80" s="7" t="n">
        <f aca="false">D80</f>
        <v>404846</v>
      </c>
      <c r="H80" s="8" t="n">
        <v>0.6</v>
      </c>
      <c r="I80" s="7" t="n">
        <f aca="false">H80*F80</f>
        <v>242907.6</v>
      </c>
      <c r="K80" s="7" t="n">
        <f aca="false">I80</f>
        <v>242907.6</v>
      </c>
    </row>
    <row r="81" customFormat="false" ht="12.75" hidden="false" customHeight="false" outlineLevel="0" collapsed="false">
      <c r="B81" s="0" t="s">
        <v>76</v>
      </c>
      <c r="D81" s="6" t="n">
        <v>469736</v>
      </c>
      <c r="F81" s="7" t="n">
        <f aca="false">D81</f>
        <v>469736</v>
      </c>
      <c r="H81" s="8" t="n">
        <v>0.6</v>
      </c>
      <c r="I81" s="7" t="n">
        <f aca="false">H81*F81</f>
        <v>281841.6</v>
      </c>
      <c r="K81" s="7" t="n">
        <f aca="false">I81</f>
        <v>281841.6</v>
      </c>
    </row>
    <row r="82" customFormat="false" ht="12.75" hidden="false" customHeight="false" outlineLevel="0" collapsed="false">
      <c r="B82" s="0" t="s">
        <v>77</v>
      </c>
      <c r="D82" s="6" t="n">
        <v>317869</v>
      </c>
      <c r="F82" s="7" t="n">
        <f aca="false">D82</f>
        <v>317869</v>
      </c>
      <c r="H82" s="8" t="n">
        <v>0.6</v>
      </c>
      <c r="I82" s="7" t="n">
        <f aca="false">H82*F82</f>
        <v>190721.4</v>
      </c>
      <c r="K82" s="7" t="n">
        <f aca="false">I82</f>
        <v>190721.4</v>
      </c>
    </row>
    <row r="83" customFormat="false" ht="12.75" hidden="false" customHeight="false" outlineLevel="0" collapsed="false">
      <c r="B83" s="0" t="s">
        <v>78</v>
      </c>
      <c r="D83" s="6" t="n">
        <v>752981</v>
      </c>
      <c r="F83" s="7" t="n">
        <f aca="false">D83</f>
        <v>752981</v>
      </c>
      <c r="H83" s="8" t="n">
        <v>0.6</v>
      </c>
      <c r="I83" s="7" t="n">
        <f aca="false">H83*F83</f>
        <v>451788.6</v>
      </c>
      <c r="K83" s="7" t="n">
        <f aca="false">I83</f>
        <v>451788.6</v>
      </c>
    </row>
    <row r="84" customFormat="false" ht="12.75" hidden="false" customHeight="false" outlineLevel="0" collapsed="false">
      <c r="B84" s="0" t="s">
        <v>79</v>
      </c>
      <c r="D84" s="6" t="n">
        <v>41482</v>
      </c>
      <c r="F84" s="7" t="n">
        <f aca="false">D84</f>
        <v>41482</v>
      </c>
      <c r="H84" s="8" t="n">
        <v>0.6</v>
      </c>
      <c r="I84" s="7" t="n">
        <f aca="false">H84*F84</f>
        <v>24889.2</v>
      </c>
      <c r="K84" s="7" t="n">
        <f aca="false">I84</f>
        <v>24889.2</v>
      </c>
    </row>
    <row r="85" customFormat="false" ht="12.75" hidden="false" customHeight="false" outlineLevel="0" collapsed="false">
      <c r="B85" s="0" t="s">
        <v>80</v>
      </c>
      <c r="D85" s="6" t="n">
        <v>44805</v>
      </c>
      <c r="F85" s="7" t="n">
        <f aca="false">D85</f>
        <v>44805</v>
      </c>
      <c r="H85" s="8" t="n">
        <v>0.6</v>
      </c>
      <c r="I85" s="7" t="n">
        <f aca="false">H85*F85</f>
        <v>26883</v>
      </c>
      <c r="K85" s="7" t="n">
        <f aca="false">I85</f>
        <v>26883</v>
      </c>
    </row>
    <row r="86" customFormat="false" ht="12.75" hidden="false" customHeight="false" outlineLevel="0" collapsed="false">
      <c r="B86" s="0" t="s">
        <v>81</v>
      </c>
      <c r="D86" s="6" t="n">
        <v>2724</v>
      </c>
      <c r="F86" s="7" t="n">
        <f aca="false">D86</f>
        <v>2724</v>
      </c>
      <c r="H86" s="8" t="n">
        <v>0.6</v>
      </c>
      <c r="I86" s="7" t="n">
        <f aca="false">H86*F86</f>
        <v>1634.4</v>
      </c>
      <c r="K86" s="7" t="n">
        <f aca="false">I86</f>
        <v>1634.4</v>
      </c>
    </row>
    <row r="87" customFormat="false" ht="12.75" hidden="false" customHeight="false" outlineLevel="0" collapsed="false">
      <c r="B87" s="0" t="s">
        <v>30</v>
      </c>
      <c r="D87" s="6" t="n">
        <v>105033</v>
      </c>
      <c r="F87" s="7" t="n">
        <f aca="false">D87</f>
        <v>105033</v>
      </c>
      <c r="H87" s="8" t="n">
        <v>0.9</v>
      </c>
      <c r="I87" s="7" t="n">
        <f aca="false">H87*F87</f>
        <v>94529.7</v>
      </c>
      <c r="K87" s="7" t="n">
        <f aca="false">I87</f>
        <v>94529.7</v>
      </c>
    </row>
    <row r="88" customFormat="false" ht="12.75" hidden="false" customHeight="false" outlineLevel="0" collapsed="false">
      <c r="B88" s="0" t="s">
        <v>82</v>
      </c>
      <c r="D88" s="6" t="n">
        <v>795979</v>
      </c>
      <c r="F88" s="7" t="n">
        <f aca="false">D88</f>
        <v>795979</v>
      </c>
      <c r="H88" s="8" t="n">
        <v>0.6</v>
      </c>
      <c r="I88" s="7" t="n">
        <f aca="false">H88*F88</f>
        <v>477587.4</v>
      </c>
      <c r="K88" s="7" t="n">
        <f aca="false">I88</f>
        <v>477587.4</v>
      </c>
    </row>
    <row r="89" customFormat="false" ht="12.75" hidden="false" customHeight="false" outlineLevel="0" collapsed="false">
      <c r="B89" s="0" t="s">
        <v>83</v>
      </c>
      <c r="D89" s="6" t="n">
        <v>804952</v>
      </c>
      <c r="F89" s="7" t="n">
        <f aca="false">D89</f>
        <v>804952</v>
      </c>
      <c r="H89" s="8" t="n">
        <v>0.6</v>
      </c>
      <c r="I89" s="7" t="n">
        <f aca="false">H89*F89</f>
        <v>482971.2</v>
      </c>
      <c r="K89" s="7" t="n">
        <f aca="false">I89</f>
        <v>482971.2</v>
      </c>
    </row>
    <row r="90" customFormat="false" ht="12.75" hidden="false" customHeight="false" outlineLevel="0" collapsed="false">
      <c r="B90" s="0" t="s">
        <v>84</v>
      </c>
      <c r="D90" s="6" t="n">
        <v>155089</v>
      </c>
      <c r="F90" s="7" t="n">
        <f aca="false">D90</f>
        <v>155089</v>
      </c>
      <c r="H90" s="8" t="n">
        <v>0.6</v>
      </c>
      <c r="I90" s="7" t="n">
        <f aca="false">H90*F90</f>
        <v>93053.4</v>
      </c>
      <c r="K90" s="7" t="n">
        <f aca="false">I90</f>
        <v>93053.4</v>
      </c>
    </row>
    <row r="91" customFormat="false" ht="12.75" hidden="false" customHeight="false" outlineLevel="0" collapsed="false">
      <c r="B91" s="0" t="s">
        <v>85</v>
      </c>
      <c r="D91" s="6" t="n">
        <v>164407</v>
      </c>
      <c r="F91" s="7" t="n">
        <f aca="false">D91</f>
        <v>164407</v>
      </c>
      <c r="H91" s="8" t="n">
        <v>2</v>
      </c>
      <c r="I91" s="7" t="n">
        <f aca="false">H91*F91</f>
        <v>328814</v>
      </c>
      <c r="K91" s="7" t="n">
        <f aca="false">I91</f>
        <v>328814</v>
      </c>
    </row>
    <row r="92" customFormat="false" ht="12.75" hidden="false" customHeight="false" outlineLevel="0" collapsed="false">
      <c r="B92" s="0" t="s">
        <v>86</v>
      </c>
      <c r="D92" s="6" t="n">
        <v>20209</v>
      </c>
      <c r="F92" s="7" t="n">
        <f aca="false">D92</f>
        <v>20209</v>
      </c>
      <c r="H92" s="8" t="n">
        <v>0.6</v>
      </c>
      <c r="I92" s="7" t="n">
        <f aca="false">H92*F92</f>
        <v>12125.4</v>
      </c>
      <c r="K92" s="7" t="n">
        <f aca="false">I92</f>
        <v>12125.4</v>
      </c>
    </row>
    <row r="93" customFormat="false" ht="15" hidden="false" customHeight="false" outlineLevel="0" collapsed="false">
      <c r="B93" s="0" t="s">
        <v>87</v>
      </c>
      <c r="D93" s="9" t="n">
        <v>672551</v>
      </c>
      <c r="F93" s="10" t="n">
        <f aca="false">D93</f>
        <v>672551</v>
      </c>
      <c r="H93" s="8" t="n">
        <v>0.65</v>
      </c>
      <c r="I93" s="10" t="n">
        <f aca="false">H93*F93</f>
        <v>437158.15</v>
      </c>
      <c r="K93" s="10" t="n">
        <f aca="false">I93</f>
        <v>437158.15</v>
      </c>
    </row>
    <row r="94" customFormat="false" ht="12.75" hidden="false" customHeight="false" outlineLevel="0" collapsed="false">
      <c r="D94" s="7" t="n">
        <f aca="false">SUM(D80:D93)</f>
        <v>4752663</v>
      </c>
      <c r="F94" s="7" t="n">
        <f aca="false">SUM(F80:F93)</f>
        <v>4752663</v>
      </c>
      <c r="I94" s="7" t="n">
        <f aca="false">SUM(I80:I93)</f>
        <v>3146905.05</v>
      </c>
      <c r="K94" s="7" t="n">
        <f aca="false">SUM(K80:K93)</f>
        <v>3146905.05</v>
      </c>
    </row>
    <row r="95" customFormat="false" ht="12.75" hidden="false" customHeight="false" outlineLevel="0" collapsed="false">
      <c r="D95" s="7"/>
      <c r="F95" s="7"/>
      <c r="I95" s="7"/>
      <c r="K95" s="7"/>
    </row>
    <row r="96" customFormat="false" ht="12.75" hidden="false" customHeight="false" outlineLevel="0" collapsed="false">
      <c r="A96" s="1" t="s">
        <v>88</v>
      </c>
      <c r="D96" s="7" t="s">
        <v>0</v>
      </c>
      <c r="F96" s="7" t="s">
        <v>0</v>
      </c>
      <c r="I96" s="7" t="s">
        <v>0</v>
      </c>
      <c r="K96" s="7" t="s">
        <v>0</v>
      </c>
    </row>
    <row r="97" customFormat="false" ht="12.75" hidden="false" customHeight="false" outlineLevel="0" collapsed="false">
      <c r="B97" s="0" t="s">
        <v>89</v>
      </c>
      <c r="D97" s="6" t="n">
        <v>632940</v>
      </c>
      <c r="F97" s="7" t="n">
        <f aca="false">D97</f>
        <v>632940</v>
      </c>
      <c r="H97" s="8" t="n">
        <v>0.6</v>
      </c>
      <c r="I97" s="7" t="n">
        <f aca="false">H97*F97</f>
        <v>379764</v>
      </c>
      <c r="K97" s="7" t="n">
        <f aca="false">I97</f>
        <v>379764</v>
      </c>
    </row>
    <row r="98" customFormat="false" ht="12.75" hidden="false" customHeight="false" outlineLevel="0" collapsed="false">
      <c r="B98" s="0" t="s">
        <v>90</v>
      </c>
      <c r="D98" s="6" t="n">
        <v>10000</v>
      </c>
      <c r="F98" s="7" t="n">
        <f aca="false">D98</f>
        <v>10000</v>
      </c>
      <c r="H98" s="8" t="n">
        <v>1</v>
      </c>
      <c r="I98" s="7" t="n">
        <f aca="false">H98*F98</f>
        <v>10000</v>
      </c>
      <c r="K98" s="7" t="n">
        <f aca="false">I98</f>
        <v>10000</v>
      </c>
    </row>
    <row r="99" customFormat="false" ht="12.75" hidden="false" customHeight="false" outlineLevel="0" collapsed="false">
      <c r="B99" s="0" t="s">
        <v>91</v>
      </c>
      <c r="D99" s="6" t="n">
        <v>85000</v>
      </c>
      <c r="F99" s="7" t="n">
        <f aca="false">D99</f>
        <v>85000</v>
      </c>
      <c r="H99" s="8" t="n">
        <v>0.6</v>
      </c>
      <c r="I99" s="7" t="n">
        <f aca="false">H99*F99</f>
        <v>51000</v>
      </c>
      <c r="K99" s="7" t="n">
        <f aca="false">I99</f>
        <v>51000</v>
      </c>
    </row>
    <row r="100" customFormat="false" ht="12.75" hidden="false" customHeight="false" outlineLevel="0" collapsed="false">
      <c r="B100" s="0" t="s">
        <v>92</v>
      </c>
      <c r="D100" s="6" t="n">
        <v>28000</v>
      </c>
      <c r="F100" s="7" t="n">
        <f aca="false">D100</f>
        <v>28000</v>
      </c>
      <c r="H100" s="8" t="n">
        <v>1</v>
      </c>
      <c r="I100" s="7" t="n">
        <f aca="false">H100*F100</f>
        <v>28000</v>
      </c>
      <c r="K100" s="7" t="n">
        <f aca="false">I100</f>
        <v>28000</v>
      </c>
    </row>
    <row r="101" customFormat="false" ht="15" hidden="false" customHeight="false" outlineLevel="0" collapsed="false">
      <c r="B101" s="0" t="s">
        <v>93</v>
      </c>
      <c r="D101" s="9" t="n">
        <v>82976</v>
      </c>
      <c r="F101" s="10" t="n">
        <f aca="false">D101</f>
        <v>82976</v>
      </c>
      <c r="H101" s="8" t="n">
        <v>0.6</v>
      </c>
      <c r="I101" s="10" t="n">
        <f aca="false">H101*F101</f>
        <v>49785.6</v>
      </c>
      <c r="K101" s="10" t="n">
        <f aca="false">I101</f>
        <v>49785.6</v>
      </c>
    </row>
    <row r="102" customFormat="false" ht="12.75" hidden="false" customHeight="false" outlineLevel="0" collapsed="false">
      <c r="D102" s="7" t="n">
        <f aca="false">SUM(D97:D101)</f>
        <v>838916</v>
      </c>
      <c r="F102" s="7" t="n">
        <f aca="false">SUM(F97:F101)</f>
        <v>838916</v>
      </c>
      <c r="I102" s="7" t="n">
        <f aca="false">SUM(I97:I101)</f>
        <v>518549.6</v>
      </c>
      <c r="K102" s="7" t="n">
        <f aca="false">SUM(K97:K101)</f>
        <v>518549.6</v>
      </c>
    </row>
    <row r="103" customFormat="false" ht="12.75" hidden="false" customHeight="false" outlineLevel="0" collapsed="false">
      <c r="D103" s="7"/>
      <c r="F103" s="7"/>
      <c r="I103" s="7"/>
      <c r="K103" s="7"/>
    </row>
    <row r="104" customFormat="false" ht="12.75" hidden="false" customHeight="false" outlineLevel="0" collapsed="false">
      <c r="A104" s="1" t="s">
        <v>94</v>
      </c>
      <c r="D104" s="7" t="s">
        <v>0</v>
      </c>
      <c r="F104" s="7" t="s">
        <v>0</v>
      </c>
      <c r="I104" s="7" t="s">
        <v>0</v>
      </c>
      <c r="K104" s="7" t="s">
        <v>0</v>
      </c>
    </row>
    <row r="105" customFormat="false" ht="15" hidden="false" customHeight="false" outlineLevel="0" collapsed="false">
      <c r="B105" s="0" t="s">
        <v>95</v>
      </c>
      <c r="D105" s="9" t="n">
        <v>25000</v>
      </c>
      <c r="F105" s="10" t="n">
        <f aca="false">D105</f>
        <v>25000</v>
      </c>
      <c r="H105" s="8" t="n">
        <v>1</v>
      </c>
      <c r="I105" s="10" t="n">
        <f aca="false">H105*F105</f>
        <v>25000</v>
      </c>
      <c r="K105" s="10" t="n">
        <f aca="false">I105</f>
        <v>25000</v>
      </c>
    </row>
    <row r="106" customFormat="false" ht="12.75" hidden="false" customHeight="false" outlineLevel="0" collapsed="false">
      <c r="D106" s="7" t="n">
        <f aca="false">D105</f>
        <v>25000</v>
      </c>
      <c r="F106" s="7" t="n">
        <f aca="false">F105</f>
        <v>25000</v>
      </c>
      <c r="I106" s="7" t="n">
        <f aca="false">I105</f>
        <v>25000</v>
      </c>
      <c r="K106" s="7" t="n">
        <f aca="false">K105</f>
        <v>25000</v>
      </c>
    </row>
    <row r="107" customFormat="false" ht="12.75" hidden="false" customHeight="false" outlineLevel="0" collapsed="false">
      <c r="D107" s="7"/>
      <c r="F107" s="7"/>
      <c r="I107" s="7"/>
      <c r="K107" s="7"/>
    </row>
    <row r="108" customFormat="false" ht="12.75" hidden="false" customHeight="false" outlineLevel="0" collapsed="false">
      <c r="A108" s="1" t="s">
        <v>96</v>
      </c>
      <c r="D108" s="7" t="s">
        <v>0</v>
      </c>
      <c r="F108" s="7" t="s">
        <v>0</v>
      </c>
      <c r="I108" s="7" t="s">
        <v>0</v>
      </c>
      <c r="K108" s="7" t="s">
        <v>0</v>
      </c>
    </row>
    <row r="109" customFormat="false" ht="12.75" hidden="false" customHeight="false" outlineLevel="0" collapsed="false">
      <c r="B109" s="0" t="s">
        <v>97</v>
      </c>
      <c r="D109" s="6" t="n">
        <v>0</v>
      </c>
      <c r="F109" s="7" t="n">
        <f aca="false">D109</f>
        <v>0</v>
      </c>
      <c r="H109" s="8" t="s">
        <v>0</v>
      </c>
      <c r="I109" s="6" t="n">
        <v>0</v>
      </c>
      <c r="K109" s="6" t="n">
        <v>0</v>
      </c>
    </row>
    <row r="110" customFormat="false" ht="12.75" hidden="false" customHeight="false" outlineLevel="0" collapsed="false">
      <c r="B110" s="0" t="s">
        <v>98</v>
      </c>
      <c r="D110" s="6" t="n">
        <v>0</v>
      </c>
      <c r="F110" s="7" t="n">
        <f aca="false">D110</f>
        <v>0</v>
      </c>
      <c r="H110" s="8" t="s">
        <v>0</v>
      </c>
      <c r="I110" s="6" t="n">
        <v>2500000</v>
      </c>
      <c r="K110" s="6" t="n">
        <v>0</v>
      </c>
    </row>
    <row r="111" customFormat="false" ht="12.75" hidden="false" customHeight="false" outlineLevel="0" collapsed="false">
      <c r="B111" s="0" t="s">
        <v>99</v>
      </c>
      <c r="D111" s="6" t="n">
        <v>0</v>
      </c>
      <c r="F111" s="7" t="n">
        <f aca="false">D111</f>
        <v>0</v>
      </c>
      <c r="H111" s="8" t="s">
        <v>0</v>
      </c>
      <c r="I111" s="6" t="n">
        <v>0</v>
      </c>
      <c r="K111" s="6" t="n">
        <v>0</v>
      </c>
    </row>
    <row r="112" customFormat="false" ht="15" hidden="false" customHeight="false" outlineLevel="0" collapsed="false">
      <c r="B112" s="0" t="s">
        <v>100</v>
      </c>
      <c r="D112" s="9" t="n">
        <v>0</v>
      </c>
      <c r="F112" s="10" t="n">
        <f aca="false">D112</f>
        <v>0</v>
      </c>
      <c r="H112" s="8" t="s">
        <v>0</v>
      </c>
      <c r="I112" s="9" t="n">
        <v>375000</v>
      </c>
      <c r="K112" s="9" t="n">
        <v>0</v>
      </c>
    </row>
    <row r="113" customFormat="false" ht="12.75" hidden="false" customHeight="false" outlineLevel="0" collapsed="false">
      <c r="D113" s="7" t="n">
        <f aca="false">SUM(D108:D112)</f>
        <v>0</v>
      </c>
      <c r="F113" s="7" t="n">
        <f aca="false">SUM(F108:F112)</f>
        <v>0</v>
      </c>
      <c r="I113" s="7" t="n">
        <f aca="false">SUM(I108:I112)</f>
        <v>2875000</v>
      </c>
      <c r="K113" s="7" t="n">
        <f aca="false">SUM(K108:K112)</f>
        <v>0</v>
      </c>
    </row>
    <row r="114" customFormat="false" ht="12.75" hidden="false" customHeight="false" outlineLevel="0" collapsed="false">
      <c r="D114" s="7"/>
      <c r="F114" s="7"/>
      <c r="I114" s="7"/>
      <c r="K114" s="7"/>
    </row>
    <row r="115" customFormat="false" ht="12.75" hidden="false" customHeight="false" outlineLevel="0" collapsed="false">
      <c r="A115" s="1" t="s">
        <v>101</v>
      </c>
      <c r="D115" s="7" t="n">
        <f aca="false">D12+D21+D25+D77+D94+D102+D106+D113</f>
        <v>90797067</v>
      </c>
      <c r="F115" s="7" t="n">
        <f aca="false">F12+F21+F25+F77+F94+F102+F106+F113</f>
        <v>87239447</v>
      </c>
      <c r="I115" s="7" t="n">
        <f aca="false">I12+I21+I25+I77+I94+I102+I106+I113</f>
        <v>45885203.75</v>
      </c>
      <c r="K115" s="7" t="n">
        <f aca="false">K12+K21+K25+K77+K94+K102+K106+K113</f>
        <v>42853203.75</v>
      </c>
    </row>
    <row r="116" customFormat="false" ht="12.75" hidden="false" customHeight="false" outlineLevel="0" collapsed="false">
      <c r="D116" s="7"/>
      <c r="F116" s="7"/>
      <c r="I116" s="7"/>
      <c r="K116" s="7"/>
    </row>
    <row r="117" customFormat="false" ht="15" hidden="false" customHeight="false" outlineLevel="0" collapsed="false">
      <c r="B117" s="0" t="s">
        <v>102</v>
      </c>
      <c r="C117" s="13" t="n">
        <v>0.02</v>
      </c>
      <c r="D117" s="10" t="n">
        <f aca="false">$C$117*D115</f>
        <v>1815941.34</v>
      </c>
      <c r="F117" s="10" t="n">
        <f aca="false">$C$117*F115</f>
        <v>1744788.94</v>
      </c>
      <c r="I117" s="10" t="n">
        <f aca="false">$C$117*I115</f>
        <v>917704.075</v>
      </c>
      <c r="K117" s="10" t="n">
        <f aca="false">$C$117*K115</f>
        <v>857064.075</v>
      </c>
    </row>
    <row r="118" customFormat="false" ht="12.75" hidden="false" customHeight="false" outlineLevel="0" collapsed="false">
      <c r="D118" s="7"/>
      <c r="F118" s="7"/>
      <c r="I118" s="7"/>
      <c r="K118" s="7"/>
    </row>
    <row r="119" customFormat="false" ht="12.75" hidden="false" customHeight="false" outlineLevel="0" collapsed="false">
      <c r="A119" s="1" t="s">
        <v>103</v>
      </c>
      <c r="D119" s="7" t="n">
        <f aca="false">D115+D117</f>
        <v>92613008.34</v>
      </c>
      <c r="F119" s="7" t="n">
        <f aca="false">F115+F117</f>
        <v>88984235.94</v>
      </c>
      <c r="I119" s="7" t="n">
        <f aca="false">I115+I117</f>
        <v>46802907.825</v>
      </c>
      <c r="K119" s="7" t="n">
        <f aca="false">K115+K117</f>
        <v>43710267.825</v>
      </c>
    </row>
    <row r="120" customFormat="false" ht="12.75" hidden="false" customHeight="false" outlineLevel="0" collapsed="false">
      <c r="D120" s="7" t="s">
        <v>0</v>
      </c>
      <c r="F120" s="7" t="s">
        <v>0</v>
      </c>
      <c r="I120" s="7" t="s">
        <v>0</v>
      </c>
      <c r="K120" s="7" t="s">
        <v>0</v>
      </c>
    </row>
    <row r="121" customFormat="false" ht="12.75" hidden="false" customHeight="false" outlineLevel="0" collapsed="false">
      <c r="B121" s="0" t="s">
        <v>104</v>
      </c>
      <c r="C121" s="13" t="n">
        <v>0.01</v>
      </c>
      <c r="D121" s="7" t="n">
        <f aca="false">$C$121*D119</f>
        <v>926130.0834</v>
      </c>
      <c r="F121" s="7" t="n">
        <f aca="false">$C$121*F119</f>
        <v>889842.3594</v>
      </c>
      <c r="I121" s="7" t="n">
        <f aca="false">$C$121*I119</f>
        <v>468029.07825</v>
      </c>
      <c r="K121" s="7" t="n">
        <f aca="false">$C$121*K119</f>
        <v>437102.67825</v>
      </c>
    </row>
    <row r="122" customFormat="false" ht="15" hidden="false" customHeight="false" outlineLevel="0" collapsed="false">
      <c r="B122" s="0" t="s">
        <v>105</v>
      </c>
      <c r="C122" s="13" t="n">
        <v>0.03</v>
      </c>
      <c r="D122" s="10" t="n">
        <f aca="false">$C$122*D119</f>
        <v>2778390.2502</v>
      </c>
      <c r="F122" s="10" t="n">
        <f aca="false">$C$122*F119</f>
        <v>2669527.0782</v>
      </c>
      <c r="I122" s="10" t="n">
        <f aca="false">$C$122*I119</f>
        <v>1404087.23475</v>
      </c>
      <c r="K122" s="10" t="n">
        <f aca="false">$C$122*K119</f>
        <v>1311308.03475</v>
      </c>
    </row>
    <row r="123" customFormat="false" ht="12.75" hidden="false" customHeight="false" outlineLevel="0" collapsed="false">
      <c r="C123" s="0" t="s">
        <v>0</v>
      </c>
    </row>
    <row r="124" customFormat="false" ht="12.75" hidden="false" customHeight="false" outlineLevel="0" collapsed="false">
      <c r="A124" s="1" t="s">
        <v>106</v>
      </c>
      <c r="D124" s="7" t="n">
        <f aca="false">D119+D121+D122</f>
        <v>96317528.6736</v>
      </c>
      <c r="F124" s="7" t="n">
        <f aca="false">F119+F121+F122</f>
        <v>92543605.3776</v>
      </c>
      <c r="I124" s="7" t="n">
        <f aca="false">I119+I121+I122</f>
        <v>48675024.138</v>
      </c>
      <c r="K124" s="7" t="n">
        <f aca="false">K119+K121+K122</f>
        <v>45458678.538</v>
      </c>
    </row>
    <row r="125" customFormat="false" ht="12.75" hidden="false" customHeight="false" outlineLevel="0" collapsed="false">
      <c r="A125" s="1" t="s">
        <v>107</v>
      </c>
      <c r="D125" s="14" t="n">
        <f aca="false">D124/(D5*1000000)</f>
        <v>24.0793821684</v>
      </c>
      <c r="F125" s="14" t="n">
        <f aca="false">F124/(F5*1000000)</f>
        <v>23.1359013444</v>
      </c>
      <c r="I125" s="14" t="n">
        <f aca="false">I124/(I5*1000000)</f>
        <v>24.337512069</v>
      </c>
      <c r="K125" s="14" t="n">
        <f aca="false">K124/(K5*1000000)</f>
        <v>22.729339269</v>
      </c>
    </row>
    <row r="126" customFormat="false" ht="12.75" hidden="false" customHeight="false" outlineLevel="0" collapsed="false">
      <c r="D126" s="7"/>
      <c r="F126" s="7"/>
      <c r="I126" s="7"/>
      <c r="K126" s="7"/>
    </row>
    <row r="127" customFormat="false" ht="12.75" hidden="false" customHeight="false" outlineLevel="0" collapsed="false">
      <c r="A127" s="1" t="s">
        <v>108</v>
      </c>
      <c r="C127" s="15"/>
      <c r="D127" s="16" t="n">
        <f aca="false">D122/(D119-D34)</f>
        <v>0.0885790240945464</v>
      </c>
      <c r="E127" s="15"/>
      <c r="F127" s="16" t="n">
        <f aca="false">F122/(F119-F34)</f>
        <v>0.0876707528954617</v>
      </c>
      <c r="I127" s="16" t="n">
        <f aca="false">I122/(I119-I34)</f>
        <v>0.0809603123604216</v>
      </c>
      <c r="K127" s="16" t="n">
        <f aca="false">K122/(K119-K34)</f>
        <v>0.0916853222716097</v>
      </c>
    </row>
    <row r="128" customFormat="false" ht="12.75" hidden="false" customHeight="false" outlineLevel="0" collapsed="false">
      <c r="C128" s="15"/>
      <c r="E128" s="15"/>
    </row>
    <row r="129" customFormat="false" ht="12.75" hidden="false" customHeight="false" outlineLevel="0" collapsed="false">
      <c r="C129" s="15"/>
      <c r="E129" s="15"/>
    </row>
    <row r="130" customFormat="false" ht="12.75" hidden="false" customHeight="false" outlineLevel="0" collapsed="false">
      <c r="C130" s="15"/>
      <c r="E130" s="15"/>
    </row>
    <row r="131" customFormat="false" ht="12.75" hidden="false" customHeight="false" outlineLevel="0" collapsed="false">
      <c r="C131" s="15"/>
      <c r="E131" s="15"/>
    </row>
    <row r="132" customFormat="false" ht="12.75" hidden="false" customHeight="false" outlineLevel="0" collapsed="false">
      <c r="C132" s="15"/>
      <c r="E132" s="15"/>
    </row>
    <row r="133" customFormat="false" ht="12.75" hidden="false" customHeight="false" outlineLevel="0" collapsed="false">
      <c r="C133" s="15"/>
      <c r="E133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6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22" activeCellId="0" sqref="I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3"/>
    <col collapsed="false" customWidth="true" hidden="false" outlineLevel="0" max="2" min="2" style="0" width="5.41"/>
    <col collapsed="false" customWidth="true" hidden="false" outlineLevel="0" max="3" min="3" style="0" width="5.71"/>
    <col collapsed="false" customWidth="true" hidden="false" outlineLevel="0" max="4" min="4" style="0" width="14.85"/>
    <col collapsed="false" customWidth="true" hidden="false" outlineLevel="0" max="9" min="9" style="0" width="14.85"/>
  </cols>
  <sheetData>
    <row r="1" customFormat="false" ht="12.75" hidden="false" customHeight="false" outlineLevel="0" collapsed="false">
      <c r="H1" s="0" t="s">
        <v>109</v>
      </c>
    </row>
    <row r="3" customFormat="false" ht="12.75" hidden="false" customHeight="false" outlineLevel="0" collapsed="false">
      <c r="I3" s="0" t="s">
        <v>110</v>
      </c>
    </row>
    <row r="4" customFormat="false" ht="12.75" hidden="false" customHeight="false" outlineLevel="0" collapsed="false">
      <c r="H4" s="0" t="s">
        <v>111</v>
      </c>
      <c r="I4" s="0" t="n">
        <v>4</v>
      </c>
    </row>
    <row r="5" customFormat="false" ht="12.75" hidden="false" customHeight="false" outlineLevel="0" collapsed="false">
      <c r="H5" s="0" t="s">
        <v>112</v>
      </c>
    </row>
    <row r="6" customFormat="false" ht="12.75" hidden="false" customHeight="false" outlineLevel="0" collapsed="false">
      <c r="A6" s="0" t="s">
        <v>113</v>
      </c>
      <c r="D6" s="7" t="n">
        <v>13500000</v>
      </c>
      <c r="H6" s="0" t="s">
        <v>109</v>
      </c>
      <c r="I6" s="17" t="n">
        <f aca="false">IF(H6=$H$1,D6*$I$4,0)</f>
        <v>54000000</v>
      </c>
    </row>
    <row r="7" customFormat="false" ht="12.75" hidden="false" customHeight="false" outlineLevel="0" collapsed="false">
      <c r="A7" s="0" t="s">
        <v>114</v>
      </c>
      <c r="D7" s="7" t="n">
        <v>310000</v>
      </c>
      <c r="H7" s="0" t="s">
        <v>109</v>
      </c>
      <c r="I7" s="17" t="n">
        <f aca="false">IF(H7=$H$1,D7*$I$4,0)</f>
        <v>1240000</v>
      </c>
    </row>
    <row r="8" customFormat="false" ht="12.75" hidden="false" customHeight="false" outlineLevel="0" collapsed="false">
      <c r="A8" s="0" t="s">
        <v>115</v>
      </c>
      <c r="D8" s="7" t="n">
        <v>450000</v>
      </c>
      <c r="H8" s="0" t="s">
        <v>109</v>
      </c>
      <c r="I8" s="17" t="n">
        <f aca="false">IF(H8=$H$1,D8*$I$4,0)</f>
        <v>1800000</v>
      </c>
    </row>
    <row r="9" customFormat="false" ht="12.75" hidden="false" customHeight="false" outlineLevel="0" collapsed="false">
      <c r="A9" s="0" t="s">
        <v>116</v>
      </c>
      <c r="D9" s="7" t="n">
        <v>62000</v>
      </c>
      <c r="F9" s="0" t="s">
        <v>0</v>
      </c>
      <c r="H9" s="0" t="s">
        <v>109</v>
      </c>
      <c r="I9" s="17" t="n">
        <f aca="false">IF(H9=$H$1,D9*$I$4,0)</f>
        <v>248000</v>
      </c>
    </row>
    <row r="10" customFormat="false" ht="12.75" hidden="false" customHeight="false" outlineLevel="0" collapsed="false">
      <c r="A10" s="0" t="s">
        <v>117</v>
      </c>
      <c r="D10" s="7" t="n">
        <v>950000</v>
      </c>
      <c r="H10" s="0" t="s">
        <v>118</v>
      </c>
      <c r="I10" s="17" t="n">
        <f aca="false">IF(H10=$H$1,D10*$I$4,0)</f>
        <v>0</v>
      </c>
    </row>
    <row r="11" customFormat="false" ht="12.75" hidden="false" customHeight="false" outlineLevel="0" collapsed="false">
      <c r="A11" s="0" t="s">
        <v>54</v>
      </c>
      <c r="D11" s="7" t="n">
        <v>150000</v>
      </c>
      <c r="H11" s="0" t="s">
        <v>118</v>
      </c>
      <c r="I11" s="17" t="n">
        <f aca="false">IF(H11=$H$1,D11*$I$4,0)</f>
        <v>0</v>
      </c>
    </row>
    <row r="12" customFormat="false" ht="12.75" hidden="false" customHeight="false" outlineLevel="0" collapsed="false">
      <c r="A12" s="0" t="s">
        <v>119</v>
      </c>
      <c r="D12" s="7" t="n">
        <v>57000</v>
      </c>
      <c r="H12" s="0" t="s">
        <v>109</v>
      </c>
      <c r="I12" s="17" t="n">
        <f aca="false">IF(H12=$H$1,D12*$I$4,0)</f>
        <v>228000</v>
      </c>
    </row>
    <row r="13" customFormat="false" ht="12.75" hidden="false" customHeight="false" outlineLevel="0" collapsed="false">
      <c r="A13" s="0" t="s">
        <v>120</v>
      </c>
      <c r="D13" s="7" t="n">
        <v>23000</v>
      </c>
      <c r="H13" s="0" t="s">
        <v>109</v>
      </c>
      <c r="I13" s="17" t="n">
        <f aca="false">IF(H13=$H$1,D13*$I$4,0)</f>
        <v>92000</v>
      </c>
    </row>
    <row r="14" customFormat="false" ht="12.75" hidden="false" customHeight="false" outlineLevel="0" collapsed="false">
      <c r="A14" s="0" t="s">
        <v>121</v>
      </c>
      <c r="D14" s="7" t="n">
        <f aca="false">944000/4</f>
        <v>236000</v>
      </c>
      <c r="H14" s="0" t="s">
        <v>109</v>
      </c>
      <c r="I14" s="17" t="n">
        <f aca="false">IF(H14=$H$1,D14*$I$4,0)</f>
        <v>944000</v>
      </c>
      <c r="J14" s="0" t="s">
        <v>122</v>
      </c>
    </row>
    <row r="15" customFormat="false" ht="12.75" hidden="false" customHeight="false" outlineLevel="0" collapsed="false">
      <c r="A15" s="0" t="s">
        <v>24</v>
      </c>
      <c r="D15" s="7" t="n">
        <f aca="false">1120000/4</f>
        <v>280000</v>
      </c>
      <c r="H15" s="0" t="s">
        <v>118</v>
      </c>
      <c r="I15" s="17" t="n">
        <f aca="false">IF(H15=$H$1,D15*$I$4,0)</f>
        <v>0</v>
      </c>
      <c r="J15" s="0" t="s">
        <v>123</v>
      </c>
    </row>
    <row r="16" customFormat="false" ht="12.75" hidden="false" customHeight="false" outlineLevel="0" collapsed="false">
      <c r="A16" s="0" t="s">
        <v>124</v>
      </c>
      <c r="D16" s="7" t="n">
        <f aca="false">988000/4</f>
        <v>247000</v>
      </c>
      <c r="H16" s="0" t="s">
        <v>118</v>
      </c>
      <c r="I16" s="17" t="n">
        <f aca="false">IF(H16=$H$1,D16*$I$4,0)</f>
        <v>0</v>
      </c>
      <c r="J16" s="0" t="s">
        <v>125</v>
      </c>
    </row>
    <row r="17" customFormat="false" ht="12.75" hidden="false" customHeight="false" outlineLevel="0" collapsed="false">
      <c r="A17" s="0" t="s">
        <v>126</v>
      </c>
      <c r="D17" s="7" t="n">
        <f aca="false">192000/4</f>
        <v>48000</v>
      </c>
      <c r="H17" s="0" t="s">
        <v>118</v>
      </c>
      <c r="I17" s="17" t="n">
        <f aca="false">IF(H17=$H$1,D17*$I$4,0)</f>
        <v>0</v>
      </c>
      <c r="J17" s="0" t="s">
        <v>127</v>
      </c>
    </row>
    <row r="18" customFormat="false" ht="12.75" hidden="false" customHeight="false" outlineLevel="0" collapsed="false">
      <c r="A18" s="0" t="s">
        <v>128</v>
      </c>
      <c r="D18" s="7" t="n">
        <f aca="false">74000/4</f>
        <v>18500</v>
      </c>
      <c r="H18" s="0" t="s">
        <v>118</v>
      </c>
      <c r="I18" s="17" t="n">
        <f aca="false">IF(H18=$H$1,D18*$I$4,0)</f>
        <v>0</v>
      </c>
    </row>
    <row r="19" customFormat="false" ht="15" hidden="false" customHeight="false" outlineLevel="0" collapsed="false">
      <c r="A19" s="0" t="s">
        <v>129</v>
      </c>
      <c r="D19" s="7" t="n">
        <v>150000</v>
      </c>
      <c r="H19" s="0" t="s">
        <v>118</v>
      </c>
      <c r="I19" s="18" t="n">
        <f aca="false">IF(H19=$H$1,D19*$I$4,0)</f>
        <v>0</v>
      </c>
    </row>
    <row r="20" customFormat="false" ht="12.75" hidden="false" customHeight="false" outlineLevel="0" collapsed="false">
      <c r="D20" s="7"/>
    </row>
    <row r="21" customFormat="false" ht="12.75" hidden="false" customHeight="false" outlineLevel="0" collapsed="false">
      <c r="D21" s="7" t="n">
        <f aca="false">SUM(D6:D20)</f>
        <v>16481500</v>
      </c>
      <c r="I21" s="7" t="n">
        <f aca="false">SUM(I6:I20)</f>
        <v>58552000</v>
      </c>
    </row>
    <row r="22" customFormat="false" ht="12.75" hidden="false" customHeight="false" outlineLevel="0" collapsed="false">
      <c r="D22" s="7"/>
      <c r="I22" s="7" t="n">
        <f aca="false">I21/I4</f>
        <v>14638000</v>
      </c>
    </row>
    <row r="23" customFormat="false" ht="12.75" hidden="false" customHeight="false" outlineLevel="0" collapsed="false">
      <c r="D23" s="7"/>
    </row>
    <row r="24" customFormat="false" ht="12.75" hidden="false" customHeight="false" outlineLevel="0" collapsed="false">
      <c r="A24" s="1" t="s">
        <v>130</v>
      </c>
      <c r="D24" s="7"/>
    </row>
    <row r="25" customFormat="false" ht="12.75" hidden="false" customHeight="false" outlineLevel="0" collapsed="false">
      <c r="A25" s="12" t="s">
        <v>24</v>
      </c>
      <c r="D25" s="7" t="n">
        <v>280000</v>
      </c>
    </row>
    <row r="26" customFormat="false" ht="12.75" hidden="false" customHeight="false" outlineLevel="0" collapsed="false">
      <c r="A26" s="12" t="s">
        <v>131</v>
      </c>
      <c r="D26" s="7" t="n">
        <v>198000</v>
      </c>
    </row>
    <row r="27" customFormat="false" ht="12.75" hidden="false" customHeight="false" outlineLevel="0" collapsed="false">
      <c r="A27" s="12" t="s">
        <v>132</v>
      </c>
      <c r="D27" s="7" t="n">
        <v>233000</v>
      </c>
    </row>
    <row r="28" customFormat="false" ht="12.75" hidden="false" customHeight="false" outlineLevel="0" collapsed="false">
      <c r="A28" s="12" t="s">
        <v>117</v>
      </c>
      <c r="D28" s="7" t="n">
        <v>950000</v>
      </c>
    </row>
    <row r="29" customFormat="false" ht="12.75" hidden="false" customHeight="false" outlineLevel="0" collapsed="false">
      <c r="A29" s="0" t="s">
        <v>113</v>
      </c>
      <c r="D29" s="7" t="n">
        <v>13500000</v>
      </c>
    </row>
    <row r="30" customFormat="false" ht="12.75" hidden="false" customHeight="false" outlineLevel="0" collapsed="false">
      <c r="A30" s="0" t="s">
        <v>114</v>
      </c>
      <c r="D30" s="7" t="n">
        <v>310000</v>
      </c>
    </row>
    <row r="31" customFormat="false" ht="12.75" hidden="false" customHeight="false" outlineLevel="0" collapsed="false">
      <c r="A31" s="0" t="s">
        <v>115</v>
      </c>
      <c r="D31" s="7" t="n">
        <v>450000</v>
      </c>
    </row>
    <row r="32" customFormat="false" ht="12.75" hidden="false" customHeight="false" outlineLevel="0" collapsed="false">
      <c r="A32" s="0" t="s">
        <v>116</v>
      </c>
      <c r="D32" s="7" t="n">
        <v>62000</v>
      </c>
    </row>
    <row r="33" customFormat="false" ht="12.75" hidden="false" customHeight="false" outlineLevel="0" collapsed="false">
      <c r="A33" s="0" t="s">
        <v>117</v>
      </c>
      <c r="D33" s="7" t="n">
        <v>950000</v>
      </c>
    </row>
    <row r="34" customFormat="false" ht="12.75" hidden="false" customHeight="false" outlineLevel="0" collapsed="false">
      <c r="A34" s="0" t="s">
        <v>54</v>
      </c>
      <c r="D34" s="7" t="n">
        <v>150000</v>
      </c>
    </row>
    <row r="35" customFormat="false" ht="12.75" hidden="false" customHeight="false" outlineLevel="0" collapsed="false">
      <c r="D35" s="7"/>
    </row>
    <row r="36" customFormat="false" ht="12.75" hidden="false" customHeight="false" outlineLevel="0" collapsed="false">
      <c r="A36" s="0" t="s">
        <v>133</v>
      </c>
      <c r="D36" s="7" t="n">
        <v>206258</v>
      </c>
    </row>
    <row r="37" customFormat="false" ht="12.75" hidden="false" customHeight="false" outlineLevel="0" collapsed="false">
      <c r="A37" s="0" t="s">
        <v>134</v>
      </c>
      <c r="D37" s="7" t="n">
        <v>68753</v>
      </c>
    </row>
    <row r="38" customFormat="false" ht="12.75" hidden="false" customHeight="false" outlineLevel="0" collapsed="false">
      <c r="A38" s="0" t="s">
        <v>135</v>
      </c>
      <c r="D38" s="7" t="n">
        <v>34376</v>
      </c>
    </row>
    <row r="39" customFormat="false" ht="12.75" hidden="false" customHeight="false" outlineLevel="0" collapsed="false">
      <c r="A39" s="0" t="s">
        <v>136</v>
      </c>
      <c r="D39" s="7" t="n">
        <v>34376</v>
      </c>
    </row>
    <row r="40" customFormat="false" ht="12.75" hidden="false" customHeight="false" outlineLevel="0" collapsed="false">
      <c r="A40" s="0" t="s">
        <v>137</v>
      </c>
      <c r="D40" s="7" t="n">
        <v>41252</v>
      </c>
    </row>
    <row r="41" customFormat="false" ht="12.75" hidden="false" customHeight="false" outlineLevel="0" collapsed="false">
      <c r="A41" s="0" t="s">
        <v>138</v>
      </c>
      <c r="D41" s="7" t="n">
        <v>34376</v>
      </c>
    </row>
    <row r="42" customFormat="false" ht="12.75" hidden="false" customHeight="false" outlineLevel="0" collapsed="false">
      <c r="D42" s="7"/>
    </row>
    <row r="43" customFormat="false" ht="12.75" hidden="false" customHeight="false" outlineLevel="0" collapsed="false">
      <c r="A43" s="0" t="s">
        <v>139</v>
      </c>
      <c r="D43" s="7" t="n">
        <v>56377</v>
      </c>
    </row>
    <row r="44" customFormat="false" ht="12.75" hidden="false" customHeight="false" outlineLevel="0" collapsed="false">
      <c r="D44" s="7"/>
    </row>
    <row r="45" customFormat="false" ht="12.75" hidden="false" customHeight="false" outlineLevel="0" collapsed="false">
      <c r="A45" s="0" t="s">
        <v>140</v>
      </c>
      <c r="B45" s="0" t="n">
        <v>2</v>
      </c>
      <c r="C45" s="8" t="n">
        <v>0.5</v>
      </c>
      <c r="D45" s="7" t="n">
        <v>154006</v>
      </c>
    </row>
    <row r="46" customFormat="false" ht="12.75" hidden="false" customHeight="false" outlineLevel="0" collapsed="false">
      <c r="A46" s="0" t="s">
        <v>141</v>
      </c>
      <c r="D46" s="7" t="n">
        <v>137506</v>
      </c>
    </row>
    <row r="47" customFormat="false" ht="12.75" hidden="false" customHeight="false" outlineLevel="0" collapsed="false">
      <c r="A47" s="0" t="s">
        <v>142</v>
      </c>
      <c r="D47" s="7" t="n">
        <v>495020</v>
      </c>
    </row>
    <row r="48" customFormat="false" ht="12.75" hidden="false" customHeight="false" outlineLevel="0" collapsed="false">
      <c r="A48" s="0" t="s">
        <v>143</v>
      </c>
      <c r="D48" s="7" t="n">
        <v>61878</v>
      </c>
    </row>
    <row r="49" customFormat="false" ht="12.75" hidden="false" customHeight="false" outlineLevel="0" collapsed="false">
      <c r="A49" s="0" t="s">
        <v>144</v>
      </c>
      <c r="D49" s="7" t="n">
        <v>36164</v>
      </c>
    </row>
    <row r="50" customFormat="false" ht="12.75" hidden="false" customHeight="false" outlineLevel="0" collapsed="false">
      <c r="D50" s="7"/>
    </row>
    <row r="51" customFormat="false" ht="12.75" hidden="false" customHeight="false" outlineLevel="0" collapsed="false">
      <c r="A51" s="0" t="s">
        <v>145</v>
      </c>
      <c r="D51" s="7" t="n">
        <v>99334</v>
      </c>
    </row>
    <row r="52" customFormat="false" ht="12.75" hidden="false" customHeight="false" outlineLevel="0" collapsed="false">
      <c r="A52" s="0" t="s">
        <v>146</v>
      </c>
      <c r="D52" s="7" t="n">
        <v>199383</v>
      </c>
    </row>
    <row r="53" customFormat="false" ht="12.75" hidden="false" customHeight="false" outlineLevel="0" collapsed="false">
      <c r="D53" s="7"/>
    </row>
    <row r="54" customFormat="false" ht="12.75" hidden="false" customHeight="false" outlineLevel="0" collapsed="false">
      <c r="A54" s="0" t="s">
        <v>147</v>
      </c>
      <c r="D54" s="7" t="n">
        <v>44002</v>
      </c>
    </row>
    <row r="55" customFormat="false" ht="12.75" hidden="false" customHeight="false" outlineLevel="0" collapsed="false">
      <c r="D55" s="7"/>
    </row>
    <row r="56" customFormat="false" ht="12.75" hidden="false" customHeight="false" outlineLevel="0" collapsed="false">
      <c r="A56" s="0" t="s">
        <v>148</v>
      </c>
      <c r="D56" s="7" t="n">
        <v>90794</v>
      </c>
    </row>
    <row r="57" customFormat="false" ht="12.75" hidden="false" customHeight="false" outlineLevel="0" collapsed="false">
      <c r="D57" s="7"/>
    </row>
    <row r="58" customFormat="false" ht="12.75" hidden="false" customHeight="false" outlineLevel="0" collapsed="false">
      <c r="A58" s="0" t="s">
        <v>149</v>
      </c>
      <c r="D58" s="7" t="n">
        <v>165007</v>
      </c>
    </row>
    <row r="59" customFormat="false" ht="12.75" hidden="false" customHeight="false" outlineLevel="0" collapsed="false">
      <c r="D59" s="7"/>
    </row>
    <row r="60" customFormat="false" ht="12.75" hidden="false" customHeight="false" outlineLevel="0" collapsed="false">
      <c r="A60" s="0" t="s">
        <v>150</v>
      </c>
      <c r="D60" s="7" t="n">
        <v>226884</v>
      </c>
    </row>
    <row r="61" customFormat="false" ht="12.75" hidden="false" customHeight="false" outlineLevel="0" collapsed="false">
      <c r="D61" s="7"/>
    </row>
    <row r="62" customFormat="false" ht="12.75" hidden="false" customHeight="false" outlineLevel="0" collapsed="false">
      <c r="D62" s="7"/>
    </row>
    <row r="63" customFormat="false" ht="12.75" hidden="false" customHeight="false" outlineLevel="0" collapsed="false">
      <c r="D63" s="7"/>
    </row>
    <row r="64" customFormat="false" ht="12.75" hidden="false" customHeight="false" outlineLevel="0" collapsed="false">
      <c r="D64" s="7"/>
    </row>
    <row r="65" customFormat="false" ht="12.75" hidden="false" customHeight="false" outlineLevel="0" collapsed="false">
      <c r="D65" s="7"/>
    </row>
    <row r="66" customFormat="false" ht="12.75" hidden="false" customHeight="false" outlineLevel="0" collapsed="false">
      <c r="D66" s="7"/>
    </row>
    <row r="67" customFormat="false" ht="12.75" hidden="false" customHeight="false" outlineLevel="0" collapsed="false">
      <c r="D67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2" min="2" style="0" width="12.28"/>
    <col collapsed="false" customWidth="true" hidden="false" outlineLevel="0" max="3" min="3" style="0" width="13.85"/>
  </cols>
  <sheetData>
    <row r="3" customFormat="false" ht="12.75" hidden="false" customHeight="false" outlineLevel="0" collapsed="false">
      <c r="A3" s="0" t="s">
        <v>151</v>
      </c>
      <c r="B3" s="0" t="s">
        <v>152</v>
      </c>
      <c r="C3" s="19" t="n">
        <v>47500</v>
      </c>
    </row>
    <row r="4" customFormat="false" ht="12.75" hidden="false" customHeight="false" outlineLevel="0" collapsed="false">
      <c r="A4" s="0" t="s">
        <v>153</v>
      </c>
      <c r="C4" s="20" t="n">
        <v>0.9</v>
      </c>
    </row>
    <row r="5" customFormat="false" ht="12.75" hidden="false" customHeight="false" outlineLevel="0" collapsed="false">
      <c r="A5" s="0" t="s">
        <v>154</v>
      </c>
      <c r="B5" s="0" t="s">
        <v>155</v>
      </c>
      <c r="C5" s="19" t="n">
        <f aca="false">C3/C4</f>
        <v>52777.7777777778</v>
      </c>
    </row>
    <row r="6" customFormat="false" ht="12.75" hidden="false" customHeight="false" outlineLevel="0" collapsed="false">
      <c r="A6" s="0" t="s">
        <v>156</v>
      </c>
      <c r="B6" s="0" t="s">
        <v>157</v>
      </c>
      <c r="C6" s="19" t="n">
        <v>13800</v>
      </c>
    </row>
    <row r="7" customFormat="false" ht="12.75" hidden="false" customHeight="false" outlineLevel="0" collapsed="false">
      <c r="B7" s="0" t="s">
        <v>158</v>
      </c>
      <c r="C7" s="19" t="n">
        <f aca="false">C5*1000/(C6*3^0.5)</f>
        <v>2208.06262371234</v>
      </c>
    </row>
    <row r="8" customFormat="false" ht="12.75" hidden="false" customHeight="false" outlineLevel="0" collapsed="false">
      <c r="C8" s="19"/>
    </row>
    <row r="9" customFormat="false" ht="12.75" hidden="false" customHeight="false" outlineLevel="0" collapsed="false">
      <c r="C9" s="19"/>
    </row>
    <row r="10" customFormat="false" ht="12.75" hidden="false" customHeight="false" outlineLevel="0" collapsed="false">
      <c r="C10" s="19"/>
    </row>
    <row r="11" customFormat="false" ht="12.75" hidden="false" customHeight="false" outlineLevel="0" collapsed="false">
      <c r="C11" s="19"/>
    </row>
    <row r="12" customFormat="false" ht="12.75" hidden="false" customHeight="false" outlineLevel="0" collapsed="false">
      <c r="A12" s="0" t="s">
        <v>98</v>
      </c>
      <c r="B12" s="0" t="s">
        <v>159</v>
      </c>
      <c r="C12" s="19" t="n">
        <v>3</v>
      </c>
    </row>
    <row r="13" customFormat="false" ht="12.75" hidden="false" customHeight="false" outlineLevel="0" collapsed="false">
      <c r="A13" s="0" t="s">
        <v>160</v>
      </c>
      <c r="B13" s="0" t="s">
        <v>161</v>
      </c>
      <c r="C13" s="19" t="n">
        <v>24</v>
      </c>
    </row>
    <row r="14" customFormat="false" ht="12.75" hidden="false" customHeight="false" outlineLevel="0" collapsed="false">
      <c r="A14" s="0" t="s">
        <v>162</v>
      </c>
      <c r="B14" s="0" t="s">
        <v>163</v>
      </c>
      <c r="C14" s="7" t="n">
        <v>35000</v>
      </c>
    </row>
    <row r="15" customFormat="false" ht="12.75" hidden="false" customHeight="false" outlineLevel="0" collapsed="false">
      <c r="C15" s="19"/>
    </row>
    <row r="16" customFormat="false" ht="12.75" hidden="false" customHeight="false" outlineLevel="0" collapsed="false">
      <c r="A16" s="0" t="s">
        <v>164</v>
      </c>
      <c r="C16" s="7" t="n">
        <f aca="false">C12*C13*C14</f>
        <v>2520000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2000-02-14T22:50:36Z</dcterms:created>
  <dc:creator>EI</dc:creator>
  <dc:description/>
  <dc:language>en-US</dc:language>
  <cp:lastModifiedBy>EI</cp:lastModifiedBy>
  <cp:lastPrinted>2000-04-10T19:17:39Z</cp:lastPrinted>
  <cp:revision>0</cp:revision>
  <dc:subject/>
  <dc:title/>
</cp:coreProperties>
</file>