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Sheet1!$A$1:$O$78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<sst xmlns="http://schemas.openxmlformats.org/spreadsheetml/2006/main" count="235" uniqueCount="99">
  <si>
    <t xml:space="preserve">Row </t>
  </si>
  <si>
    <t xml:space="preserve">Peak Season (FR Only)</t>
  </si>
  <si>
    <t xml:space="preserve">TNMA Area</t>
  </si>
  <si>
    <t xml:space="preserve">EPNG Area</t>
  </si>
  <si>
    <t xml:space="preserve">Shipper</t>
  </si>
  <si>
    <t xml:space="preserve">FR Converting Shipper Max NCP Qtys Last 5 Years</t>
  </si>
  <si>
    <t xml:space="preserve">Winter Primary Daily Delivery Capacity (Avg of Study 6a and 6b CD &amp; 5Yr NCP/ 2000 NCP both Wntr)</t>
  </si>
  <si>
    <t xml:space="preserve">Winter East-West using %  sharing of Short fall in Winter </t>
  </si>
  <si>
    <t xml:space="preserve">Qty not Assng Wntr w/ Sharing of % deficiency</t>
  </si>
  <si>
    <t xml:space="preserve">Qty not Assng Smmr w/ Sharing of % deficiency</t>
  </si>
  <si>
    <t xml:space="preserve">Summer East-West using %  sharing of Short fall in Summer </t>
  </si>
  <si>
    <t xml:space="preserve">Summer Primary Daily Delivery Capacity (Avg of Study 6a and 6b CD &amp; 5Yr NCP/ 2000 NCP both Smmr)</t>
  </si>
  <si>
    <t xml:space="preserve">CD &amp; FR Pct Wntr Shortfall against CD &amp; Avg 5 Yr NCP/2000 NCP</t>
  </si>
  <si>
    <t xml:space="preserve">CD &amp; FR Pct Smmr Shortfall against CD &amp; Avg 5 Yr NCP/2000 NCP</t>
  </si>
  <si>
    <t xml:space="preserve">On Pk Pct Below High day of last 5 Yrs (Red)</t>
  </si>
  <si>
    <t xml:space="preserve">Summer</t>
  </si>
  <si>
    <t xml:space="preserve">East End</t>
  </si>
  <si>
    <t xml:space="preserve">FR</t>
  </si>
  <si>
    <t xml:space="preserve">Navajo Tribal Utility Authority</t>
  </si>
  <si>
    <t xml:space="preserve">FT2</t>
  </si>
  <si>
    <t xml:space="preserve">North Bailey Cooperative Society</t>
  </si>
  <si>
    <t xml:space="preserve">West End</t>
  </si>
  <si>
    <t xml:space="preserve">Arizona Electric Power Cooperative, Inc.</t>
  </si>
  <si>
    <t xml:space="preserve">Arizona Public Service Company</t>
  </si>
  <si>
    <t xml:space="preserve">BHP Copper Inc.</t>
  </si>
  <si>
    <t xml:space="preserve">El Paso Electric Company</t>
  </si>
  <si>
    <r>
      <rPr>
        <sz val="8.5"/>
        <rFont val="MS Sans Serif"/>
        <family val="2"/>
      </rPr>
      <t xml:space="preserve">MGI Supply, Ltd. (Naco) </t>
    </r>
    <r>
      <rPr>
        <u val="single"/>
        <sz val="8.5"/>
        <rFont val="MS Sans Serif"/>
        <family val="2"/>
      </rPr>
      <t xml:space="preserve">1</t>
    </r>
    <r>
      <rPr>
        <sz val="8.5"/>
        <rFont val="MS Sans Serif"/>
        <family val="2"/>
      </rPr>
      <t xml:space="preserve">/</t>
    </r>
  </si>
  <si>
    <t xml:space="preserve">Salt River Project</t>
  </si>
  <si>
    <t xml:space="preserve">Apache Nitrogen Products, Inc.</t>
  </si>
  <si>
    <t xml:space="preserve">Rio Grande Natural Gas Association</t>
  </si>
  <si>
    <t xml:space="preserve">Winter</t>
  </si>
  <si>
    <t xml:space="preserve">PNM Gas Services, A Division of Public</t>
  </si>
  <si>
    <r>
      <rPr>
        <sz val="8.5"/>
        <rFont val="MS Sans Serif"/>
        <family val="2"/>
      </rPr>
      <t xml:space="preserve">Southern Union Gas Company </t>
    </r>
    <r>
      <rPr>
        <u val="single"/>
        <sz val="8.5"/>
        <rFont val="MS Sans Serif"/>
        <family val="2"/>
      </rPr>
      <t xml:space="preserve">1</t>
    </r>
    <r>
      <rPr>
        <sz val="8.5"/>
        <rFont val="MS Sans Serif"/>
        <family val="2"/>
      </rPr>
      <t xml:space="preserve">/</t>
    </r>
  </si>
  <si>
    <t xml:space="preserve">City of Big Lake, Texas</t>
  </si>
  <si>
    <t xml:space="preserve">City of Denver City, Texas</t>
  </si>
  <si>
    <t xml:space="preserve">City of Goldsmith, Texas</t>
  </si>
  <si>
    <t xml:space="preserve">City of Morton, Texas</t>
  </si>
  <si>
    <t xml:space="preserve">City of Plains, Texas</t>
  </si>
  <si>
    <t xml:space="preserve">City of Spur, Texas</t>
  </si>
  <si>
    <t xml:space="preserve">City of Whiteface, Texas</t>
  </si>
  <si>
    <t xml:space="preserve">Dumas, Texas, City of</t>
  </si>
  <si>
    <t xml:space="preserve">McLean, Texas, City of</t>
  </si>
  <si>
    <r>
      <rPr>
        <sz val="8.5"/>
        <rFont val="MS Sans Serif"/>
        <family val="2"/>
      </rPr>
      <t xml:space="preserve">Natural Gas Processing Co. </t>
    </r>
    <r>
      <rPr>
        <u val="single"/>
        <sz val="8.5"/>
        <rFont val="MS Sans Serif"/>
        <family val="2"/>
      </rPr>
      <t xml:space="preserve">1</t>
    </r>
    <r>
      <rPr>
        <sz val="8.5"/>
        <rFont val="MS Sans Serif"/>
        <family val="2"/>
      </rPr>
      <t xml:space="preserve">/</t>
    </r>
  </si>
  <si>
    <t xml:space="preserve">Sterling Natural Gas, Inc.</t>
  </si>
  <si>
    <t xml:space="preserve">Zia Natural Gas Company</t>
  </si>
  <si>
    <t xml:space="preserve">ASARCO Incorporated</t>
  </si>
  <si>
    <t xml:space="preserve">Chemical Lime Company of Arizona</t>
  </si>
  <si>
    <r>
      <rPr>
        <sz val="8.5"/>
        <rFont val="MS Sans Serif"/>
        <family val="2"/>
      </rPr>
      <t xml:space="preserve">Citizens Utilities </t>
    </r>
    <r>
      <rPr>
        <u val="single"/>
        <sz val="8.5"/>
        <rFont val="MS Sans Serif"/>
        <family val="2"/>
      </rPr>
      <t xml:space="preserve">1</t>
    </r>
    <r>
      <rPr>
        <sz val="8.5"/>
        <rFont val="MS Sans Serif"/>
        <family val="2"/>
      </rPr>
      <t xml:space="preserve">/</t>
    </r>
  </si>
  <si>
    <t xml:space="preserve">City of Las Cruces, New Mexico</t>
  </si>
  <si>
    <t xml:space="preserve">City of Lordsburg, New Mexico</t>
  </si>
  <si>
    <t xml:space="preserve">City of Mesa, Arizona</t>
  </si>
  <si>
    <t xml:space="preserve">Phelps Dodge Corporation</t>
  </si>
  <si>
    <r>
      <rPr>
        <sz val="8.5"/>
        <rFont val="MS Sans Serif"/>
        <family val="2"/>
      </rPr>
      <t xml:space="preserve">PNM Gas Services, A Division of Public </t>
    </r>
    <r>
      <rPr>
        <u val="single"/>
        <sz val="8.5"/>
        <rFont val="MS Sans Serif"/>
        <family val="2"/>
      </rPr>
      <t xml:space="preserve">1</t>
    </r>
    <r>
      <rPr>
        <sz val="8.5"/>
        <rFont val="MS Sans Serif"/>
        <family val="2"/>
      </rPr>
      <t xml:space="preserve">/</t>
    </r>
  </si>
  <si>
    <t xml:space="preserve">Southdown, Inc.</t>
  </si>
  <si>
    <r>
      <rPr>
        <sz val="8.5"/>
        <rFont val="MS Sans Serif"/>
        <family val="2"/>
      </rPr>
      <t xml:space="preserve">Southwest Gas Corporation </t>
    </r>
    <r>
      <rPr>
        <u val="single"/>
        <sz val="8.5"/>
        <rFont val="MS Sans Serif"/>
        <family val="2"/>
      </rPr>
      <t xml:space="preserve">1</t>
    </r>
    <r>
      <rPr>
        <sz val="8.5"/>
        <rFont val="MS Sans Serif"/>
        <family val="2"/>
      </rPr>
      <t xml:space="preserve">/</t>
    </r>
  </si>
  <si>
    <t xml:space="preserve">Black Mountain Gas Company</t>
  </si>
  <si>
    <t xml:space="preserve">City of Benson, Arizona</t>
  </si>
  <si>
    <t xml:space="preserve">City of Deming, Texas</t>
  </si>
  <si>
    <t xml:space="preserve">City of Safford, Arizona</t>
  </si>
  <si>
    <t xml:space="preserve">City of Socorro, New Mexico</t>
  </si>
  <si>
    <t xml:space="preserve">City of Willcox, Arizona</t>
  </si>
  <si>
    <t xml:space="preserve">Corona, New Mexico, Village of</t>
  </si>
  <si>
    <t xml:space="preserve">Duncan Rural Services Corporation</t>
  </si>
  <si>
    <t xml:space="preserve">Graham County Utilities, Inc.</t>
  </si>
  <si>
    <t xml:space="preserve">Town of Mountainair, New Mexico</t>
  </si>
  <si>
    <t xml:space="preserve">West FR Winter Pkr NCP Total</t>
  </si>
  <si>
    <t xml:space="preserve">West FR Smmr Pkr NCP Total</t>
  </si>
  <si>
    <t xml:space="preserve">West FR Total</t>
  </si>
  <si>
    <t xml:space="preserve">Winter West FR Winter Pkr NCP Total</t>
  </si>
  <si>
    <t xml:space="preserve">Winter West FR Smmr Pkr NCP Total</t>
  </si>
  <si>
    <t xml:space="preserve">Winter West FR Total</t>
  </si>
  <si>
    <t xml:space="preserve">Summer West FR Winter Pkr NCP Total</t>
  </si>
  <si>
    <t xml:space="preserve">Summer West FR Smmr Pkr NCP Total</t>
  </si>
  <si>
    <t xml:space="preserve">Summer West FR Total</t>
  </si>
  <si>
    <t xml:space="preserve">Winter Capacity From 6a</t>
  </si>
  <si>
    <t xml:space="preserve">Summer Capacity from 6b</t>
  </si>
  <si>
    <t xml:space="preserve">Switch 1= EPNG</t>
  </si>
  <si>
    <t xml:space="preserve">Winter Capacity From Study</t>
  </si>
  <si>
    <t xml:space="preserve">Summer Capacity from Study</t>
  </si>
  <si>
    <t xml:space="preserve">Winter Capacity Used Appendix A</t>
  </si>
  <si>
    <t xml:space="preserve">Summer Capacity Used Appendix A</t>
  </si>
  <si>
    <t xml:space="preserve">Pct Rcpt Qty Assgnd to both FR and CD Winter</t>
  </si>
  <si>
    <t xml:space="preserve">Pct Rcpt Qty Assgnd to both FR and CD Summer</t>
  </si>
  <si>
    <r>
      <rPr>
        <u val="single"/>
        <sz val="8.5"/>
        <rFont val="MS Sans Serif"/>
        <family val="2"/>
      </rPr>
      <t xml:space="preserve">1</t>
    </r>
    <r>
      <rPr>
        <sz val="8.5"/>
        <rFont val="MS Sans Serif"/>
        <family val="2"/>
      </rPr>
      <t xml:space="preserve">/</t>
    </r>
  </si>
  <si>
    <t xml:space="preserve">Max NCP based upon Consultant Estimate as most recent data not available from  EPNG at level of detail necessary to permit greater precision</t>
  </si>
  <si>
    <t xml:space="preserve">NCP</t>
  </si>
  <si>
    <t xml:space="preserve">CONV. FR </t>
  </si>
  <si>
    <t xml:space="preserve">MAINLNE</t>
  </si>
  <si>
    <t xml:space="preserve">%CD/NCP</t>
  </si>
  <si>
    <t xml:space="preserve">%SHORTFALL/NCP</t>
  </si>
  <si>
    <t xml:space="preserve">CD DEL ALLOC</t>
  </si>
  <si>
    <t xml:space="preserve">ALLOCATION</t>
  </si>
  <si>
    <t xml:space="preserve">SHORTFALL</t>
  </si>
  <si>
    <t xml:space="preserve">SUMMER EAST END</t>
  </si>
  <si>
    <t xml:space="preserve">SUMMER FT-2</t>
  </si>
  <si>
    <t xml:space="preserve">SUMMER WEST END</t>
  </si>
  <si>
    <t xml:space="preserve">WINTER EAST END</t>
  </si>
  <si>
    <t xml:space="preserve">WINTER FT-2</t>
  </si>
  <si>
    <t xml:space="preserve">WINTER WEST END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</si>
</sst>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.00%"/>
    <numFmt numFmtId="167" formatCode="0.00%_);[RED]\(0.00%\)"/>
    <numFmt numFmtId="168" formatCode="0%"/>
    <numFmt numFmtId="169" formatCode="0.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.5"/>
      <name val="MS Sans Serif"/>
      <family val="2"/>
    </font>
    <font>
      <sz val="8.5"/>
      <name val="MS Sans Serif"/>
      <family val="2"/>
    </font>
    <font>
      <u val="single"/>
      <sz val="8.5"/>
      <name val="MS Sans Serif"/>
      <family val="2"/>
    </font>
    <font>
      <b val="true"/>
      <sz val="10"/>
      <name val="MS Sans Serif"/>
      <family val="2"/>
    </font>
    <font>
      <b val="true"/>
      <sz val="10"/>
      <color rgb="FFFFFFFF"/>
      <name val="MS Sans Serif"/>
      <family val="2"/>
    </font>
    <font>
      <b val="true"/>
      <sz val="8.5"/>
      <color rgb="FFFFFFFF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99"/>
    <col collapsed="false" customWidth="true" hidden="false" outlineLevel="0" max="2" min="2" style="0" width="8.14"/>
    <col collapsed="false" customWidth="true" hidden="false" outlineLevel="0" max="4" min="4" style="0" width="7.42"/>
    <col collapsed="false" customWidth="true" hidden="false" outlineLevel="0" max="5" min="5" style="0" width="32.99"/>
    <col collapsed="false" customWidth="true" hidden="false" outlineLevel="0" max="6" min="6" style="0" width="20.99"/>
    <col collapsed="false" customWidth="true" hidden="false" outlineLevel="0" max="7" min="7" style="0" width="18.14"/>
    <col collapsed="false" customWidth="true" hidden="false" outlineLevel="0" max="8" min="8" style="0" width="10.71"/>
    <col collapsed="false" customWidth="true" hidden="false" outlineLevel="0" max="11" min="11" style="0" width="10.13"/>
    <col collapsed="false" customWidth="true" hidden="false" outlineLevel="0" max="12" min="12" style="0" width="9.28"/>
    <col collapsed="false" customWidth="true" hidden="false" outlineLevel="0" max="13" min="13" style="0" width="9.99"/>
    <col collapsed="false" customWidth="true" hidden="false" outlineLevel="0" max="14" min="14" style="0" width="9.7"/>
  </cols>
  <sheetData>
    <row r="1" customFormat="false" ht="137.2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4" t="s">
        <v>6</v>
      </c>
      <c r="H1" s="5" t="s">
        <v>7</v>
      </c>
      <c r="I1" s="2" t="s">
        <v>8</v>
      </c>
      <c r="J1" s="2" t="s">
        <v>9</v>
      </c>
      <c r="K1" s="5" t="s">
        <v>10</v>
      </c>
      <c r="L1" s="4" t="s">
        <v>11</v>
      </c>
      <c r="M1" s="2" t="s">
        <v>12</v>
      </c>
      <c r="N1" s="2" t="s">
        <v>13</v>
      </c>
      <c r="O1" s="2" t="s">
        <v>14</v>
      </c>
    </row>
    <row r="2" customFormat="false" ht="12.75" hidden="false" customHeight="false" outlineLevel="0" collapsed="false">
      <c r="A2" s="0" t="n">
        <v>1</v>
      </c>
      <c r="B2" s="6" t="s">
        <v>15</v>
      </c>
      <c r="C2" s="6" t="s">
        <v>16</v>
      </c>
      <c r="D2" s="6" t="s">
        <v>17</v>
      </c>
      <c r="E2" s="6" t="s">
        <v>18</v>
      </c>
      <c r="F2" s="7" t="n">
        <v>21073</v>
      </c>
      <c r="G2" s="7" t="n">
        <v>14675.2</v>
      </c>
      <c r="H2" s="8" t="n">
        <f aca="false">G2*$H$76</f>
        <v>13662.6112</v>
      </c>
      <c r="I2" s="7" t="n">
        <f aca="false">G2-H2</f>
        <v>1012.5888</v>
      </c>
      <c r="J2" s="7" t="n">
        <f aca="false">L2-K2</f>
        <v>725.533600000001</v>
      </c>
      <c r="K2" s="8" t="n">
        <f aca="false">L2*$H$77</f>
        <v>11783.6664</v>
      </c>
      <c r="L2" s="7" t="n">
        <v>12509.2</v>
      </c>
      <c r="M2" s="9" t="n">
        <f aca="false">1-(H2/G2)</f>
        <v>0.069</v>
      </c>
      <c r="N2" s="9" t="n">
        <f aca="false">1-(K2/L2)</f>
        <v>0.0580000000000001</v>
      </c>
      <c r="O2" s="10" t="n">
        <f aca="false">-(1-(K2/F2))</f>
        <v>-0.440816855692118</v>
      </c>
    </row>
    <row r="3" customFormat="false" ht="12.75" hidden="false" customHeight="false" outlineLevel="0" collapsed="false">
      <c r="A3" s="0" t="n">
        <f aca="false">+A2+1</f>
        <v>2</v>
      </c>
      <c r="B3" s="6" t="s">
        <v>15</v>
      </c>
      <c r="C3" s="6" t="s">
        <v>16</v>
      </c>
      <c r="D3" s="6" t="s">
        <v>19</v>
      </c>
      <c r="E3" s="6" t="s">
        <v>20</v>
      </c>
      <c r="F3" s="7" t="n">
        <v>109</v>
      </c>
      <c r="G3" s="7" t="n">
        <v>21.5</v>
      </c>
      <c r="H3" s="11" t="n">
        <f aca="false">G3*$H$76</f>
        <v>20.0165</v>
      </c>
      <c r="I3" s="7" t="n">
        <f aca="false">G3-H3</f>
        <v>1.4835</v>
      </c>
      <c r="J3" s="7" t="n">
        <f aca="false">L3-K3</f>
        <v>4.553</v>
      </c>
      <c r="K3" s="11" t="n">
        <f aca="false">L3*$H$77</f>
        <v>73.947</v>
      </c>
      <c r="L3" s="7" t="n">
        <v>78.5</v>
      </c>
      <c r="M3" s="9" t="n">
        <f aca="false">1-(H3/G3)</f>
        <v>0.069</v>
      </c>
      <c r="N3" s="9" t="n">
        <f aca="false">1-(K3/L3)</f>
        <v>0.0579999999999999</v>
      </c>
      <c r="O3" s="10" t="n">
        <f aca="false">-(1-(K3/F3))</f>
        <v>-0.321587155963303</v>
      </c>
    </row>
    <row r="4" customFormat="false" ht="12.75" hidden="false" customHeight="false" outlineLevel="0" collapsed="false">
      <c r="A4" s="0" t="n">
        <f aca="false">+A3+1</f>
        <v>3</v>
      </c>
      <c r="B4" s="6"/>
      <c r="C4" s="6"/>
      <c r="D4" s="6"/>
      <c r="E4" s="6"/>
      <c r="F4" s="7" t="n">
        <f aca="false">SUM(F2:F3)</f>
        <v>21182</v>
      </c>
      <c r="G4" s="7" t="n">
        <f aca="false">SUM(G2:G3)</f>
        <v>14696.7</v>
      </c>
      <c r="H4" s="12" t="n">
        <f aca="false">SUM(H2:H3)</f>
        <v>13682.6277</v>
      </c>
      <c r="I4" s="7" t="n">
        <f aca="false">SUM(I2:I3)</f>
        <v>1014.0723</v>
      </c>
      <c r="J4" s="7" t="n">
        <f aca="false">SUM(J2:J3)</f>
        <v>730.086600000001</v>
      </c>
      <c r="K4" s="12" t="n">
        <f aca="false">SUM(K2:K3)</f>
        <v>11857.6134</v>
      </c>
      <c r="L4" s="7" t="n">
        <f aca="false">SUM(L2:L3)</f>
        <v>12587.7</v>
      </c>
      <c r="M4" s="9" t="n">
        <f aca="false">1-(H4/G4)</f>
        <v>0.069</v>
      </c>
      <c r="N4" s="9" t="n">
        <f aca="false">1-(K4/L4)</f>
        <v>0.0580000000000001</v>
      </c>
      <c r="O4" s="10" t="n">
        <f aca="false">-(1-(K4/F4))</f>
        <v>-0.440203314134643</v>
      </c>
    </row>
    <row r="5" customFormat="false" ht="12.75" hidden="false" customHeight="false" outlineLevel="0" collapsed="false">
      <c r="A5" s="0" t="n">
        <f aca="false">+A4+1</f>
        <v>4</v>
      </c>
      <c r="B5" s="13"/>
      <c r="C5" s="13"/>
      <c r="D5" s="13"/>
      <c r="E5" s="13"/>
      <c r="F5" s="14"/>
      <c r="G5" s="14"/>
      <c r="H5" s="15"/>
      <c r="I5" s="14"/>
      <c r="J5" s="14"/>
      <c r="K5" s="15"/>
      <c r="L5" s="14"/>
      <c r="M5" s="16"/>
      <c r="N5" s="16"/>
      <c r="O5" s="16"/>
    </row>
    <row r="6" customFormat="false" ht="12.75" hidden="false" customHeight="false" outlineLevel="0" collapsed="false">
      <c r="A6" s="0" t="n">
        <f aca="false">+A5+1</f>
        <v>5</v>
      </c>
      <c r="B6" s="6" t="s">
        <v>15</v>
      </c>
      <c r="C6" s="6" t="s">
        <v>21</v>
      </c>
      <c r="D6" s="6" t="s">
        <v>17</v>
      </c>
      <c r="E6" s="6" t="s">
        <v>22</v>
      </c>
      <c r="F6" s="7" t="n">
        <v>46590</v>
      </c>
      <c r="G6" s="7" t="n">
        <v>32487</v>
      </c>
      <c r="H6" s="8" t="n">
        <f aca="false">G6*$H$76</f>
        <v>30245.397</v>
      </c>
      <c r="I6" s="7" t="n">
        <f aca="false">G6-H6</f>
        <v>2241.603</v>
      </c>
      <c r="J6" s="7" t="n">
        <f aca="false">L6-K6</f>
        <v>2059.232</v>
      </c>
      <c r="K6" s="8" t="n">
        <f aca="false">L6*$H$77</f>
        <v>33444.768</v>
      </c>
      <c r="L6" s="7" t="n">
        <v>35504</v>
      </c>
      <c r="M6" s="9" t="n">
        <f aca="false">1-(H6/G6)</f>
        <v>0.069</v>
      </c>
      <c r="N6" s="9" t="n">
        <f aca="false">1-(K6/L6)</f>
        <v>0.0580000000000001</v>
      </c>
      <c r="O6" s="10" t="n">
        <f aca="false">-(1-(H6/F6))</f>
        <v>-0.350817836445589</v>
      </c>
    </row>
    <row r="7" customFormat="false" ht="12.75" hidden="false" customHeight="false" outlineLevel="0" collapsed="false">
      <c r="A7" s="0" t="n">
        <f aca="false">+A6+1</f>
        <v>6</v>
      </c>
      <c r="B7" s="6" t="s">
        <v>15</v>
      </c>
      <c r="C7" s="6" t="s">
        <v>21</v>
      </c>
      <c r="D7" s="6" t="s">
        <v>17</v>
      </c>
      <c r="E7" s="6" t="s">
        <v>23</v>
      </c>
      <c r="F7" s="7" t="n">
        <v>241097</v>
      </c>
      <c r="G7" s="7" t="n">
        <v>160033</v>
      </c>
      <c r="H7" s="8" t="n">
        <f aca="false">G7*$H$76</f>
        <v>148990.723</v>
      </c>
      <c r="I7" s="7" t="n">
        <f aca="false">G7-H7</f>
        <v>11042.277</v>
      </c>
      <c r="J7" s="7" t="n">
        <f aca="false">L7-K7</f>
        <v>11992.834</v>
      </c>
      <c r="K7" s="8" t="n">
        <f aca="false">L7*$H$77</f>
        <v>194780.166</v>
      </c>
      <c r="L7" s="7" t="n">
        <v>206773</v>
      </c>
      <c r="M7" s="9" t="n">
        <f aca="false">1-(H7/G7)</f>
        <v>0.0690000000000001</v>
      </c>
      <c r="N7" s="9" t="n">
        <f aca="false">1-(K7/L7)</f>
        <v>0.0580000000000001</v>
      </c>
      <c r="O7" s="10" t="n">
        <f aca="false">-(1-(K7/F7))</f>
        <v>-0.192108711431499</v>
      </c>
    </row>
    <row r="8" customFormat="false" ht="12.75" hidden="false" customHeight="false" outlineLevel="0" collapsed="false">
      <c r="A8" s="0" t="n">
        <f aca="false">+A7+1</f>
        <v>7</v>
      </c>
      <c r="B8" s="6" t="s">
        <v>15</v>
      </c>
      <c r="C8" s="6" t="s">
        <v>21</v>
      </c>
      <c r="D8" s="6" t="s">
        <v>17</v>
      </c>
      <c r="E8" s="6" t="s">
        <v>24</v>
      </c>
      <c r="F8" s="7" t="n">
        <v>20026</v>
      </c>
      <c r="G8" s="7" t="n">
        <v>7693.5</v>
      </c>
      <c r="H8" s="11" t="n">
        <f aca="false">G8*$H$76</f>
        <v>7162.6485</v>
      </c>
      <c r="I8" s="7" t="n">
        <f aca="false">G8-H8</f>
        <v>530.8515</v>
      </c>
      <c r="J8" s="7" t="n">
        <f aca="false">L8-K8</f>
        <v>389.934</v>
      </c>
      <c r="K8" s="11" t="n">
        <f aca="false">L8*$H$77</f>
        <v>6333.066</v>
      </c>
      <c r="L8" s="7" t="n">
        <v>6723</v>
      </c>
      <c r="M8" s="9" t="n">
        <f aca="false">1-(H8/G8)</f>
        <v>0.069</v>
      </c>
      <c r="N8" s="9" t="n">
        <f aca="false">1-(K8/L8)</f>
        <v>0.0580000000000001</v>
      </c>
      <c r="O8" s="10" t="n">
        <f aca="false">-(1-(K8/F8))</f>
        <v>-0.683757814840707</v>
      </c>
    </row>
    <row r="9" customFormat="false" ht="12.75" hidden="false" customHeight="false" outlineLevel="0" collapsed="false">
      <c r="A9" s="0" t="n">
        <f aca="false">+A8+1</f>
        <v>8</v>
      </c>
      <c r="B9" s="6" t="s">
        <v>15</v>
      </c>
      <c r="C9" s="6" t="s">
        <v>21</v>
      </c>
      <c r="D9" s="6" t="s">
        <v>17</v>
      </c>
      <c r="E9" s="6" t="s">
        <v>25</v>
      </c>
      <c r="F9" s="7" t="n">
        <v>123069</v>
      </c>
      <c r="G9" s="7" t="n">
        <v>99176</v>
      </c>
      <c r="H9" s="11" t="n">
        <f aca="false">G9*$H$76</f>
        <v>92332.856</v>
      </c>
      <c r="I9" s="7" t="n">
        <f aca="false">G9-H9</f>
        <v>6843.144</v>
      </c>
      <c r="J9" s="7" t="n">
        <f aca="false">L9-K9</f>
        <v>7025.13400000001</v>
      </c>
      <c r="K9" s="11" t="n">
        <f aca="false">L9*$H$77</f>
        <v>114097.866</v>
      </c>
      <c r="L9" s="7" t="n">
        <v>121123</v>
      </c>
      <c r="M9" s="9" t="n">
        <f aca="false">1-(H9/G9)</f>
        <v>0.069</v>
      </c>
      <c r="N9" s="9" t="n">
        <f aca="false">1-(K9/L9)</f>
        <v>0.0580000000000001</v>
      </c>
      <c r="O9" s="10" t="n">
        <f aca="false">-(1-(K9/F9))</f>
        <v>-0.0728951563756918</v>
      </c>
    </row>
    <row r="10" customFormat="false" ht="12.75" hidden="false" customHeight="false" outlineLevel="0" collapsed="false">
      <c r="A10" s="0" t="n">
        <f aca="false">+A9+1</f>
        <v>9</v>
      </c>
      <c r="B10" s="6" t="s">
        <v>15</v>
      </c>
      <c r="C10" s="6" t="s">
        <v>21</v>
      </c>
      <c r="D10" s="6" t="s">
        <v>17</v>
      </c>
      <c r="E10" s="6" t="s">
        <v>26</v>
      </c>
      <c r="F10" s="7" t="n">
        <v>43000</v>
      </c>
      <c r="G10" s="7" t="n">
        <v>39217</v>
      </c>
      <c r="H10" s="11" t="n">
        <f aca="false">G10*$H$76</f>
        <v>36511.027</v>
      </c>
      <c r="I10" s="7" t="n">
        <f aca="false">G10-H10</f>
        <v>2705.973</v>
      </c>
      <c r="J10" s="7" t="n">
        <f aca="false">L10-K10</f>
        <v>2424.08100000001</v>
      </c>
      <c r="K10" s="11" t="n">
        <f aca="false">L10*$H$77</f>
        <v>39370.419</v>
      </c>
      <c r="L10" s="7" t="n">
        <v>41794.5</v>
      </c>
      <c r="M10" s="9" t="n">
        <f aca="false">1-(H10/G10)</f>
        <v>0.069</v>
      </c>
      <c r="N10" s="9" t="n">
        <f aca="false">1-(K10/L10)</f>
        <v>0.0580000000000002</v>
      </c>
      <c r="O10" s="10" t="n">
        <f aca="false">-(1-(K10/F10))</f>
        <v>-0.0844088604651164</v>
      </c>
    </row>
    <row r="11" customFormat="false" ht="12.75" hidden="false" customHeight="false" outlineLevel="0" collapsed="false">
      <c r="A11" s="0" t="n">
        <f aca="false">+A10+1</f>
        <v>10</v>
      </c>
      <c r="B11" s="6" t="s">
        <v>15</v>
      </c>
      <c r="C11" s="6" t="s">
        <v>21</v>
      </c>
      <c r="D11" s="6" t="s">
        <v>17</v>
      </c>
      <c r="E11" s="6" t="s">
        <v>27</v>
      </c>
      <c r="F11" s="7" t="n">
        <v>262891</v>
      </c>
      <c r="G11" s="7" t="n">
        <v>167348.5</v>
      </c>
      <c r="H11" s="11" t="n">
        <f aca="false">G11*$H$76</f>
        <v>155801.4535</v>
      </c>
      <c r="I11" s="7" t="n">
        <f aca="false">G11-H11</f>
        <v>11547.0465</v>
      </c>
      <c r="J11" s="7" t="n">
        <f aca="false">L11-K11</f>
        <v>12350.955</v>
      </c>
      <c r="K11" s="11" t="n">
        <f aca="false">L11*$H$77</f>
        <v>200596.545</v>
      </c>
      <c r="L11" s="7" t="n">
        <v>212947.5</v>
      </c>
      <c r="M11" s="9" t="n">
        <f aca="false">1-(H11/G11)</f>
        <v>0.069</v>
      </c>
      <c r="N11" s="9" t="n">
        <f aca="false">1-(K11/L11)</f>
        <v>0.0580000000000001</v>
      </c>
      <c r="O11" s="10" t="n">
        <f aca="false">-(1-(K11/F11))</f>
        <v>-0.236959253074468</v>
      </c>
    </row>
    <row r="12" customFormat="false" ht="12.75" hidden="false" customHeight="false" outlineLevel="0" collapsed="false">
      <c r="A12" s="0" t="n">
        <f aca="false">+A11+1</f>
        <v>11</v>
      </c>
      <c r="B12" s="6" t="s">
        <v>15</v>
      </c>
      <c r="C12" s="6" t="s">
        <v>21</v>
      </c>
      <c r="D12" s="6" t="s">
        <v>19</v>
      </c>
      <c r="E12" s="6" t="s">
        <v>28</v>
      </c>
      <c r="F12" s="7" t="n">
        <v>2050</v>
      </c>
      <c r="G12" s="7" t="n">
        <v>1810.5</v>
      </c>
      <c r="H12" s="11" t="n">
        <f aca="false">G12*$H$76</f>
        <v>1685.5755</v>
      </c>
      <c r="I12" s="7" t="n">
        <f aca="false">G12-H12</f>
        <v>124.9245</v>
      </c>
      <c r="J12" s="7" t="n">
        <f aca="false">L12-K12</f>
        <v>109.127</v>
      </c>
      <c r="K12" s="11" t="n">
        <f aca="false">L12*$H$77</f>
        <v>1772.373</v>
      </c>
      <c r="L12" s="7" t="n">
        <v>1881.5</v>
      </c>
      <c r="M12" s="9" t="n">
        <f aca="false">1-(H12/G12)</f>
        <v>0.069</v>
      </c>
      <c r="N12" s="9" t="n">
        <f aca="false">1-(K12/L12)</f>
        <v>0.0580000000000001</v>
      </c>
      <c r="O12" s="10" t="n">
        <f aca="false">-(1-(K12/F12))</f>
        <v>-0.135427804878049</v>
      </c>
    </row>
    <row r="13" customFormat="false" ht="12.75" hidden="false" customHeight="false" outlineLevel="0" collapsed="false">
      <c r="A13" s="0" t="n">
        <f aca="false">+A12+1</f>
        <v>12</v>
      </c>
      <c r="B13" s="6" t="s">
        <v>15</v>
      </c>
      <c r="C13" s="6" t="s">
        <v>21</v>
      </c>
      <c r="D13" s="6" t="s">
        <v>19</v>
      </c>
      <c r="E13" s="6" t="s">
        <v>29</v>
      </c>
      <c r="F13" s="7" t="n">
        <v>25059</v>
      </c>
      <c r="G13" s="7" t="n">
        <v>7580.5</v>
      </c>
      <c r="H13" s="11" t="n">
        <f aca="false">G13*$H$76</f>
        <v>7057.4455</v>
      </c>
      <c r="I13" s="7" t="n">
        <f aca="false">G13-H13</f>
        <v>523.054499999999</v>
      </c>
      <c r="J13" s="7" t="n">
        <f aca="false">L13-K13</f>
        <v>254.765</v>
      </c>
      <c r="K13" s="11" t="n">
        <f aca="false">L13*$H$77</f>
        <v>4137.735</v>
      </c>
      <c r="L13" s="7" t="n">
        <v>4392.5</v>
      </c>
      <c r="M13" s="9" t="n">
        <f aca="false">1-(H13/G13)</f>
        <v>0.069</v>
      </c>
      <c r="N13" s="9" t="n">
        <f aca="false">1-(K13/L13)</f>
        <v>0.0580000000000001</v>
      </c>
      <c r="O13" s="10" t="n">
        <f aca="false">-(1-(K13/F13))</f>
        <v>-0.834880282533222</v>
      </c>
    </row>
    <row r="14" customFormat="false" ht="12.75" hidden="false" customHeight="false" outlineLevel="0" collapsed="false">
      <c r="A14" s="0" t="n">
        <f aca="false">+A13+1</f>
        <v>13</v>
      </c>
      <c r="B14" s="6"/>
      <c r="C14" s="6"/>
      <c r="D14" s="6"/>
      <c r="E14" s="6"/>
      <c r="F14" s="7" t="n">
        <f aca="false">SUM(F6:F13)</f>
        <v>763782</v>
      </c>
      <c r="G14" s="7" t="n">
        <f aca="false">SUM(G6:G13)</f>
        <v>515346</v>
      </c>
      <c r="H14" s="12" t="n">
        <f aca="false">SUM(H6:H13)</f>
        <v>479787.126</v>
      </c>
      <c r="I14" s="7" t="n">
        <f aca="false">SUM(I6:I13)</f>
        <v>35558.874</v>
      </c>
      <c r="J14" s="7" t="n">
        <f aca="false">SUM(J6:J13)</f>
        <v>36606.062</v>
      </c>
      <c r="K14" s="12" t="n">
        <f aca="false">SUM(K6:K13)</f>
        <v>594532.938</v>
      </c>
      <c r="L14" s="7" t="n">
        <f aca="false">SUM(L6:L13)</f>
        <v>631139</v>
      </c>
      <c r="M14" s="9" t="n">
        <f aca="false">1-(H14/G14)</f>
        <v>0.0690000000000001</v>
      </c>
      <c r="N14" s="9" t="n">
        <f aca="false">1-(K14/L14)</f>
        <v>0.0580000000000001</v>
      </c>
      <c r="O14" s="10" t="n">
        <f aca="false">-(1-(K14/F14))</f>
        <v>-0.221593415398635</v>
      </c>
    </row>
    <row r="15" customFormat="false" ht="12.75" hidden="false" customHeight="false" outlineLevel="0" collapsed="false">
      <c r="A15" s="0" t="n">
        <f aca="false">+A14+1</f>
        <v>14</v>
      </c>
      <c r="B15" s="13"/>
      <c r="C15" s="13"/>
      <c r="D15" s="13"/>
      <c r="E15" s="13"/>
      <c r="F15" s="14"/>
      <c r="G15" s="14"/>
      <c r="H15" s="15"/>
      <c r="I15" s="14"/>
      <c r="J15" s="14"/>
      <c r="K15" s="15"/>
      <c r="L15" s="14"/>
      <c r="M15" s="16"/>
      <c r="N15" s="16"/>
      <c r="O15" s="16"/>
    </row>
    <row r="16" customFormat="false" ht="12.75" hidden="false" customHeight="false" outlineLevel="0" collapsed="false">
      <c r="A16" s="0" t="n">
        <f aca="false">+A15+1</f>
        <v>15</v>
      </c>
      <c r="B16" s="6" t="s">
        <v>30</v>
      </c>
      <c r="C16" s="6" t="s">
        <v>16</v>
      </c>
      <c r="D16" s="6" t="s">
        <v>17</v>
      </c>
      <c r="E16" s="6" t="s">
        <v>31</v>
      </c>
      <c r="F16" s="7" t="n">
        <v>84448</v>
      </c>
      <c r="G16" s="7" t="n">
        <v>88776.93</v>
      </c>
      <c r="H16" s="8" t="n">
        <f aca="false">G16*$H$76</f>
        <v>82651.32183</v>
      </c>
      <c r="I16" s="7" t="n">
        <f aca="false">G16-H16</f>
        <v>6125.60816999999</v>
      </c>
      <c r="J16" s="7" t="n">
        <f aca="false">L16-K16</f>
        <v>3123.34176</v>
      </c>
      <c r="K16" s="8" t="n">
        <f aca="false">L16*$H$77</f>
        <v>50727.37824</v>
      </c>
      <c r="L16" s="7" t="n">
        <v>53850.72</v>
      </c>
      <c r="M16" s="9" t="n">
        <f aca="false">1-(H16/G16)</f>
        <v>0.069</v>
      </c>
      <c r="N16" s="9" t="n">
        <f aca="false">1-(K16/L16)</f>
        <v>0.0580000000000001</v>
      </c>
      <c r="O16" s="10" t="n">
        <f aca="false">-(1-(H16/F16))</f>
        <v>-0.0212755562002652</v>
      </c>
    </row>
    <row r="17" customFormat="false" ht="12.75" hidden="false" customHeight="false" outlineLevel="0" collapsed="false">
      <c r="A17" s="0" t="n">
        <f aca="false">+A16+1</f>
        <v>16</v>
      </c>
      <c r="B17" s="6" t="s">
        <v>30</v>
      </c>
      <c r="C17" s="6" t="s">
        <v>16</v>
      </c>
      <c r="D17" s="6" t="s">
        <v>17</v>
      </c>
      <c r="E17" s="6" t="s">
        <v>32</v>
      </c>
      <c r="F17" s="7" t="n">
        <v>25000</v>
      </c>
      <c r="G17" s="7" t="n">
        <v>22904.25</v>
      </c>
      <c r="H17" s="11" t="n">
        <f aca="false">G17*$H$76</f>
        <v>21323.85675</v>
      </c>
      <c r="I17" s="7" t="n">
        <f aca="false">G17-H17</f>
        <v>1580.39325</v>
      </c>
      <c r="J17" s="7" t="n">
        <f aca="false">L17-K17</f>
        <v>577.89315</v>
      </c>
      <c r="K17" s="11" t="n">
        <f aca="false">L17*$H$77</f>
        <v>9385.78185</v>
      </c>
      <c r="L17" s="7" t="n">
        <v>9963.675</v>
      </c>
      <c r="M17" s="9" t="n">
        <f aca="false">1-(H17/G17)</f>
        <v>0.0689999999999998</v>
      </c>
      <c r="N17" s="9" t="n">
        <f aca="false">1-(K17/L17)</f>
        <v>0.0579999999999999</v>
      </c>
      <c r="O17" s="10" t="n">
        <f aca="false">-(1-(H17/F17))</f>
        <v>-0.14704573</v>
      </c>
    </row>
    <row r="18" customFormat="false" ht="12.75" hidden="false" customHeight="false" outlineLevel="0" collapsed="false">
      <c r="A18" s="0" t="n">
        <f aca="false">+A17+1</f>
        <v>17</v>
      </c>
      <c r="B18" s="6" t="s">
        <v>30</v>
      </c>
      <c r="C18" s="6" t="s">
        <v>16</v>
      </c>
      <c r="D18" s="6" t="s">
        <v>19</v>
      </c>
      <c r="E18" s="6" t="s">
        <v>33</v>
      </c>
      <c r="F18" s="7" t="n">
        <v>1081</v>
      </c>
      <c r="G18" s="7" t="n">
        <v>811.5</v>
      </c>
      <c r="H18" s="11" t="n">
        <f aca="false">G18*$H$76</f>
        <v>755.5065</v>
      </c>
      <c r="I18" s="7" t="n">
        <f aca="false">G18-H18</f>
        <v>55.9934999999999</v>
      </c>
      <c r="J18" s="7" t="n">
        <f aca="false">L18-K18</f>
        <v>22.591</v>
      </c>
      <c r="K18" s="11" t="n">
        <f aca="false">L18*$H$77</f>
        <v>366.909</v>
      </c>
      <c r="L18" s="7" t="n">
        <v>389.5</v>
      </c>
      <c r="M18" s="9" t="n">
        <f aca="false">1-(H18/G18)</f>
        <v>0.069</v>
      </c>
      <c r="N18" s="9" t="n">
        <f aca="false">1-(K18/L18)</f>
        <v>0.0580000000000001</v>
      </c>
      <c r="O18" s="10" t="n">
        <f aca="false">-(1-(H18/F18))</f>
        <v>-0.301104070305273</v>
      </c>
    </row>
    <row r="19" customFormat="false" ht="12.75" hidden="false" customHeight="false" outlineLevel="0" collapsed="false">
      <c r="A19" s="0" t="n">
        <f aca="false">+A18+1</f>
        <v>18</v>
      </c>
      <c r="B19" s="6" t="s">
        <v>30</v>
      </c>
      <c r="C19" s="6" t="s">
        <v>16</v>
      </c>
      <c r="D19" s="6" t="s">
        <v>19</v>
      </c>
      <c r="E19" s="6" t="s">
        <v>34</v>
      </c>
      <c r="F19" s="7" t="n">
        <v>1774</v>
      </c>
      <c r="G19" s="7" t="n">
        <v>1434.5</v>
      </c>
      <c r="H19" s="11" t="n">
        <f aca="false">G19*$H$76</f>
        <v>1335.5195</v>
      </c>
      <c r="I19" s="7" t="n">
        <f aca="false">G19-H19</f>
        <v>98.9804999999999</v>
      </c>
      <c r="J19" s="7" t="n">
        <f aca="false">L19-K19</f>
        <v>43.7320000000001</v>
      </c>
      <c r="K19" s="11" t="n">
        <f aca="false">L19*$H$77</f>
        <v>710.268</v>
      </c>
      <c r="L19" s="7" t="n">
        <v>754</v>
      </c>
      <c r="M19" s="9" t="n">
        <f aca="false">1-(H19/G19)</f>
        <v>0.069</v>
      </c>
      <c r="N19" s="9" t="n">
        <f aca="false">1-(K19/L19)</f>
        <v>0.0580000000000002</v>
      </c>
      <c r="O19" s="10" t="n">
        <f aca="false">-(1-(H19/F19))</f>
        <v>-0.247170518602029</v>
      </c>
    </row>
    <row r="20" customFormat="false" ht="12.75" hidden="false" customHeight="false" outlineLevel="0" collapsed="false">
      <c r="A20" s="0" t="n">
        <f aca="false">+A19+1</f>
        <v>19</v>
      </c>
      <c r="B20" s="6" t="s">
        <v>30</v>
      </c>
      <c r="C20" s="6" t="s">
        <v>16</v>
      </c>
      <c r="D20" s="6" t="s">
        <v>19</v>
      </c>
      <c r="E20" s="6" t="s">
        <v>35</v>
      </c>
      <c r="F20" s="7" t="n">
        <v>108</v>
      </c>
      <c r="G20" s="7" t="n">
        <v>98</v>
      </c>
      <c r="H20" s="11" t="n">
        <f aca="false">G20*$H$76</f>
        <v>91.238</v>
      </c>
      <c r="I20" s="7" t="n">
        <f aca="false">G20-H20</f>
        <v>6.762</v>
      </c>
      <c r="J20" s="7" t="n">
        <f aca="false">L20-K20</f>
        <v>2.581</v>
      </c>
      <c r="K20" s="11" t="n">
        <f aca="false">L20*$H$77</f>
        <v>41.919</v>
      </c>
      <c r="L20" s="7" t="n">
        <v>44.5</v>
      </c>
      <c r="M20" s="9" t="n">
        <f aca="false">1-(H20/G20)</f>
        <v>0.069</v>
      </c>
      <c r="N20" s="9" t="n">
        <f aca="false">1-(K20/L20)</f>
        <v>0.0580000000000001</v>
      </c>
      <c r="O20" s="10" t="n">
        <f aca="false">-(1-(H20/F20))</f>
        <v>-0.155203703703704</v>
      </c>
    </row>
    <row r="21" customFormat="false" ht="12.75" hidden="false" customHeight="false" outlineLevel="0" collapsed="false">
      <c r="A21" s="0" t="n">
        <f aca="false">+A20+1</f>
        <v>20</v>
      </c>
      <c r="B21" s="6" t="s">
        <v>30</v>
      </c>
      <c r="C21" s="6" t="s">
        <v>16</v>
      </c>
      <c r="D21" s="6" t="s">
        <v>19</v>
      </c>
      <c r="E21" s="6" t="s">
        <v>36</v>
      </c>
      <c r="F21" s="7" t="n">
        <v>956</v>
      </c>
      <c r="G21" s="7" t="n">
        <v>811</v>
      </c>
      <c r="H21" s="11" t="n">
        <f aca="false">G21*$H$76</f>
        <v>755.041</v>
      </c>
      <c r="I21" s="7" t="n">
        <f aca="false">G21-H21</f>
        <v>55.9589999999999</v>
      </c>
      <c r="J21" s="7" t="n">
        <f aca="false">L21-K21</f>
        <v>26.825</v>
      </c>
      <c r="K21" s="11" t="n">
        <f aca="false">L21*$H$77</f>
        <v>435.675</v>
      </c>
      <c r="L21" s="7" t="n">
        <v>462.5</v>
      </c>
      <c r="M21" s="9" t="n">
        <f aca="false">1-(H21/G21)</f>
        <v>0.069</v>
      </c>
      <c r="N21" s="9" t="n">
        <f aca="false">1-(K21/L21)</f>
        <v>0.0580000000000001</v>
      </c>
      <c r="O21" s="10" t="n">
        <f aca="false">-(1-(H21/F21))</f>
        <v>-0.210208158995816</v>
      </c>
    </row>
    <row r="22" customFormat="false" ht="12.75" hidden="false" customHeight="false" outlineLevel="0" collapsed="false">
      <c r="A22" s="0" t="n">
        <f aca="false">+A21+1</f>
        <v>21</v>
      </c>
      <c r="B22" s="6" t="s">
        <v>30</v>
      </c>
      <c r="C22" s="6" t="s">
        <v>16</v>
      </c>
      <c r="D22" s="6" t="s">
        <v>19</v>
      </c>
      <c r="E22" s="6" t="s">
        <v>37</v>
      </c>
      <c r="F22" s="7" t="n">
        <v>685</v>
      </c>
      <c r="G22" s="7" t="n">
        <v>541.5</v>
      </c>
      <c r="H22" s="11" t="n">
        <f aca="false">G22*$H$76</f>
        <v>504.1365</v>
      </c>
      <c r="I22" s="7" t="n">
        <f aca="false">G22-H22</f>
        <v>37.3635</v>
      </c>
      <c r="J22" s="7" t="n">
        <f aca="false">L22-K22</f>
        <v>16.849</v>
      </c>
      <c r="K22" s="11" t="n">
        <f aca="false">L22*$H$77</f>
        <v>273.651</v>
      </c>
      <c r="L22" s="7" t="n">
        <v>290.5</v>
      </c>
      <c r="M22" s="9" t="n">
        <f aca="false">1-(H22/G22)</f>
        <v>0.069</v>
      </c>
      <c r="N22" s="9" t="n">
        <f aca="false">1-(K22/L22)</f>
        <v>0.0579999999999999</v>
      </c>
      <c r="O22" s="10" t="n">
        <f aca="false">-(1-(H22/F22))</f>
        <v>-0.264034306569343</v>
      </c>
    </row>
    <row r="23" customFormat="false" ht="12.75" hidden="false" customHeight="false" outlineLevel="0" collapsed="false">
      <c r="A23" s="0" t="n">
        <f aca="false">+A22+1</f>
        <v>22</v>
      </c>
      <c r="B23" s="6" t="s">
        <v>30</v>
      </c>
      <c r="C23" s="6" t="s">
        <v>16</v>
      </c>
      <c r="D23" s="6" t="s">
        <v>19</v>
      </c>
      <c r="E23" s="6" t="s">
        <v>38</v>
      </c>
      <c r="F23" s="7" t="n">
        <v>384</v>
      </c>
      <c r="G23" s="7" t="n">
        <v>379</v>
      </c>
      <c r="H23" s="11" t="n">
        <f aca="false">G23*$H$76</f>
        <v>352.849</v>
      </c>
      <c r="I23" s="7" t="n">
        <f aca="false">G23-H23</f>
        <v>26.151</v>
      </c>
      <c r="J23" s="7" t="n">
        <f aca="false">L23-K23</f>
        <v>10.179</v>
      </c>
      <c r="K23" s="11" t="n">
        <f aca="false">L23*$H$77</f>
        <v>165.321</v>
      </c>
      <c r="L23" s="7" t="n">
        <v>175.5</v>
      </c>
      <c r="M23" s="9" t="n">
        <f aca="false">1-(H23/G23)</f>
        <v>0.0689999999999998</v>
      </c>
      <c r="N23" s="9" t="n">
        <f aca="false">1-(K23/L23)</f>
        <v>0.0580000000000001</v>
      </c>
      <c r="O23" s="10" t="n">
        <f aca="false">-(1-(H23/F23))</f>
        <v>-0.0811223958333333</v>
      </c>
    </row>
    <row r="24" customFormat="false" ht="12.75" hidden="false" customHeight="false" outlineLevel="0" collapsed="false">
      <c r="A24" s="0" t="n">
        <f aca="false">+A23+1</f>
        <v>23</v>
      </c>
      <c r="B24" s="6" t="s">
        <v>30</v>
      </c>
      <c r="C24" s="6" t="s">
        <v>16</v>
      </c>
      <c r="D24" s="6" t="s">
        <v>19</v>
      </c>
      <c r="E24" s="6" t="s">
        <v>39</v>
      </c>
      <c r="F24" s="7" t="n">
        <v>181</v>
      </c>
      <c r="G24" s="7" t="n">
        <v>165.5</v>
      </c>
      <c r="H24" s="11" t="n">
        <f aca="false">G24*$H$76</f>
        <v>154.0805</v>
      </c>
      <c r="I24" s="7" t="n">
        <f aca="false">G24-H24</f>
        <v>11.4195</v>
      </c>
      <c r="J24" s="7" t="n">
        <f aca="false">L24-K24</f>
        <v>2.90000000000001</v>
      </c>
      <c r="K24" s="11" t="n">
        <f aca="false">L24*$H$77</f>
        <v>47.1</v>
      </c>
      <c r="L24" s="7" t="n">
        <v>50</v>
      </c>
      <c r="M24" s="9" t="n">
        <f aca="false">1-(H24/G24)</f>
        <v>0.069</v>
      </c>
      <c r="N24" s="9" t="n">
        <f aca="false">1-(K24/L24)</f>
        <v>0.0580000000000002</v>
      </c>
      <c r="O24" s="10" t="n">
        <f aca="false">-(1-(H24/F24))</f>
        <v>-0.148726519337017</v>
      </c>
    </row>
    <row r="25" customFormat="false" ht="12.75" hidden="false" customHeight="false" outlineLevel="0" collapsed="false">
      <c r="A25" s="0" t="n">
        <f aca="false">+A24+1</f>
        <v>24</v>
      </c>
      <c r="B25" s="6" t="s">
        <v>30</v>
      </c>
      <c r="C25" s="6" t="s">
        <v>16</v>
      </c>
      <c r="D25" s="6" t="s">
        <v>19</v>
      </c>
      <c r="E25" s="6" t="s">
        <v>40</v>
      </c>
      <c r="F25" s="7" t="n">
        <v>5590</v>
      </c>
      <c r="G25" s="7" t="n">
        <v>5261.5</v>
      </c>
      <c r="H25" s="11" t="n">
        <f aca="false">G25*$H$76</f>
        <v>4898.4565</v>
      </c>
      <c r="I25" s="7" t="n">
        <f aca="false">G25-H25</f>
        <v>363.0435</v>
      </c>
      <c r="J25" s="7" t="n">
        <f aca="false">L25-K25</f>
        <v>154.541</v>
      </c>
      <c r="K25" s="11" t="n">
        <f aca="false">L25*$H$77</f>
        <v>2509.959</v>
      </c>
      <c r="L25" s="7" t="n">
        <v>2664.5</v>
      </c>
      <c r="M25" s="9" t="n">
        <f aca="false">1-(H25/G25)</f>
        <v>0.069</v>
      </c>
      <c r="N25" s="9" t="n">
        <f aca="false">1-(K25/L25)</f>
        <v>0.0580000000000001</v>
      </c>
      <c r="O25" s="10" t="n">
        <f aca="false">-(1-(H25/F25))</f>
        <v>-0.123710822898032</v>
      </c>
    </row>
    <row r="26" customFormat="false" ht="12.75" hidden="false" customHeight="false" outlineLevel="0" collapsed="false">
      <c r="A26" s="0" t="n">
        <f aca="false">+A25+1</f>
        <v>25</v>
      </c>
      <c r="B26" s="6" t="s">
        <v>30</v>
      </c>
      <c r="C26" s="6" t="s">
        <v>16</v>
      </c>
      <c r="D26" s="6" t="s">
        <v>19</v>
      </c>
      <c r="E26" s="6" t="s">
        <v>41</v>
      </c>
      <c r="F26" s="7" t="n">
        <v>740</v>
      </c>
      <c r="G26" s="7" t="n">
        <v>544.5</v>
      </c>
      <c r="H26" s="11" t="n">
        <f aca="false">G26*$H$76</f>
        <v>506.9295</v>
      </c>
      <c r="I26" s="7" t="n">
        <f aca="false">G26-H26</f>
        <v>37.5705</v>
      </c>
      <c r="J26" s="7" t="n">
        <f aca="false">L26-K26</f>
        <v>14.239</v>
      </c>
      <c r="K26" s="11" t="n">
        <f aca="false">L26*$H$77</f>
        <v>231.261</v>
      </c>
      <c r="L26" s="7" t="n">
        <v>245.5</v>
      </c>
      <c r="M26" s="9" t="n">
        <f aca="false">1-(H26/G26)</f>
        <v>0.069</v>
      </c>
      <c r="N26" s="9" t="n">
        <f aca="false">1-(K26/L26)</f>
        <v>0.0580000000000001</v>
      </c>
      <c r="O26" s="10" t="n">
        <f aca="false">-(1-(H26/F26))</f>
        <v>-0.314960135135135</v>
      </c>
    </row>
    <row r="27" customFormat="false" ht="12.75" hidden="false" customHeight="false" outlineLevel="0" collapsed="false">
      <c r="A27" s="0" t="n">
        <f aca="false">+A26+1</f>
        <v>26</v>
      </c>
      <c r="B27" s="6" t="s">
        <v>30</v>
      </c>
      <c r="C27" s="6" t="s">
        <v>16</v>
      </c>
      <c r="D27" s="6" t="s">
        <v>19</v>
      </c>
      <c r="E27" s="6" t="s">
        <v>42</v>
      </c>
      <c r="F27" s="7" t="n">
        <v>6647</v>
      </c>
      <c r="G27" s="7" t="n">
        <v>8525.5</v>
      </c>
      <c r="H27" s="11" t="n">
        <f aca="false">G27*$H$76</f>
        <v>7937.2405</v>
      </c>
      <c r="I27" s="7" t="n">
        <f aca="false">G27-H27</f>
        <v>588.259499999999</v>
      </c>
      <c r="J27" s="7" t="n">
        <f aca="false">L27-K27</f>
        <v>383.119000000001</v>
      </c>
      <c r="K27" s="11" t="n">
        <f aca="false">L27*$H$77</f>
        <v>6222.381</v>
      </c>
      <c r="L27" s="7" t="n">
        <v>6605.5</v>
      </c>
      <c r="M27" s="9" t="n">
        <f aca="false">1-(H27/G27)</f>
        <v>0.069</v>
      </c>
      <c r="N27" s="9" t="n">
        <f aca="false">1-(K27/L27)</f>
        <v>0.0580000000000001</v>
      </c>
      <c r="O27" s="10" t="n">
        <f aca="false">-(1-(H27/F27))</f>
        <v>0.194108695652174</v>
      </c>
    </row>
    <row r="28" customFormat="false" ht="12.75" hidden="false" customHeight="false" outlineLevel="0" collapsed="false">
      <c r="A28" s="0" t="n">
        <f aca="false">+A27+1</f>
        <v>27</v>
      </c>
      <c r="B28" s="6" t="s">
        <v>30</v>
      </c>
      <c r="C28" s="6" t="s">
        <v>16</v>
      </c>
      <c r="D28" s="6" t="s">
        <v>19</v>
      </c>
      <c r="E28" s="6" t="s">
        <v>43</v>
      </c>
      <c r="F28" s="7" t="n">
        <v>1956</v>
      </c>
      <c r="G28" s="7" t="n">
        <v>255</v>
      </c>
      <c r="H28" s="11" t="n">
        <f aca="false">G28*$H$76</f>
        <v>237.405</v>
      </c>
      <c r="I28" s="7" t="n">
        <f aca="false">G28-H28</f>
        <v>17.595</v>
      </c>
      <c r="J28" s="7" t="n">
        <f aca="false">L28-K28</f>
        <v>10.585</v>
      </c>
      <c r="K28" s="11" t="n">
        <f aca="false">L28*$H$77</f>
        <v>171.915</v>
      </c>
      <c r="L28" s="7" t="n">
        <v>182.5</v>
      </c>
      <c r="M28" s="9" t="n">
        <f aca="false">1-(H28/G28)</f>
        <v>0.069</v>
      </c>
      <c r="N28" s="9" t="n">
        <f aca="false">1-(K28/L28)</f>
        <v>0.0580000000000001</v>
      </c>
      <c r="O28" s="10" t="n">
        <f aca="false">-(1-(H28/F28))</f>
        <v>-0.878627300613497</v>
      </c>
    </row>
    <row r="29" customFormat="false" ht="12.75" hidden="false" customHeight="false" outlineLevel="0" collapsed="false">
      <c r="A29" s="0" t="n">
        <f aca="false">+A28+1</f>
        <v>28</v>
      </c>
      <c r="B29" s="6" t="s">
        <v>30</v>
      </c>
      <c r="C29" s="6" t="s">
        <v>16</v>
      </c>
      <c r="D29" s="6" t="s">
        <v>19</v>
      </c>
      <c r="E29" s="6" t="s">
        <v>44</v>
      </c>
      <c r="F29" s="7" t="n">
        <v>583</v>
      </c>
      <c r="G29" s="7" t="n">
        <v>561.5</v>
      </c>
      <c r="H29" s="11" t="n">
        <f aca="false">G29*$H$76</f>
        <v>522.7565</v>
      </c>
      <c r="I29" s="7" t="n">
        <f aca="false">G29-H29</f>
        <v>38.7434999999999</v>
      </c>
      <c r="J29" s="7" t="n">
        <f aca="false">L29-K29</f>
        <v>20.097</v>
      </c>
      <c r="K29" s="11" t="n">
        <f aca="false">L29*$H$77</f>
        <v>326.403</v>
      </c>
      <c r="L29" s="7" t="n">
        <v>346.5</v>
      </c>
      <c r="M29" s="9" t="n">
        <f aca="false">1-(H29/G29)</f>
        <v>0.0689999999999998</v>
      </c>
      <c r="N29" s="9" t="n">
        <f aca="false">1-(K29/L29)</f>
        <v>0.0580000000000001</v>
      </c>
      <c r="O29" s="10" t="n">
        <f aca="false">-(1-(H29/F29))</f>
        <v>-0.103333619210978</v>
      </c>
    </row>
    <row r="30" customFormat="false" ht="12.75" hidden="false" customHeight="false" outlineLevel="0" collapsed="false">
      <c r="A30" s="0" t="n">
        <f aca="false">+A29+1</f>
        <v>29</v>
      </c>
      <c r="B30" s="6"/>
      <c r="C30" s="6"/>
      <c r="D30" s="6"/>
      <c r="E30" s="6"/>
      <c r="F30" s="7" t="n">
        <f aca="false">SUM(F16:F29)</f>
        <v>130133</v>
      </c>
      <c r="G30" s="7" t="n">
        <f aca="false">SUM(G16:G29)</f>
        <v>131070.18</v>
      </c>
      <c r="H30" s="12" t="n">
        <f aca="false">SUM(H16:H29)</f>
        <v>122026.33758</v>
      </c>
      <c r="I30" s="7" t="n">
        <f aca="false">SUM(I16:I29)</f>
        <v>9043.84241999999</v>
      </c>
      <c r="J30" s="7" t="n">
        <f aca="false">SUM(J16:J29)</f>
        <v>4409.47291</v>
      </c>
      <c r="K30" s="12" t="n">
        <f aca="false">SUM(K16:K29)</f>
        <v>71615.92209</v>
      </c>
      <c r="L30" s="7" t="n">
        <f aca="false">SUM(L16:L29)</f>
        <v>76025.395</v>
      </c>
      <c r="M30" s="9" t="n">
        <f aca="false">1-(H30/G30)</f>
        <v>0.069</v>
      </c>
      <c r="N30" s="9" t="n">
        <f aca="false">1-(K30/L30)</f>
        <v>0.0579999999999999</v>
      </c>
      <c r="O30" s="10" t="n">
        <f aca="false">-(1-(H30/F30))</f>
        <v>-0.0622952089016621</v>
      </c>
    </row>
    <row r="31" customFormat="false" ht="12.75" hidden="false" customHeight="false" outlineLevel="0" collapsed="false">
      <c r="A31" s="0" t="n">
        <f aca="false">+A30+1</f>
        <v>30</v>
      </c>
      <c r="B31" s="13"/>
      <c r="C31" s="13"/>
      <c r="D31" s="13"/>
      <c r="E31" s="13"/>
      <c r="F31" s="14"/>
      <c r="G31" s="14"/>
      <c r="H31" s="15"/>
      <c r="I31" s="14"/>
      <c r="J31" s="14"/>
      <c r="K31" s="15"/>
      <c r="L31" s="14"/>
      <c r="M31" s="16"/>
      <c r="N31" s="16"/>
      <c r="O31" s="16"/>
    </row>
    <row r="32" customFormat="false" ht="12.75" hidden="false" customHeight="false" outlineLevel="0" collapsed="false">
      <c r="A32" s="0" t="n">
        <f aca="false">+A31+1</f>
        <v>31</v>
      </c>
      <c r="B32" s="6" t="s">
        <v>30</v>
      </c>
      <c r="C32" s="6" t="s">
        <v>21</v>
      </c>
      <c r="D32" s="6" t="s">
        <v>17</v>
      </c>
      <c r="E32" s="6" t="s">
        <v>45</v>
      </c>
      <c r="F32" s="7" t="n">
        <v>12002</v>
      </c>
      <c r="G32" s="7" t="n">
        <v>10385</v>
      </c>
      <c r="H32" s="11" t="n">
        <f aca="false">G32*$H$76</f>
        <v>9668.435</v>
      </c>
      <c r="I32" s="7" t="n">
        <f aca="false">G32-H32</f>
        <v>716.564999999999</v>
      </c>
      <c r="J32" s="7" t="n">
        <f aca="false">L32-K32</f>
        <v>589.193000000001</v>
      </c>
      <c r="K32" s="11" t="n">
        <f aca="false">L32*$H$77</f>
        <v>9569.307</v>
      </c>
      <c r="L32" s="7" t="n">
        <v>10158.5</v>
      </c>
      <c r="M32" s="9" t="n">
        <f aca="false">1-(H32/G32)</f>
        <v>0.0689999999999998</v>
      </c>
      <c r="N32" s="9" t="n">
        <f aca="false">1-(K32/L32)</f>
        <v>0.0580000000000002</v>
      </c>
      <c r="O32" s="10" t="n">
        <f aca="false">-(1-(H32/F32))</f>
        <v>-0.194431344775871</v>
      </c>
    </row>
    <row r="33" customFormat="false" ht="12.75" hidden="false" customHeight="false" outlineLevel="0" collapsed="false">
      <c r="A33" s="0" t="n">
        <f aca="false">+A32+1</f>
        <v>32</v>
      </c>
      <c r="B33" s="6" t="s">
        <v>30</v>
      </c>
      <c r="C33" s="6" t="s">
        <v>21</v>
      </c>
      <c r="D33" s="6" t="s">
        <v>17</v>
      </c>
      <c r="E33" s="6" t="s">
        <v>46</v>
      </c>
      <c r="F33" s="7" t="n">
        <v>4250</v>
      </c>
      <c r="G33" s="7" t="n">
        <v>1791.5</v>
      </c>
      <c r="H33" s="11" t="n">
        <f aca="false">G33*$H$76</f>
        <v>1667.8865</v>
      </c>
      <c r="I33" s="7" t="n">
        <f aca="false">G33-H33</f>
        <v>123.6135</v>
      </c>
      <c r="J33" s="7" t="n">
        <f aca="false">L33-K33</f>
        <v>163.125</v>
      </c>
      <c r="K33" s="11" t="n">
        <f aca="false">L33*$H$77</f>
        <v>2649.375</v>
      </c>
      <c r="L33" s="7" t="n">
        <v>2812.5</v>
      </c>
      <c r="M33" s="9" t="n">
        <f aca="false">1-(H33/G33)</f>
        <v>0.069</v>
      </c>
      <c r="N33" s="9" t="n">
        <f aca="false">1-(K33/L33)</f>
        <v>0.0580000000000001</v>
      </c>
      <c r="O33" s="10" t="n">
        <f aca="false">-(1-(H33/F33))</f>
        <v>-0.607556117647059</v>
      </c>
    </row>
    <row r="34" customFormat="false" ht="12.75" hidden="false" customHeight="false" outlineLevel="0" collapsed="false">
      <c r="A34" s="0" t="n">
        <f aca="false">+A33+1</f>
        <v>33</v>
      </c>
      <c r="B34" s="6" t="s">
        <v>30</v>
      </c>
      <c r="C34" s="6" t="s">
        <v>21</v>
      </c>
      <c r="D34" s="6" t="s">
        <v>17</v>
      </c>
      <c r="E34" s="6" t="s">
        <v>47</v>
      </c>
      <c r="F34" s="7" t="n">
        <v>100000</v>
      </c>
      <c r="G34" s="7" t="n">
        <v>93606</v>
      </c>
      <c r="H34" s="11" t="n">
        <f aca="false">G34*$H$76</f>
        <v>87147.186</v>
      </c>
      <c r="I34" s="7" t="n">
        <f aca="false">G34-H34</f>
        <v>6458.814</v>
      </c>
      <c r="J34" s="7" t="n">
        <f aca="false">L34-K34</f>
        <v>3861.785</v>
      </c>
      <c r="K34" s="11" t="n">
        <f aca="false">L34*$H$77</f>
        <v>62720.715</v>
      </c>
      <c r="L34" s="7" t="n">
        <v>66582.5</v>
      </c>
      <c r="M34" s="9" t="n">
        <f aca="false">1-(H34/G34)</f>
        <v>0.069</v>
      </c>
      <c r="N34" s="9" t="n">
        <f aca="false">1-(K34/L34)</f>
        <v>0.0580000000000001</v>
      </c>
      <c r="O34" s="10" t="n">
        <f aca="false">-(1-(H34/F34))</f>
        <v>-0.12852814</v>
      </c>
    </row>
    <row r="35" customFormat="false" ht="12.75" hidden="false" customHeight="false" outlineLevel="0" collapsed="false">
      <c r="A35" s="0" t="n">
        <f aca="false">+A34+1</f>
        <v>34</v>
      </c>
      <c r="B35" s="6" t="s">
        <v>30</v>
      </c>
      <c r="C35" s="6" t="s">
        <v>21</v>
      </c>
      <c r="D35" s="6" t="s">
        <v>17</v>
      </c>
      <c r="E35" s="6" t="s">
        <v>48</v>
      </c>
      <c r="F35" s="7" t="n">
        <v>24921</v>
      </c>
      <c r="G35" s="7" t="n">
        <v>24224.5</v>
      </c>
      <c r="H35" s="11" t="n">
        <f aca="false">G35*$H$76</f>
        <v>22553.0095</v>
      </c>
      <c r="I35" s="7" t="n">
        <f aca="false">G35-H35</f>
        <v>1671.4905</v>
      </c>
      <c r="J35" s="7" t="n">
        <f aca="false">L35-K35</f>
        <v>699.915000000001</v>
      </c>
      <c r="K35" s="11" t="n">
        <f aca="false">L35*$H$77</f>
        <v>11367.585</v>
      </c>
      <c r="L35" s="7" t="n">
        <v>12067.5</v>
      </c>
      <c r="M35" s="9" t="n">
        <f aca="false">1-(H35/G35)</f>
        <v>0.069</v>
      </c>
      <c r="N35" s="9" t="n">
        <f aca="false">1-(K35/L35)</f>
        <v>0.0580000000000001</v>
      </c>
      <c r="O35" s="10" t="n">
        <f aca="false">-(1-(H35/F35))</f>
        <v>-0.0950198828297419</v>
      </c>
    </row>
    <row r="36" customFormat="false" ht="12.75" hidden="false" customHeight="false" outlineLevel="0" collapsed="false">
      <c r="A36" s="0" t="n">
        <f aca="false">+A35+1</f>
        <v>35</v>
      </c>
      <c r="B36" s="6" t="s">
        <v>30</v>
      </c>
      <c r="C36" s="6" t="s">
        <v>21</v>
      </c>
      <c r="D36" s="6" t="s">
        <v>17</v>
      </c>
      <c r="E36" s="6" t="s">
        <v>49</v>
      </c>
      <c r="F36" s="7" t="n">
        <v>1027</v>
      </c>
      <c r="G36" s="7" t="n">
        <v>749</v>
      </c>
      <c r="H36" s="11" t="n">
        <f aca="false">G36*$H$76</f>
        <v>697.319</v>
      </c>
      <c r="I36" s="7" t="n">
        <f aca="false">G36-H36</f>
        <v>51.6809999999999</v>
      </c>
      <c r="J36" s="7" t="n">
        <f aca="false">L36-K36</f>
        <v>22.707</v>
      </c>
      <c r="K36" s="11" t="n">
        <f aca="false">L36*$H$77</f>
        <v>368.793</v>
      </c>
      <c r="L36" s="7" t="n">
        <v>391.5</v>
      </c>
      <c r="M36" s="9" t="n">
        <f aca="false">1-(H36/G36)</f>
        <v>0.069</v>
      </c>
      <c r="N36" s="9" t="n">
        <f aca="false">1-(K36/L36)</f>
        <v>0.0579999999999999</v>
      </c>
      <c r="O36" s="10" t="n">
        <f aca="false">-(1-(H36/F36))</f>
        <v>-0.321013631937683</v>
      </c>
    </row>
    <row r="37" customFormat="false" ht="12.75" hidden="false" customHeight="false" outlineLevel="0" collapsed="false">
      <c r="A37" s="0" t="n">
        <f aca="false">+A36+1</f>
        <v>36</v>
      </c>
      <c r="B37" s="6" t="s">
        <v>30</v>
      </c>
      <c r="C37" s="6" t="s">
        <v>21</v>
      </c>
      <c r="D37" s="6" t="s">
        <v>17</v>
      </c>
      <c r="E37" s="6" t="s">
        <v>50</v>
      </c>
      <c r="F37" s="7" t="n">
        <v>23004</v>
      </c>
      <c r="G37" s="7" t="n">
        <v>21955.5</v>
      </c>
      <c r="H37" s="11" t="n">
        <f aca="false">G37*$H$76</f>
        <v>20440.5705</v>
      </c>
      <c r="I37" s="7" t="n">
        <f aca="false">G37-H37</f>
        <v>1514.9295</v>
      </c>
      <c r="J37" s="7" t="n">
        <f aca="false">L37-K37</f>
        <v>875.974</v>
      </c>
      <c r="K37" s="11" t="n">
        <f aca="false">L37*$H$77</f>
        <v>14227.026</v>
      </c>
      <c r="L37" s="7" t="n">
        <v>15103</v>
      </c>
      <c r="M37" s="9" t="n">
        <f aca="false">1-(H37/G37)</f>
        <v>0.069</v>
      </c>
      <c r="N37" s="9" t="n">
        <f aca="false">1-(K37/L37)</f>
        <v>0.0580000000000001</v>
      </c>
      <c r="O37" s="10" t="n">
        <f aca="false">-(1-(H37/F37))</f>
        <v>-0.111434076682316</v>
      </c>
    </row>
    <row r="38" customFormat="false" ht="12.75" hidden="false" customHeight="false" outlineLevel="0" collapsed="false">
      <c r="A38" s="0" t="n">
        <f aca="false">+A37+1</f>
        <v>37</v>
      </c>
      <c r="B38" s="6" t="s">
        <v>30</v>
      </c>
      <c r="C38" s="6" t="s">
        <v>21</v>
      </c>
      <c r="D38" s="6" t="s">
        <v>17</v>
      </c>
      <c r="E38" s="6" t="s">
        <v>18</v>
      </c>
      <c r="F38" s="7" t="n">
        <v>5327</v>
      </c>
      <c r="G38" s="7" t="n">
        <v>3668.8</v>
      </c>
      <c r="H38" s="11" t="n">
        <f aca="false">G38*$H$76</f>
        <v>3415.6528</v>
      </c>
      <c r="I38" s="7" t="n">
        <f aca="false">G38-H38</f>
        <v>253.1472</v>
      </c>
      <c r="J38" s="7" t="n">
        <f aca="false">L38-K38</f>
        <v>181.3834</v>
      </c>
      <c r="K38" s="11" t="n">
        <f aca="false">L38*$H$77</f>
        <v>2945.9166</v>
      </c>
      <c r="L38" s="7" t="n">
        <v>3127.3</v>
      </c>
      <c r="M38" s="9" t="n">
        <f aca="false">1-(H38/G38)</f>
        <v>0.069</v>
      </c>
      <c r="N38" s="9" t="n">
        <f aca="false">1-(K38/L38)</f>
        <v>0.0580000000000001</v>
      </c>
      <c r="O38" s="10" t="n">
        <f aca="false">-(1-(H38/F38))</f>
        <v>-0.358803679369251</v>
      </c>
    </row>
    <row r="39" customFormat="false" ht="12.75" hidden="false" customHeight="false" outlineLevel="0" collapsed="false">
      <c r="A39" s="0" t="n">
        <f aca="false">+A38+1</f>
        <v>38</v>
      </c>
      <c r="B39" s="6" t="s">
        <v>30</v>
      </c>
      <c r="C39" s="6" t="s">
        <v>21</v>
      </c>
      <c r="D39" s="6" t="s">
        <v>17</v>
      </c>
      <c r="E39" s="6" t="s">
        <v>51</v>
      </c>
      <c r="F39" s="7" t="n">
        <v>47487</v>
      </c>
      <c r="G39" s="7" t="n">
        <v>45982</v>
      </c>
      <c r="H39" s="11" t="n">
        <f aca="false">G39*$H$76</f>
        <v>42809.242</v>
      </c>
      <c r="I39" s="7" t="n">
        <f aca="false">G39-H39</f>
        <v>3172.75799999999</v>
      </c>
      <c r="J39" s="7" t="n">
        <f aca="false">L39-K39</f>
        <v>2623.282</v>
      </c>
      <c r="K39" s="11" t="n">
        <f aca="false">L39*$H$77</f>
        <v>42605.718</v>
      </c>
      <c r="L39" s="7" t="n">
        <v>45229</v>
      </c>
      <c r="M39" s="9" t="n">
        <f aca="false">1-(H39/G39)</f>
        <v>0.0689999999999998</v>
      </c>
      <c r="N39" s="9" t="n">
        <f aca="false">1-(K39/L39)</f>
        <v>0.0579999999999999</v>
      </c>
      <c r="O39" s="10" t="n">
        <f aca="false">-(1-(H39/F39))</f>
        <v>-0.0985060753469369</v>
      </c>
    </row>
    <row r="40" customFormat="false" ht="12.75" hidden="false" customHeight="false" outlineLevel="0" collapsed="false">
      <c r="A40" s="0" t="n">
        <f aca="false">+A39+1</f>
        <v>39</v>
      </c>
      <c r="B40" s="6" t="s">
        <v>30</v>
      </c>
      <c r="C40" s="6" t="s">
        <v>21</v>
      </c>
      <c r="D40" s="6" t="s">
        <v>17</v>
      </c>
      <c r="E40" s="6" t="s">
        <v>52</v>
      </c>
      <c r="F40" s="7" t="n">
        <v>48000</v>
      </c>
      <c r="G40" s="7" t="n">
        <v>45733.57</v>
      </c>
      <c r="H40" s="11" t="n">
        <f aca="false">G40*$H$76</f>
        <v>42577.95367</v>
      </c>
      <c r="I40" s="7" t="n">
        <f aca="false">G40-H40</f>
        <v>3155.61633</v>
      </c>
      <c r="J40" s="7" t="n">
        <f aca="false">L40-K40</f>
        <v>1608.99424</v>
      </c>
      <c r="K40" s="11" t="n">
        <f aca="false">L40*$H$77</f>
        <v>26132.28576</v>
      </c>
      <c r="L40" s="7" t="n">
        <v>27741.28</v>
      </c>
      <c r="M40" s="9" t="n">
        <f aca="false">1-(H40/G40)</f>
        <v>0.069</v>
      </c>
      <c r="N40" s="9" t="n">
        <f aca="false">1-(K40/L40)</f>
        <v>0.0580000000000001</v>
      </c>
      <c r="O40" s="10" t="n">
        <f aca="false">-(1-(H40/F40))</f>
        <v>-0.112959298541667</v>
      </c>
    </row>
    <row r="41" customFormat="false" ht="12.75" hidden="false" customHeight="false" outlineLevel="0" collapsed="false">
      <c r="A41" s="0" t="n">
        <f aca="false">+A40+1</f>
        <v>40</v>
      </c>
      <c r="B41" s="6" t="s">
        <v>30</v>
      </c>
      <c r="C41" s="6" t="s">
        <v>21</v>
      </c>
      <c r="D41" s="6" t="s">
        <v>17</v>
      </c>
      <c r="E41" s="6" t="s">
        <v>53</v>
      </c>
      <c r="F41" s="7" t="n">
        <v>3</v>
      </c>
      <c r="G41" s="7" t="n">
        <v>0</v>
      </c>
      <c r="H41" s="11" t="n">
        <f aca="false">G41*$H$76</f>
        <v>0</v>
      </c>
      <c r="I41" s="7" t="n">
        <f aca="false">G41-H41</f>
        <v>0</v>
      </c>
      <c r="J41" s="7" t="n">
        <f aca="false">L41-K41</f>
        <v>0</v>
      </c>
      <c r="K41" s="11" t="n">
        <f aca="false">L41*$H$77</f>
        <v>0</v>
      </c>
      <c r="L41" s="7" t="n">
        <v>0</v>
      </c>
      <c r="M41" s="9" t="n">
        <v>0</v>
      </c>
      <c r="N41" s="9" t="n">
        <v>0</v>
      </c>
      <c r="O41" s="10"/>
    </row>
    <row r="42" customFormat="false" ht="12.75" hidden="false" customHeight="false" outlineLevel="0" collapsed="false">
      <c r="A42" s="0" t="n">
        <f aca="false">+A41+1</f>
        <v>41</v>
      </c>
      <c r="B42" s="6" t="s">
        <v>30</v>
      </c>
      <c r="C42" s="6" t="s">
        <v>21</v>
      </c>
      <c r="D42" s="6" t="s">
        <v>17</v>
      </c>
      <c r="E42" s="6" t="s">
        <v>32</v>
      </c>
      <c r="F42" s="7" t="n">
        <v>140000</v>
      </c>
      <c r="G42" s="7" t="n">
        <v>129790.75</v>
      </c>
      <c r="H42" s="11" t="n">
        <f aca="false">G42*$H$76</f>
        <v>120835.18825</v>
      </c>
      <c r="I42" s="7" t="n">
        <f aca="false">G42-H42</f>
        <v>8955.56174999999</v>
      </c>
      <c r="J42" s="7" t="n">
        <f aca="false">L42-K42</f>
        <v>3274.72785</v>
      </c>
      <c r="K42" s="11" t="n">
        <f aca="false">L42*$H$77</f>
        <v>53186.09715</v>
      </c>
      <c r="L42" s="7" t="n">
        <v>56460.825</v>
      </c>
      <c r="M42" s="9" t="n">
        <f aca="false">1-(H42/G42)</f>
        <v>0.069</v>
      </c>
      <c r="N42" s="9" t="n">
        <f aca="false">1-(K42/L42)</f>
        <v>0.0580000000000001</v>
      </c>
      <c r="O42" s="10" t="n">
        <f aca="false">-(1-(H42/F42))</f>
        <v>-0.1368915125</v>
      </c>
    </row>
    <row r="43" customFormat="false" ht="12.75" hidden="false" customHeight="false" outlineLevel="0" collapsed="false">
      <c r="A43" s="0" t="n">
        <f aca="false">+A42+1</f>
        <v>42</v>
      </c>
      <c r="B43" s="6" t="s">
        <v>30</v>
      </c>
      <c r="C43" s="6" t="s">
        <v>21</v>
      </c>
      <c r="D43" s="6" t="s">
        <v>17</v>
      </c>
      <c r="E43" s="6" t="s">
        <v>54</v>
      </c>
      <c r="F43" s="7" t="n">
        <v>585000</v>
      </c>
      <c r="G43" s="7" t="n">
        <v>534907</v>
      </c>
      <c r="H43" s="11" t="n">
        <f aca="false">G43*$H$76</f>
        <v>497998.417</v>
      </c>
      <c r="I43" s="7" t="n">
        <f aca="false">G43-H43</f>
        <v>36908.583</v>
      </c>
      <c r="J43" s="7" t="n">
        <f aca="false">L43-K43</f>
        <v>15048.361</v>
      </c>
      <c r="K43" s="11" t="n">
        <f aca="false">L43*$H$77</f>
        <v>244406.139</v>
      </c>
      <c r="L43" s="7" t="n">
        <v>259454.5</v>
      </c>
      <c r="M43" s="9" t="n">
        <f aca="false">1-(H43/G43)</f>
        <v>0.069</v>
      </c>
      <c r="N43" s="9" t="n">
        <f aca="false">1-(K43/L43)</f>
        <v>0.0580000000000001</v>
      </c>
      <c r="O43" s="10" t="n">
        <f aca="false">-(1-(H43/F43))</f>
        <v>-0.148720654700855</v>
      </c>
    </row>
    <row r="44" customFormat="false" ht="12.75" hidden="false" customHeight="false" outlineLevel="0" collapsed="false">
      <c r="A44" s="0" t="n">
        <f aca="false">+A43+1</f>
        <v>43</v>
      </c>
      <c r="B44" s="6" t="s">
        <v>30</v>
      </c>
      <c r="C44" s="6" t="s">
        <v>21</v>
      </c>
      <c r="D44" s="6" t="s">
        <v>19</v>
      </c>
      <c r="E44" s="6" t="s">
        <v>55</v>
      </c>
      <c r="F44" s="7" t="n">
        <v>2287</v>
      </c>
      <c r="G44" s="7" t="n">
        <v>2219.5</v>
      </c>
      <c r="H44" s="11" t="n">
        <f aca="false">G44*$H$76</f>
        <v>2066.3545</v>
      </c>
      <c r="I44" s="7" t="n">
        <f aca="false">G44-H44</f>
        <v>153.1455</v>
      </c>
      <c r="J44" s="7" t="n">
        <f aca="false">L44-K44</f>
        <v>96.135</v>
      </c>
      <c r="K44" s="11" t="n">
        <f aca="false">L44*$H$77</f>
        <v>1561.365</v>
      </c>
      <c r="L44" s="7" t="n">
        <v>1657.5</v>
      </c>
      <c r="M44" s="9" t="n">
        <f aca="false">1-(H44/G44)</f>
        <v>0.0690000000000001</v>
      </c>
      <c r="N44" s="9" t="n">
        <f aca="false">1-(K44/L44)</f>
        <v>0.0579999999999999</v>
      </c>
      <c r="O44" s="10" t="n">
        <f aca="false">-(1-(H44/F44))</f>
        <v>-0.09647813729777</v>
      </c>
    </row>
    <row r="45" customFormat="false" ht="12.75" hidden="false" customHeight="false" outlineLevel="0" collapsed="false">
      <c r="A45" s="0" t="n">
        <f aca="false">+A44+1</f>
        <v>44</v>
      </c>
      <c r="B45" s="6" t="s">
        <v>30</v>
      </c>
      <c r="C45" s="6" t="s">
        <v>21</v>
      </c>
      <c r="D45" s="6" t="s">
        <v>19</v>
      </c>
      <c r="E45" s="6" t="s">
        <v>56</v>
      </c>
      <c r="F45" s="7" t="n">
        <v>1148</v>
      </c>
      <c r="G45" s="7" t="n">
        <v>961.5</v>
      </c>
      <c r="H45" s="11" t="n">
        <f aca="false">G45*$H$76</f>
        <v>895.1565</v>
      </c>
      <c r="I45" s="7" t="n">
        <f aca="false">G45-H45</f>
        <v>66.3435</v>
      </c>
      <c r="J45" s="7" t="n">
        <f aca="false">L45-K45</f>
        <v>34.568</v>
      </c>
      <c r="K45" s="11" t="n">
        <f aca="false">L45*$H$77</f>
        <v>561.432</v>
      </c>
      <c r="L45" s="7" t="n">
        <v>596</v>
      </c>
      <c r="M45" s="9" t="n">
        <f aca="false">1-(H45/G45)</f>
        <v>0.069</v>
      </c>
      <c r="N45" s="9" t="n">
        <f aca="false">1-(K45/L45)</f>
        <v>0.0579999999999999</v>
      </c>
      <c r="O45" s="10" t="n">
        <f aca="false">-(1-(H45/F45))</f>
        <v>-0.220246951219512</v>
      </c>
    </row>
    <row r="46" customFormat="false" ht="12.75" hidden="false" customHeight="false" outlineLevel="0" collapsed="false">
      <c r="A46" s="0" t="n">
        <f aca="false">+A45+1</f>
        <v>45</v>
      </c>
      <c r="B46" s="6" t="s">
        <v>30</v>
      </c>
      <c r="C46" s="6" t="s">
        <v>21</v>
      </c>
      <c r="D46" s="6" t="s">
        <v>19</v>
      </c>
      <c r="E46" s="6" t="s">
        <v>57</v>
      </c>
      <c r="F46" s="7" t="n">
        <v>4182</v>
      </c>
      <c r="G46" s="7" t="n">
        <v>3479.5</v>
      </c>
      <c r="H46" s="11" t="n">
        <f aca="false">G46*$H$76</f>
        <v>3239.4145</v>
      </c>
      <c r="I46" s="7" t="n">
        <f aca="false">G46-H46</f>
        <v>240.0855</v>
      </c>
      <c r="J46" s="7" t="n">
        <f aca="false">L46-K46</f>
        <v>131.312</v>
      </c>
      <c r="K46" s="11" t="n">
        <f aca="false">L46*$H$77</f>
        <v>2132.688</v>
      </c>
      <c r="L46" s="7" t="n">
        <v>2264</v>
      </c>
      <c r="M46" s="9" t="n">
        <f aca="false">1-(H46/G46)</f>
        <v>0.069</v>
      </c>
      <c r="N46" s="9" t="n">
        <f aca="false">1-(K46/L46)</f>
        <v>0.0579999999999999</v>
      </c>
      <c r="O46" s="10" t="n">
        <f aca="false">-(1-(H46/F46))</f>
        <v>-0.225391080822573</v>
      </c>
    </row>
    <row r="47" customFormat="false" ht="12.75" hidden="false" customHeight="false" outlineLevel="0" collapsed="false">
      <c r="A47" s="0" t="n">
        <f aca="false">+A46+1</f>
        <v>46</v>
      </c>
      <c r="B47" s="6" t="s">
        <v>30</v>
      </c>
      <c r="C47" s="6" t="s">
        <v>21</v>
      </c>
      <c r="D47" s="6" t="s">
        <v>19</v>
      </c>
      <c r="E47" s="6" t="s">
        <v>58</v>
      </c>
      <c r="F47" s="7" t="n">
        <v>2146</v>
      </c>
      <c r="G47" s="7" t="n">
        <v>2013</v>
      </c>
      <c r="H47" s="11" t="n">
        <f aca="false">G47*$H$76</f>
        <v>1874.103</v>
      </c>
      <c r="I47" s="7" t="n">
        <f aca="false">G47-H47</f>
        <v>138.897</v>
      </c>
      <c r="J47" s="7" t="n">
        <f aca="false">L47-K47</f>
        <v>54.172</v>
      </c>
      <c r="K47" s="11" t="n">
        <f aca="false">L47*$H$77</f>
        <v>879.828</v>
      </c>
      <c r="L47" s="7" t="n">
        <v>934</v>
      </c>
      <c r="M47" s="9" t="n">
        <f aca="false">1-(H47/G47)</f>
        <v>0.069</v>
      </c>
      <c r="N47" s="9" t="n">
        <f aca="false">1-(K47/L47)</f>
        <v>0.0580000000000001</v>
      </c>
      <c r="O47" s="10" t="n">
        <f aca="false">-(1-(H47/F47))</f>
        <v>-0.12669944082013</v>
      </c>
    </row>
    <row r="48" customFormat="false" ht="12.75" hidden="false" customHeight="false" outlineLevel="0" collapsed="false">
      <c r="A48" s="0" t="n">
        <f aca="false">+A47+1</f>
        <v>47</v>
      </c>
      <c r="B48" s="6" t="s">
        <v>30</v>
      </c>
      <c r="C48" s="6" t="s">
        <v>21</v>
      </c>
      <c r="D48" s="6" t="s">
        <v>19</v>
      </c>
      <c r="E48" s="6" t="s">
        <v>59</v>
      </c>
      <c r="F48" s="7" t="n">
        <v>2813</v>
      </c>
      <c r="G48" s="7" t="n">
        <v>2445</v>
      </c>
      <c r="H48" s="11" t="n">
        <f aca="false">G48*$H$76</f>
        <v>2276.295</v>
      </c>
      <c r="I48" s="7" t="n">
        <f aca="false">G48-H48</f>
        <v>168.705</v>
      </c>
      <c r="J48" s="7" t="n">
        <f aca="false">L48-K48</f>
        <v>70.441</v>
      </c>
      <c r="K48" s="11" t="n">
        <f aca="false">L48*$H$77</f>
        <v>1144.059</v>
      </c>
      <c r="L48" s="7" t="n">
        <v>1214.5</v>
      </c>
      <c r="M48" s="9" t="n">
        <f aca="false">1-(H48/G48)</f>
        <v>0.069</v>
      </c>
      <c r="N48" s="9" t="n">
        <f aca="false">1-(K48/L48)</f>
        <v>0.0580000000000001</v>
      </c>
      <c r="O48" s="10" t="n">
        <f aca="false">-(1-(H48/F48))</f>
        <v>-0.190794525417703</v>
      </c>
    </row>
    <row r="49" customFormat="false" ht="12.75" hidden="false" customHeight="false" outlineLevel="0" collapsed="false">
      <c r="A49" s="0" t="n">
        <f aca="false">+A48+1</f>
        <v>48</v>
      </c>
      <c r="B49" s="6" t="s">
        <v>30</v>
      </c>
      <c r="C49" s="6" t="s">
        <v>21</v>
      </c>
      <c r="D49" s="6" t="s">
        <v>19</v>
      </c>
      <c r="E49" s="6" t="s">
        <v>60</v>
      </c>
      <c r="F49" s="7" t="n">
        <v>1441</v>
      </c>
      <c r="G49" s="7" t="n">
        <v>1083.5</v>
      </c>
      <c r="H49" s="11" t="n">
        <f aca="false">G49*$H$76</f>
        <v>1008.7385</v>
      </c>
      <c r="I49" s="7" t="n">
        <f aca="false">G49-H49</f>
        <v>74.7615</v>
      </c>
      <c r="J49" s="7" t="n">
        <f aca="false">L49-K49</f>
        <v>33.7850000000001</v>
      </c>
      <c r="K49" s="11" t="n">
        <f aca="false">L49*$H$77</f>
        <v>548.715</v>
      </c>
      <c r="L49" s="7" t="n">
        <v>582.5</v>
      </c>
      <c r="M49" s="9" t="n">
        <f aca="false">1-(H49/G49)</f>
        <v>0.069</v>
      </c>
      <c r="N49" s="9" t="n">
        <f aca="false">1-(K49/L49)</f>
        <v>0.0580000000000002</v>
      </c>
      <c r="O49" s="10" t="n">
        <f aca="false">-(1-(H49/F49))</f>
        <v>-0.299973282442748</v>
      </c>
    </row>
    <row r="50" customFormat="false" ht="12.75" hidden="false" customHeight="false" outlineLevel="0" collapsed="false">
      <c r="A50" s="0" t="n">
        <f aca="false">+A49+1</f>
        <v>49</v>
      </c>
      <c r="B50" s="6" t="s">
        <v>30</v>
      </c>
      <c r="C50" s="6" t="s">
        <v>21</v>
      </c>
      <c r="D50" s="6" t="s">
        <v>19</v>
      </c>
      <c r="E50" s="6" t="s">
        <v>61</v>
      </c>
      <c r="F50" s="7" t="n">
        <v>72</v>
      </c>
      <c r="G50" s="7" t="n">
        <v>69</v>
      </c>
      <c r="H50" s="11" t="n">
        <f aca="false">G50*$H$76</f>
        <v>64.239</v>
      </c>
      <c r="I50" s="7" t="n">
        <f aca="false">G50-H50</f>
        <v>4.761</v>
      </c>
      <c r="J50" s="7" t="n">
        <f aca="false">L50-K50</f>
        <v>3.103</v>
      </c>
      <c r="K50" s="11" t="n">
        <f aca="false">L50*$H$77</f>
        <v>50.397</v>
      </c>
      <c r="L50" s="7" t="n">
        <v>53.5</v>
      </c>
      <c r="M50" s="9" t="n">
        <f aca="false">1-(H50/G50)</f>
        <v>0.069</v>
      </c>
      <c r="N50" s="9" t="n">
        <f aca="false">1-(K50/L50)</f>
        <v>0.0580000000000001</v>
      </c>
      <c r="O50" s="10" t="n">
        <f aca="false">-(1-(H50/F50))</f>
        <v>-0.107791666666667</v>
      </c>
    </row>
    <row r="51" customFormat="false" ht="12.75" hidden="false" customHeight="false" outlineLevel="0" collapsed="false">
      <c r="A51" s="0" t="n">
        <f aca="false">+A50+1</f>
        <v>50</v>
      </c>
      <c r="B51" s="6" t="s">
        <v>30</v>
      </c>
      <c r="C51" s="6" t="s">
        <v>21</v>
      </c>
      <c r="D51" s="6" t="s">
        <v>19</v>
      </c>
      <c r="E51" s="6" t="s">
        <v>62</v>
      </c>
      <c r="F51" s="7" t="n">
        <v>519</v>
      </c>
      <c r="G51" s="7" t="n">
        <v>465</v>
      </c>
      <c r="H51" s="11" t="n">
        <f aca="false">G51*$H$76</f>
        <v>432.915</v>
      </c>
      <c r="I51" s="7" t="n">
        <f aca="false">G51-H51</f>
        <v>32.085</v>
      </c>
      <c r="J51" s="7" t="n">
        <f aca="false">L51-K51</f>
        <v>19.343</v>
      </c>
      <c r="K51" s="11" t="n">
        <f aca="false">L51*$H$77</f>
        <v>314.157</v>
      </c>
      <c r="L51" s="7" t="n">
        <v>333.5</v>
      </c>
      <c r="M51" s="9" t="n">
        <f aca="false">1-(H51/G51)</f>
        <v>0.069</v>
      </c>
      <c r="N51" s="9" t="n">
        <f aca="false">1-(K51/L51)</f>
        <v>0.0580000000000001</v>
      </c>
      <c r="O51" s="10" t="n">
        <f aca="false">-(1-(H51/F51))</f>
        <v>-0.165867052023121</v>
      </c>
    </row>
    <row r="52" customFormat="false" ht="12.75" hidden="false" customHeight="false" outlineLevel="0" collapsed="false">
      <c r="A52" s="0" t="n">
        <f aca="false">+A51+1</f>
        <v>51</v>
      </c>
      <c r="B52" s="6" t="s">
        <v>30</v>
      </c>
      <c r="C52" s="6" t="s">
        <v>21</v>
      </c>
      <c r="D52" s="6" t="s">
        <v>19</v>
      </c>
      <c r="E52" s="6" t="s">
        <v>63</v>
      </c>
      <c r="F52" s="7" t="n">
        <v>3833</v>
      </c>
      <c r="G52" s="7" t="n">
        <v>2480</v>
      </c>
      <c r="H52" s="11" t="n">
        <f aca="false">G52*$H$76</f>
        <v>2308.88</v>
      </c>
      <c r="I52" s="7" t="n">
        <f aca="false">G52-H52</f>
        <v>171.12</v>
      </c>
      <c r="J52" s="7" t="n">
        <f aca="false">L52-K52</f>
        <v>69.6870000000001</v>
      </c>
      <c r="K52" s="11" t="n">
        <f aca="false">L52*$H$77</f>
        <v>1131.813</v>
      </c>
      <c r="L52" s="7" t="n">
        <v>1201.5</v>
      </c>
      <c r="M52" s="9" t="n">
        <f aca="false">1-(H52/G52)</f>
        <v>0.069</v>
      </c>
      <c r="N52" s="9" t="n">
        <f aca="false">1-(K52/L52)</f>
        <v>0.0580000000000001</v>
      </c>
      <c r="O52" s="10" t="n">
        <f aca="false">-(1-(H52/F52))</f>
        <v>-0.397631098356379</v>
      </c>
    </row>
    <row r="53" customFormat="false" ht="12.75" hidden="false" customHeight="false" outlineLevel="0" collapsed="false">
      <c r="A53" s="0" t="n">
        <f aca="false">+A52+1</f>
        <v>52</v>
      </c>
      <c r="B53" s="6" t="s">
        <v>30</v>
      </c>
      <c r="C53" s="6" t="s">
        <v>21</v>
      </c>
      <c r="D53" s="6" t="s">
        <v>19</v>
      </c>
      <c r="E53" s="6" t="s">
        <v>64</v>
      </c>
      <c r="F53" s="7" t="n">
        <v>538</v>
      </c>
      <c r="G53" s="7" t="n">
        <v>218</v>
      </c>
      <c r="H53" s="11" t="n">
        <f aca="false">G53*$H$76</f>
        <v>202.958</v>
      </c>
      <c r="I53" s="7" t="n">
        <f aca="false">G53-H53</f>
        <v>15.042</v>
      </c>
      <c r="J53" s="7" t="n">
        <f aca="false">L53-K53</f>
        <v>8.178</v>
      </c>
      <c r="K53" s="11" t="n">
        <f aca="false">L53*$H$77</f>
        <v>132.822</v>
      </c>
      <c r="L53" s="7" t="n">
        <v>141</v>
      </c>
      <c r="M53" s="9" t="n">
        <f aca="false">1-(H53/G53)</f>
        <v>0.0690000000000001</v>
      </c>
      <c r="N53" s="9" t="n">
        <f aca="false">1-(K53/L53)</f>
        <v>0.0579999999999999</v>
      </c>
      <c r="O53" s="10" t="n">
        <f aca="false">-(1-(H53/F53))</f>
        <v>-0.622754646840149</v>
      </c>
    </row>
    <row r="54" customFormat="false" ht="12.75" hidden="false" customHeight="false" outlineLevel="0" collapsed="false">
      <c r="A54" s="0" t="n">
        <f aca="false">+A53+1</f>
        <v>53</v>
      </c>
      <c r="F54" s="7" t="n">
        <f aca="false">SUM(F32:F53)</f>
        <v>1010000</v>
      </c>
      <c r="G54" s="7" t="n">
        <f aca="false">SUM(G32:G53)</f>
        <v>928227.62</v>
      </c>
      <c r="H54" s="12" t="n">
        <f aca="false">SUM(H32:H53)</f>
        <v>864179.91422</v>
      </c>
      <c r="I54" s="7" t="n">
        <f aca="false">SUM(I32:I53)</f>
        <v>64047.70578</v>
      </c>
      <c r="J54" s="7" t="n">
        <f aca="false">SUM(J32:J53)</f>
        <v>29470.17149</v>
      </c>
      <c r="K54" s="12" t="n">
        <f aca="false">SUM(K32:K53)</f>
        <v>478636.23351</v>
      </c>
      <c r="L54" s="7" t="n">
        <f aca="false">SUM(L32:L53)</f>
        <v>508106.405</v>
      </c>
      <c r="M54" s="9" t="n">
        <f aca="false">1-(H54/G54)</f>
        <v>0.069</v>
      </c>
      <c r="N54" s="9" t="n">
        <f aca="false">1-(K54/L54)</f>
        <v>0.0579999999999999</v>
      </c>
      <c r="O54" s="10" t="n">
        <f aca="false">-(1-(H54/F54))</f>
        <v>-0.144376322554455</v>
      </c>
    </row>
    <row r="55" customFormat="false" ht="12.75" hidden="false" customHeight="false" outlineLevel="0" collapsed="false">
      <c r="A55" s="0" t="n">
        <f aca="false">+A54+1</f>
        <v>54</v>
      </c>
      <c r="B55" s="16"/>
      <c r="C55" s="16"/>
      <c r="D55" s="16"/>
      <c r="E55" s="16"/>
      <c r="F55" s="16"/>
      <c r="G55" s="17"/>
      <c r="H55" s="18"/>
      <c r="I55" s="16"/>
      <c r="J55" s="16"/>
      <c r="K55" s="18"/>
      <c r="L55" s="16"/>
      <c r="M55" s="16"/>
      <c r="N55" s="16"/>
      <c r="O55" s="16"/>
    </row>
    <row r="56" customFormat="false" ht="12.75" hidden="false" customHeight="false" outlineLevel="0" collapsed="false">
      <c r="A56" s="0" t="n">
        <f aca="false">+A55+1</f>
        <v>55</v>
      </c>
      <c r="B56" s="6"/>
      <c r="C56" s="6"/>
      <c r="D56" s="6"/>
      <c r="E56" s="6" t="s">
        <v>65</v>
      </c>
      <c r="F56" s="7" t="n">
        <f aca="false">+F54</f>
        <v>1010000</v>
      </c>
      <c r="G56" s="7" t="n">
        <f aca="false">+G54</f>
        <v>928227.62</v>
      </c>
      <c r="H56" s="11" t="n">
        <f aca="false">+H54</f>
        <v>864179.91422</v>
      </c>
      <c r="I56" s="7" t="n">
        <f aca="false">+I54</f>
        <v>64047.70578</v>
      </c>
      <c r="J56" s="7" t="n">
        <f aca="false">+J54</f>
        <v>29470.17149</v>
      </c>
      <c r="K56" s="11" t="n">
        <f aca="false">+K54</f>
        <v>478636.23351</v>
      </c>
      <c r="L56" s="7" t="n">
        <f aca="false">+L54</f>
        <v>508106.405</v>
      </c>
      <c r="O56" s="10" t="n">
        <f aca="false">-(1-(H56/F56))</f>
        <v>-0.144376322554455</v>
      </c>
    </row>
    <row r="57" customFormat="false" ht="12.75" hidden="false" customHeight="false" outlineLevel="0" collapsed="false">
      <c r="A57" s="0" t="n">
        <f aca="false">+A56+1</f>
        <v>56</v>
      </c>
      <c r="B57" s="6"/>
      <c r="C57" s="6"/>
      <c r="D57" s="6"/>
      <c r="E57" s="6" t="s">
        <v>66</v>
      </c>
      <c r="F57" s="7" t="n">
        <f aca="false">+F14</f>
        <v>763782</v>
      </c>
      <c r="G57" s="7" t="n">
        <f aca="false">+G14</f>
        <v>515346</v>
      </c>
      <c r="H57" s="11" t="n">
        <f aca="false">+H14</f>
        <v>479787.126</v>
      </c>
      <c r="I57" s="7" t="n">
        <f aca="false">+I14</f>
        <v>35558.874</v>
      </c>
      <c r="J57" s="7" t="n">
        <f aca="false">+J14</f>
        <v>36606.062</v>
      </c>
      <c r="K57" s="11" t="n">
        <f aca="false">+K14</f>
        <v>594532.938</v>
      </c>
      <c r="L57" s="7" t="n">
        <f aca="false">+L14</f>
        <v>631139</v>
      </c>
      <c r="O57" s="10" t="n">
        <f aca="false">-(1-(H57/F57))</f>
        <v>-0.37182713653896</v>
      </c>
    </row>
    <row r="58" customFormat="false" ht="12.75" hidden="false" customHeight="false" outlineLevel="0" collapsed="false">
      <c r="A58" s="0" t="n">
        <f aca="false">+A57+1</f>
        <v>57</v>
      </c>
      <c r="B58" s="6"/>
      <c r="C58" s="6"/>
      <c r="D58" s="6"/>
      <c r="E58" s="6" t="s">
        <v>67</v>
      </c>
      <c r="F58" s="7" t="n">
        <f aca="false">SUM(F56:F57)</f>
        <v>1773782</v>
      </c>
      <c r="G58" s="7" t="n">
        <f aca="false">SUM(G56:G57)</f>
        <v>1443573.62</v>
      </c>
      <c r="H58" s="11" t="n">
        <f aca="false">SUM(H56:H57)</f>
        <v>1343967.04022</v>
      </c>
      <c r="I58" s="7" t="n">
        <f aca="false">SUM(I56:I57)</f>
        <v>99606.57978</v>
      </c>
      <c r="J58" s="7" t="n">
        <f aca="false">SUM(J56:J57)</f>
        <v>66076.23349</v>
      </c>
      <c r="K58" s="11" t="n">
        <f aca="false">SUM(K56:K57)</f>
        <v>1073169.17151</v>
      </c>
      <c r="L58" s="7" t="n">
        <f aca="false">SUM(L56:L57)</f>
        <v>1139245.405</v>
      </c>
      <c r="O58" s="10" t="n">
        <f aca="false">-(1-(H58/F58))</f>
        <v>-0.242315549362887</v>
      </c>
    </row>
    <row r="59" customFormat="false" ht="12.75" hidden="false" customHeight="false" outlineLevel="0" collapsed="false">
      <c r="A59" s="0" t="n">
        <f aca="false">+A58+1</f>
        <v>58</v>
      </c>
      <c r="B59" s="6"/>
      <c r="C59" s="6"/>
      <c r="D59" s="6"/>
      <c r="E59" s="6"/>
      <c r="F59" s="6"/>
      <c r="G59" s="7"/>
      <c r="H59" s="19"/>
      <c r="I59" s="6"/>
      <c r="J59" s="6"/>
      <c r="K59" s="19"/>
      <c r="L59" s="6"/>
    </row>
    <row r="60" customFormat="false" ht="12.75" hidden="false" customHeight="false" outlineLevel="0" collapsed="false">
      <c r="A60" s="0" t="n">
        <f aca="false">+A59+1</f>
        <v>59</v>
      </c>
      <c r="B60" s="6"/>
      <c r="C60" s="6"/>
      <c r="D60" s="6"/>
      <c r="E60" s="6" t="s">
        <v>68</v>
      </c>
      <c r="F60" s="6"/>
      <c r="G60" s="7" t="n">
        <f aca="false">+G54</f>
        <v>928227.62</v>
      </c>
      <c r="H60" s="11" t="n">
        <f aca="false">+H54</f>
        <v>864179.91422</v>
      </c>
      <c r="I60" s="7" t="n">
        <f aca="false">+I54</f>
        <v>64047.70578</v>
      </c>
      <c r="J60" s="7"/>
      <c r="K60" s="20"/>
      <c r="L60" s="21"/>
    </row>
    <row r="61" customFormat="false" ht="12.75" hidden="false" customHeight="false" outlineLevel="0" collapsed="false">
      <c r="A61" s="0" t="n">
        <f aca="false">+A60+1</f>
        <v>60</v>
      </c>
      <c r="B61" s="6"/>
      <c r="C61" s="6"/>
      <c r="D61" s="22"/>
      <c r="E61" s="6" t="s">
        <v>69</v>
      </c>
      <c r="F61" s="6"/>
      <c r="G61" s="7" t="n">
        <f aca="false">+G14</f>
        <v>515346</v>
      </c>
      <c r="H61" s="11" t="n">
        <f aca="false">+H14</f>
        <v>479787.126</v>
      </c>
      <c r="I61" s="7" t="n">
        <f aca="false">+I14</f>
        <v>35558.874</v>
      </c>
      <c r="J61" s="7"/>
      <c r="K61" s="20"/>
      <c r="L61" s="21"/>
    </row>
    <row r="62" customFormat="false" ht="12.75" hidden="false" customHeight="false" outlineLevel="0" collapsed="false">
      <c r="A62" s="0" t="n">
        <f aca="false">+A61+1</f>
        <v>61</v>
      </c>
      <c r="B62" s="6"/>
      <c r="C62" s="6"/>
      <c r="D62" s="22"/>
      <c r="E62" s="6" t="s">
        <v>70</v>
      </c>
      <c r="F62" s="6"/>
      <c r="G62" s="7" t="n">
        <f aca="false">SUM(G60:G61)</f>
        <v>1443573.62</v>
      </c>
      <c r="H62" s="11" t="n">
        <f aca="false">SUM(H60:H61)</f>
        <v>1343967.04022</v>
      </c>
      <c r="I62" s="7" t="n">
        <f aca="false">SUM(I60:I61)</f>
        <v>99606.57978</v>
      </c>
      <c r="J62" s="7"/>
      <c r="K62" s="20"/>
      <c r="L62" s="21"/>
    </row>
    <row r="63" customFormat="false" ht="12.75" hidden="false" customHeight="false" outlineLevel="0" collapsed="false">
      <c r="A63" s="0" t="n">
        <f aca="false">+A62+1</f>
        <v>62</v>
      </c>
      <c r="B63" s="6"/>
      <c r="C63" s="6"/>
      <c r="D63" s="6"/>
      <c r="F63" s="6"/>
      <c r="H63" s="19"/>
      <c r="I63" s="6"/>
      <c r="J63" s="6"/>
      <c r="K63" s="19"/>
    </row>
    <row r="64" customFormat="false" ht="12.75" hidden="false" customHeight="false" outlineLevel="0" collapsed="false">
      <c r="A64" s="0" t="n">
        <f aca="false">+A63+1</f>
        <v>63</v>
      </c>
      <c r="B64" s="6"/>
      <c r="C64" s="6"/>
      <c r="D64" s="6"/>
      <c r="E64" s="6" t="s">
        <v>71</v>
      </c>
      <c r="F64" s="6"/>
      <c r="H64" s="19"/>
      <c r="I64" s="6"/>
      <c r="J64" s="7" t="n">
        <f aca="false">+J54</f>
        <v>29470.17149</v>
      </c>
      <c r="K64" s="11" t="n">
        <f aca="false">+K54</f>
        <v>478636.23351</v>
      </c>
      <c r="L64" s="7" t="n">
        <f aca="false">+L54</f>
        <v>508106.405</v>
      </c>
    </row>
    <row r="65" customFormat="false" ht="12.75" hidden="false" customHeight="false" outlineLevel="0" collapsed="false">
      <c r="A65" s="0" t="n">
        <f aca="false">+A64+1</f>
        <v>64</v>
      </c>
      <c r="B65" s="6"/>
      <c r="C65" s="6"/>
      <c r="D65" s="6"/>
      <c r="E65" s="6" t="s">
        <v>72</v>
      </c>
      <c r="F65" s="6"/>
      <c r="H65" s="19"/>
      <c r="I65" s="6"/>
      <c r="J65" s="7" t="n">
        <f aca="false">+J14</f>
        <v>36606.062</v>
      </c>
      <c r="K65" s="11" t="n">
        <f aca="false">+K14</f>
        <v>594532.938</v>
      </c>
      <c r="L65" s="7" t="n">
        <f aca="false">+L14</f>
        <v>631139</v>
      </c>
    </row>
    <row r="66" customFormat="false" ht="12.75" hidden="false" customHeight="false" outlineLevel="0" collapsed="false">
      <c r="A66" s="0" t="n">
        <f aca="false">+A65+1</f>
        <v>65</v>
      </c>
      <c r="B66" s="6"/>
      <c r="C66" s="6"/>
      <c r="D66" s="6"/>
      <c r="E66" s="6" t="s">
        <v>73</v>
      </c>
      <c r="H66" s="20"/>
      <c r="I66" s="6"/>
      <c r="J66" s="7" t="n">
        <f aca="false">SUM(J64:J65)</f>
        <v>66076.23349</v>
      </c>
      <c r="K66" s="11" t="n">
        <f aca="false">SUM(K64:K65)</f>
        <v>1073169.17151</v>
      </c>
      <c r="L66" s="7" t="n">
        <f aca="false">SUM(L64:L65)</f>
        <v>1139245.405</v>
      </c>
    </row>
    <row r="67" customFormat="false" ht="12.75" hidden="false" customHeight="false" outlineLevel="0" collapsed="false">
      <c r="A67" s="0" t="n">
        <f aca="false">+A66+1</f>
        <v>66</v>
      </c>
      <c r="B67" s="6"/>
      <c r="C67" s="6"/>
      <c r="F67" s="7" t="s">
        <v>74</v>
      </c>
      <c r="H67" s="11" t="n">
        <v>4486912</v>
      </c>
      <c r="I67" s="6"/>
      <c r="J67" s="6"/>
      <c r="K67" s="19"/>
      <c r="L67" s="6"/>
    </row>
    <row r="68" customFormat="false" ht="12.75" hidden="false" customHeight="false" outlineLevel="0" collapsed="false">
      <c r="A68" s="0" t="n">
        <f aca="false">+A67+1</f>
        <v>67</v>
      </c>
      <c r="B68" s="6"/>
      <c r="C68" s="6"/>
      <c r="D68" s="23"/>
      <c r="E68" s="6"/>
      <c r="F68" s="7" t="s">
        <v>75</v>
      </c>
      <c r="G68" s="7"/>
      <c r="H68" s="11" t="n">
        <v>4431717</v>
      </c>
      <c r="I68" s="6"/>
      <c r="J68" s="6"/>
      <c r="K68" s="19"/>
      <c r="L68" s="6"/>
    </row>
    <row r="69" customFormat="false" ht="12.75" hidden="false" customHeight="false" outlineLevel="0" collapsed="false">
      <c r="A69" s="0" t="n">
        <f aca="false">+A68+1</f>
        <v>68</v>
      </c>
      <c r="B69" s="6"/>
      <c r="C69" s="6"/>
      <c r="D69" s="23"/>
      <c r="E69" s="6"/>
      <c r="F69" s="24" t="s">
        <v>76</v>
      </c>
      <c r="G69" s="25" t="n">
        <v>0</v>
      </c>
      <c r="H69" s="19"/>
      <c r="I69" s="6"/>
      <c r="J69" s="6"/>
      <c r="K69" s="19"/>
      <c r="L69" s="6"/>
    </row>
    <row r="70" customFormat="false" ht="12.75" hidden="false" customHeight="false" outlineLevel="0" collapsed="false">
      <c r="A70" s="0" t="n">
        <f aca="false">+A69+1</f>
        <v>69</v>
      </c>
      <c r="B70" s="6"/>
      <c r="C70" s="6"/>
      <c r="D70" s="23"/>
      <c r="E70" s="6"/>
      <c r="G70" s="7"/>
      <c r="H70" s="19"/>
      <c r="I70" s="6"/>
      <c r="J70" s="6"/>
      <c r="K70" s="19"/>
      <c r="L70" s="6"/>
    </row>
    <row r="71" customFormat="false" ht="12.75" hidden="false" customHeight="false" outlineLevel="0" collapsed="false">
      <c r="A71" s="0" t="n">
        <f aca="false">+A70+1</f>
        <v>70</v>
      </c>
      <c r="B71" s="6"/>
      <c r="C71" s="6"/>
      <c r="D71" s="23"/>
      <c r="E71" s="6"/>
      <c r="F71" s="7" t="s">
        <v>77</v>
      </c>
      <c r="H71" s="11" t="n">
        <v>4600699</v>
      </c>
      <c r="I71" s="26"/>
      <c r="J71" s="26"/>
      <c r="K71" s="20"/>
      <c r="L71" s="6"/>
    </row>
    <row r="72" customFormat="false" ht="12.75" hidden="false" customHeight="false" outlineLevel="0" collapsed="false">
      <c r="A72" s="0" t="n">
        <f aca="false">+A71+1</f>
        <v>71</v>
      </c>
      <c r="B72" s="6"/>
      <c r="C72" s="6"/>
      <c r="D72" s="23"/>
      <c r="E72" s="6"/>
      <c r="F72" s="7" t="s">
        <v>78</v>
      </c>
      <c r="G72" s="7"/>
      <c r="H72" s="11" t="n">
        <v>4369571</v>
      </c>
      <c r="I72" s="6"/>
      <c r="J72" s="6"/>
      <c r="K72" s="19"/>
      <c r="L72" s="6"/>
    </row>
    <row r="73" customFormat="false" ht="12.75" hidden="false" customHeight="false" outlineLevel="0" collapsed="false">
      <c r="A73" s="0" t="n">
        <f aca="false">+A72+1</f>
        <v>72</v>
      </c>
      <c r="B73" s="6"/>
      <c r="C73" s="6"/>
      <c r="D73" s="6"/>
      <c r="E73" s="6"/>
      <c r="G73" s="7"/>
      <c r="H73" s="19"/>
      <c r="I73" s="6"/>
      <c r="J73" s="6"/>
      <c r="K73" s="19"/>
      <c r="L73" s="6"/>
    </row>
    <row r="74" customFormat="false" ht="12.75" hidden="false" customHeight="false" outlineLevel="0" collapsed="false">
      <c r="A74" s="0" t="n">
        <f aca="false">+A73+1</f>
        <v>73</v>
      </c>
      <c r="B74" s="6"/>
      <c r="C74" s="6"/>
      <c r="D74" s="6"/>
      <c r="E74" s="6"/>
      <c r="F74" s="7" t="s">
        <v>79</v>
      </c>
      <c r="H74" s="11" t="n">
        <f aca="false">IF(G69=1,H67,H71)</f>
        <v>4600699</v>
      </c>
      <c r="I74" s="6"/>
      <c r="J74" s="6"/>
      <c r="K74" s="19"/>
      <c r="L74" s="6"/>
    </row>
    <row r="75" customFormat="false" ht="12.75" hidden="false" customHeight="false" outlineLevel="0" collapsed="false">
      <c r="A75" s="0" t="n">
        <f aca="false">+A74+1</f>
        <v>74</v>
      </c>
      <c r="B75" s="6"/>
      <c r="C75" s="6"/>
      <c r="D75" s="7"/>
      <c r="F75" s="7" t="s">
        <v>80</v>
      </c>
      <c r="G75" s="7"/>
      <c r="H75" s="11" t="n">
        <f aca="false">IF(G69=1,H68,H72)</f>
        <v>4369571</v>
      </c>
      <c r="I75" s="27"/>
      <c r="J75" s="27"/>
      <c r="K75" s="28"/>
      <c r="L75" s="27"/>
    </row>
    <row r="76" customFormat="false" ht="12.75" hidden="false" customHeight="false" outlineLevel="0" collapsed="false">
      <c r="A76" s="0" t="n">
        <f aca="false">+A75+1</f>
        <v>75</v>
      </c>
      <c r="B76" s="6"/>
      <c r="C76" s="6"/>
      <c r="D76" s="6"/>
      <c r="E76" s="7"/>
      <c r="F76" s="7" t="s">
        <v>81</v>
      </c>
      <c r="H76" s="29" t="n">
        <v>0.931</v>
      </c>
      <c r="I76" s="27"/>
      <c r="J76" s="27"/>
      <c r="K76" s="28"/>
      <c r="L76" s="27"/>
    </row>
    <row r="77" customFormat="false" ht="12.75" hidden="false" customHeight="false" outlineLevel="0" collapsed="false">
      <c r="A77" s="0" t="n">
        <f aca="false">+A76+1</f>
        <v>76</v>
      </c>
      <c r="F77" s="7" t="s">
        <v>82</v>
      </c>
      <c r="G77" s="7"/>
      <c r="H77" s="29" t="n">
        <v>0.942</v>
      </c>
      <c r="I77" s="21"/>
      <c r="J77" s="21"/>
      <c r="K77" s="30"/>
      <c r="L77" s="21"/>
    </row>
    <row r="78" customFormat="false" ht="42.75" hidden="false" customHeight="false" outlineLevel="0" collapsed="false">
      <c r="A78" s="0" t="n">
        <f aca="false">+A77+1</f>
        <v>77</v>
      </c>
      <c r="D78" s="23" t="s">
        <v>83</v>
      </c>
      <c r="E78" s="31" t="s">
        <v>84</v>
      </c>
      <c r="G78" s="32"/>
      <c r="H78" s="30"/>
      <c r="I78" s="21"/>
      <c r="J78" s="21"/>
      <c r="K78" s="30"/>
      <c r="L78" s="21"/>
    </row>
    <row r="79" customFormat="false" ht="12.75" hidden="false" customHeight="false" outlineLevel="0" collapsed="false">
      <c r="A79" s="0" t="n">
        <f aca="false">+A78+1</f>
        <v>78</v>
      </c>
      <c r="G79" s="32"/>
      <c r="H79" s="30"/>
      <c r="I79" s="21"/>
      <c r="J79" s="21"/>
      <c r="K79" s="30"/>
      <c r="L79" s="21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1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14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E5" activeCellId="0" sqref="E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2.56"/>
    <col collapsed="false" customWidth="true" hidden="false" outlineLevel="0" max="6" min="6" style="0" width="14.85"/>
    <col collapsed="false" customWidth="true" hidden="false" outlineLevel="0" max="7" min="7" style="0" width="14.7"/>
    <col collapsed="false" customWidth="true" hidden="false" outlineLevel="0" max="8" min="8" style="0" width="12.7"/>
    <col collapsed="false" customWidth="true" hidden="false" outlineLevel="0" max="10" min="10" style="0" width="18.14"/>
  </cols>
  <sheetData>
    <row r="2" customFormat="false" ht="12.75" hidden="false" customHeight="false" outlineLevel="0" collapsed="false">
      <c r="E2" s="33" t="s">
        <v>85</v>
      </c>
      <c r="F2" s="33" t="s">
        <v>86</v>
      </c>
      <c r="G2" s="33" t="s">
        <v>87</v>
      </c>
      <c r="H2" s="33"/>
      <c r="I2" s="33" t="s">
        <v>88</v>
      </c>
      <c r="J2" s="33" t="s">
        <v>89</v>
      </c>
    </row>
    <row r="3" customFormat="false" ht="12.75" hidden="false" customHeight="false" outlineLevel="0" collapsed="false">
      <c r="E3" s="33"/>
      <c r="F3" s="33" t="s">
        <v>90</v>
      </c>
      <c r="G3" s="33" t="s">
        <v>91</v>
      </c>
      <c r="H3" s="33" t="s">
        <v>92</v>
      </c>
      <c r="I3" s="33"/>
      <c r="J3" s="33"/>
    </row>
    <row r="4" customFormat="false" ht="12.75" hidden="false" customHeight="false" outlineLevel="0" collapsed="false">
      <c r="B4" s="0" t="s">
        <v>93</v>
      </c>
      <c r="E4" s="32" t="n">
        <f aca="false">Sheet1!F2</f>
        <v>21073</v>
      </c>
      <c r="F4" s="32" t="n">
        <f aca="false">Sheet1!G2</f>
        <v>14675.2</v>
      </c>
      <c r="G4" s="32" t="n">
        <f aca="false">Sheet1!H2</f>
        <v>13662.6112</v>
      </c>
      <c r="H4" s="32" t="n">
        <f aca="false">F4-G4</f>
        <v>1012.5888</v>
      </c>
      <c r="I4" s="34" t="n">
        <f aca="false">F4/E4</f>
        <v>0.69639823470792</v>
      </c>
      <c r="J4" s="34" t="n">
        <f aca="false">H4/E4</f>
        <v>0.0480514781948465</v>
      </c>
    </row>
    <row r="5" customFormat="false" ht="12.75" hidden="false" customHeight="false" outlineLevel="0" collapsed="false">
      <c r="B5" s="0" t="s">
        <v>94</v>
      </c>
      <c r="E5" s="32" t="n">
        <f aca="false">Sheet1!F3</f>
        <v>109</v>
      </c>
      <c r="F5" s="32" t="n">
        <f aca="false">Sheet1!G3</f>
        <v>21.5</v>
      </c>
      <c r="G5" s="32" t="n">
        <f aca="false">Sheet1!H3</f>
        <v>20.0165</v>
      </c>
      <c r="H5" s="32" t="n">
        <f aca="false">F5-G5</f>
        <v>1.4835</v>
      </c>
      <c r="I5" s="34" t="n">
        <f aca="false">F5/E5</f>
        <v>0.197247706422018</v>
      </c>
      <c r="J5" s="34" t="n">
        <f aca="false">H5/E5</f>
        <v>0.0136100917431193</v>
      </c>
    </row>
    <row r="6" customFormat="false" ht="12.75" hidden="false" customHeight="false" outlineLevel="0" collapsed="false">
      <c r="H6" s="32"/>
      <c r="I6" s="34"/>
      <c r="J6" s="34"/>
    </row>
    <row r="7" customFormat="false" ht="12.75" hidden="false" customHeight="false" outlineLevel="0" collapsed="false">
      <c r="B7" s="0" t="s">
        <v>95</v>
      </c>
      <c r="E7" s="32" t="n">
        <f aca="false">SUM(Sheet1!F7:F11)</f>
        <v>690083</v>
      </c>
      <c r="F7" s="32" t="n">
        <f aca="false">SUM(Sheet1!G7:G11)</f>
        <v>473468</v>
      </c>
      <c r="G7" s="32" t="n">
        <f aca="false">SUM(Sheet1!H7:H11)</f>
        <v>440798.708</v>
      </c>
      <c r="H7" s="32" t="n">
        <f aca="false">F7-G7</f>
        <v>32669.292</v>
      </c>
      <c r="I7" s="34" t="n">
        <f aca="false">F7/E7</f>
        <v>0.686102976018827</v>
      </c>
      <c r="J7" s="34" t="n">
        <f aca="false">H7/E7</f>
        <v>0.0473411053452991</v>
      </c>
    </row>
    <row r="8" customFormat="false" ht="12.75" hidden="false" customHeight="false" outlineLevel="0" collapsed="false">
      <c r="B8" s="0" t="s">
        <v>94</v>
      </c>
      <c r="E8" s="32" t="n">
        <f aca="false">SUM(Sheet1!F12:F13)</f>
        <v>27109</v>
      </c>
      <c r="F8" s="32" t="n">
        <f aca="false">SUM(Sheet1!G12:G13)</f>
        <v>9391</v>
      </c>
      <c r="G8" s="32" t="n">
        <f aca="false">SUM(Sheet1!H12:H13)</f>
        <v>8743.021</v>
      </c>
      <c r="H8" s="32" t="n">
        <f aca="false">F8-G8</f>
        <v>647.978999999999</v>
      </c>
      <c r="I8" s="34" t="n">
        <f aca="false">F8/E8</f>
        <v>0.346416319303552</v>
      </c>
      <c r="J8" s="34" t="n">
        <f aca="false">H8/E8</f>
        <v>0.0239027260319451</v>
      </c>
    </row>
    <row r="9" customFormat="false" ht="12.75" hidden="false" customHeight="false" outlineLevel="0" collapsed="false">
      <c r="H9" s="32"/>
      <c r="I9" s="34"/>
      <c r="J9" s="34"/>
    </row>
    <row r="10" customFormat="false" ht="12.75" hidden="false" customHeight="false" outlineLevel="0" collapsed="false">
      <c r="B10" s="0" t="s">
        <v>96</v>
      </c>
      <c r="E10" s="32" t="n">
        <f aca="false">SUM(Sheet1!F16:F17)</f>
        <v>109448</v>
      </c>
      <c r="F10" s="32" t="n">
        <f aca="false">SUM(Sheet1!G16:G17)</f>
        <v>111681.18</v>
      </c>
      <c r="G10" s="32" t="n">
        <f aca="false">SUM(Sheet1!H16:H17)</f>
        <v>103975.17858</v>
      </c>
      <c r="H10" s="32" t="n">
        <f aca="false">F10-G10</f>
        <v>7706.00141999999</v>
      </c>
      <c r="I10" s="34" t="n">
        <f aca="false">F10/E10</f>
        <v>1.02040402748337</v>
      </c>
      <c r="J10" s="34" t="n">
        <f aca="false">H10/E10</f>
        <v>0.0704078778963525</v>
      </c>
    </row>
    <row r="11" customFormat="false" ht="12.75" hidden="false" customHeight="false" outlineLevel="0" collapsed="false">
      <c r="B11" s="0" t="s">
        <v>97</v>
      </c>
      <c r="E11" s="32" t="n">
        <f aca="false">SUM(Sheet1!F18:F29)</f>
        <v>20685</v>
      </c>
      <c r="F11" s="32" t="n">
        <f aca="false">SUM(Sheet1!G18:G29)</f>
        <v>19389</v>
      </c>
      <c r="G11" s="32" t="n">
        <f aca="false">SUM(Sheet1!H18:H29)</f>
        <v>18051.159</v>
      </c>
      <c r="H11" s="32" t="n">
        <f aca="false">F11-G11</f>
        <v>1337.841</v>
      </c>
      <c r="I11" s="34" t="n">
        <f aca="false">F11/E11</f>
        <v>0.937345902828136</v>
      </c>
      <c r="J11" s="34" t="n">
        <f aca="false">H11/E11</f>
        <v>0.0646768672951414</v>
      </c>
    </row>
    <row r="12" customFormat="false" ht="12.75" hidden="false" customHeight="false" outlineLevel="0" collapsed="false">
      <c r="H12" s="32"/>
      <c r="I12" s="34"/>
      <c r="J12" s="34"/>
    </row>
    <row r="13" customFormat="false" ht="12.75" hidden="false" customHeight="false" outlineLevel="0" collapsed="false">
      <c r="B13" s="0" t="s">
        <v>98</v>
      </c>
      <c r="E13" s="32" t="n">
        <f aca="false">SUM(Sheet1!F32:F43)</f>
        <v>991021</v>
      </c>
      <c r="F13" s="32" t="n">
        <f aca="false">SUM(Sheet1!G32:G43)</f>
        <v>912793.62</v>
      </c>
      <c r="G13" s="32" t="n">
        <f aca="false">SUM(Sheet1!H32:H43)</f>
        <v>849810.86022</v>
      </c>
      <c r="H13" s="32" t="n">
        <f aca="false">F13-G13</f>
        <v>62982.75978</v>
      </c>
      <c r="I13" s="34" t="n">
        <f aca="false">F13/E13</f>
        <v>0.921063852330072</v>
      </c>
      <c r="J13" s="34" t="n">
        <f aca="false">H13/E13</f>
        <v>0.0635534058107749</v>
      </c>
    </row>
    <row r="14" customFormat="false" ht="12.75" hidden="false" customHeight="false" outlineLevel="0" collapsed="false">
      <c r="B14" s="0" t="s">
        <v>97</v>
      </c>
      <c r="E14" s="32" t="n">
        <f aca="false">SUM(Sheet1!F44:F53)</f>
        <v>18979</v>
      </c>
      <c r="F14" s="32" t="n">
        <f aca="false">SUM(Sheet1!G44:G53)</f>
        <v>15434</v>
      </c>
      <c r="G14" s="32" t="n">
        <f aca="false">SUM(Sheet1!H44:H53)</f>
        <v>14369.054</v>
      </c>
      <c r="H14" s="32" t="n">
        <f aca="false">F14-G14</f>
        <v>1064.946</v>
      </c>
      <c r="I14" s="34" t="n">
        <f aca="false">F14/E14</f>
        <v>0.813214605616734</v>
      </c>
      <c r="J14" s="34" t="n">
        <f aca="false">H14/E14</f>
        <v>0.0561118077875546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2001-11-11T14:52:22Z</dcterms:created>
  <dc:creator>Greg Lander</dc:creator>
  <dc:description/>
  <dc:language>en-US</dc:language>
  <cp:lastModifiedBy>David Ziner</cp:lastModifiedBy>
  <cp:lastPrinted>2001-11-12T23:20:13Z</cp:lastPrinted>
  <dcterms:modified xsi:type="dcterms:W3CDTF">2001-11-12T22:28:43Z</dcterms:modified>
  <cp:revision>0</cp:revision>
  <dc:subject/>
  <dc:title/>
</cp:coreProperties>
</file>