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tra's" sheetId="1" state="visible" r:id="rId3"/>
    <sheet name="TW's" sheetId="2" state="visible" r:id="rId4"/>
    <sheet name="Max Rates" sheetId="3" state="visible" r:id="rId5"/>
  </sheets>
  <definedNames>
    <definedName function="false" hidden="false" localSheetId="0" name="_xlnm.Print_Area" vbProcedure="false">'Astra''s'!$A$1:$Q$49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<sst xmlns="http://schemas.openxmlformats.org/spreadsheetml/2006/main" count="175" uniqueCount="68">
  <si>
    <t xml:space="preserve">TW/Astra 50,000 MMBtu/d East Capacity Block</t>
  </si>
  <si>
    <t xml:space="preserve">Fee Calculations</t>
  </si>
  <si>
    <t xml:space="preserve">CR #27495</t>
  </si>
  <si>
    <t xml:space="preserve">Gas Daily Midpoint</t>
  </si>
  <si>
    <t xml:space="preserve">TW   </t>
  </si>
  <si>
    <t xml:space="preserve">Spread to TW</t>
  </si>
  <si>
    <t xml:space="preserve">Transwestern System Rate Calc.</t>
  </si>
  <si>
    <t xml:space="preserve">Adj  </t>
  </si>
  <si>
    <t xml:space="preserve">E to E</t>
  </si>
  <si>
    <t xml:space="preserve">less Resv</t>
  </si>
  <si>
    <t xml:space="preserve">Delivered Vol, mmbtu</t>
  </si>
  <si>
    <t xml:space="preserve">Contract</t>
  </si>
  <si>
    <t xml:space="preserve">TW</t>
  </si>
  <si>
    <t xml:space="preserve">TW  </t>
  </si>
  <si>
    <t xml:space="preserve">Resv</t>
  </si>
  <si>
    <t xml:space="preserve">Cost,  $/mmbtu</t>
  </si>
  <si>
    <t xml:space="preserve">Commodity</t>
  </si>
  <si>
    <t xml:space="preserve">PGE</t>
  </si>
  <si>
    <t xml:space="preserve">SCG</t>
  </si>
  <si>
    <t xml:space="preserve">  Calculated Total Theoretical Profit, $</t>
  </si>
  <si>
    <t xml:space="preserve">Profit Share</t>
  </si>
  <si>
    <t xml:space="preserve">Demand</t>
  </si>
  <si>
    <t xml:space="preserve">    Contract System Rates *</t>
  </si>
  <si>
    <t xml:space="preserve">                         Revenues</t>
  </si>
  <si>
    <t xml:space="preserve">Day</t>
  </si>
  <si>
    <t xml:space="preserve">Perm</t>
  </si>
  <si>
    <t xml:space="preserve">Rate</t>
  </si>
  <si>
    <t xml:space="preserve">Floor</t>
  </si>
  <si>
    <t xml:space="preserve">Total</t>
  </si>
  <si>
    <t xml:space="preserve">Astra 70%</t>
  </si>
  <si>
    <t xml:space="preserve">TW 30%</t>
  </si>
  <si>
    <t xml:space="preserve">Volumes</t>
  </si>
  <si>
    <t xml:space="preserve">Commodity Floor</t>
  </si>
  <si>
    <t xml:space="preserve">Reservation Charges</t>
  </si>
  <si>
    <t xml:space="preserve">Summary</t>
  </si>
  <si>
    <t xml:space="preserve">Difference between Total amt. Due to System Rates</t>
  </si>
  <si>
    <t xml:space="preserve">Delivered Volume, mmbtu</t>
  </si>
  <si>
    <t xml:space="preserve">Contracted Vol, mmbtu/d</t>
  </si>
  <si>
    <t xml:space="preserve">TW Profit Share, $</t>
  </si>
  <si>
    <t xml:space="preserve">Total Amt due TW, $</t>
  </si>
  <si>
    <t xml:space="preserve">Cmmdty Rate, $/mmbtu</t>
  </si>
  <si>
    <t xml:space="preserve">Days in month</t>
  </si>
  <si>
    <t xml:space="preserve">Reservation Charge, $</t>
  </si>
  <si>
    <t xml:space="preserve">Total Cmmdty Floor, $</t>
  </si>
  <si>
    <t xml:space="preserve">Resv Charge, $/mmbtu</t>
  </si>
  <si>
    <t xml:space="preserve">Commodity Costs, $</t>
  </si>
  <si>
    <t xml:space="preserve">Resv Charge, $</t>
  </si>
  <si>
    <t xml:space="preserve">Difference to Model Calculation</t>
  </si>
  <si>
    <t xml:space="preserve">Commodity Floor of .0246; Can't go below rate of .0246</t>
  </si>
  <si>
    <t xml:space="preserve">Notes: "Adj TW Per" is the fuel adjusted price = (TW Per) / 0.95</t>
  </si>
  <si>
    <t xml:space="preserve">Spread</t>
  </si>
  <si>
    <t xml:space="preserve">ADJ PGE</t>
  </si>
  <si>
    <t xml:space="preserve">ADJ SCG</t>
  </si>
  <si>
    <t xml:space="preserve">PGE/</t>
  </si>
  <si>
    <t xml:space="preserve">SCG/</t>
  </si>
  <si>
    <t xml:space="preserve">Calculated Total Theoretical Profit, $</t>
  </si>
  <si>
    <t xml:space="preserve">TW Perm</t>
  </si>
  <si>
    <t xml:space="preserve">minus</t>
  </si>
  <si>
    <t xml:space="preserve">X</t>
  </si>
  <si>
    <t xml:space="preserve">Fuel</t>
  </si>
  <si>
    <t xml:space="preserve">Vols</t>
  </si>
  <si>
    <t xml:space="preserve">Vol</t>
  </si>
  <si>
    <t xml:space="preserve">Value</t>
  </si>
  <si>
    <t xml:space="preserve">Max Rate</t>
  </si>
  <si>
    <t xml:space="preserve">Total Amt  for West Vols.</t>
  </si>
  <si>
    <t xml:space="preserve">Amount to receive East</t>
  </si>
  <si>
    <t xml:space="preserve">Reservation Charge - East</t>
  </si>
  <si>
    <t xml:space="preserve">Commodity Costs West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</si>
</sst>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mmmm\ yyyy"/>
    <numFmt numFmtId="166" formatCode="0.000"/>
    <numFmt numFmtId="167" formatCode="0.0000"/>
    <numFmt numFmtId="168" formatCode="_(* #,##0.00_);_(* \(#,##0.00\);_(* \-??_);_(@_)"/>
    <numFmt numFmtId="169" formatCode="_(* #,##0.0000_);_(* \(#,##0.0000\);_(* \-??_);_(@_)"/>
    <numFmt numFmtId="170" formatCode="0"/>
    <numFmt numFmtId="171" formatCode="#,##0"/>
    <numFmt numFmtId="172" formatCode="\$#,##0.00_);[RED]&quot;($&quot;#,##0.00\)"/>
    <numFmt numFmtId="173" formatCode="#,##0.00"/>
    <numFmt numFmtId="174" formatCode="_(* #,##0_);_(* \(#,##0\);_(* \-??_);_(@_)"/>
    <numFmt numFmtId="175" formatCode="[$-409]#,##0.00_);\(#,##0.00\)"/>
    <numFmt numFmtId="176" formatCode="0.0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color rgb="FFFF0000"/>
      <name val="Arial"/>
      <family val="2"/>
    </font>
    <font>
      <b val="true"/>
      <sz val="7"/>
      <name val="Arial"/>
      <family val="2"/>
    </font>
    <font>
      <sz val="7"/>
      <name val="Arial"/>
      <family val="2"/>
    </font>
    <font>
      <sz val="9"/>
      <name val="Arial"/>
      <family val="2"/>
    </font>
    <font>
      <i val="true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</fills>
  <borders count="38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3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8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5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5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3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3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5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2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3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3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3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5" fillId="2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3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12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3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2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4" min="2" style="0" width="7.7"/>
    <col collapsed="false" customWidth="true" hidden="false" outlineLevel="0" max="5" min="5" style="0" width="7.28"/>
    <col collapsed="false" customWidth="true" hidden="false" outlineLevel="0" max="6" min="6" style="0" width="6.7"/>
    <col collapsed="false" customWidth="true" hidden="false" outlineLevel="0" max="8" min="7" style="0" width="7.7"/>
    <col collapsed="false" customWidth="true" hidden="false" outlineLevel="0" max="9" min="9" style="0" width="10.28"/>
    <col collapsed="false" customWidth="true" hidden="false" outlineLevel="0" max="11" min="10" style="0" width="7.7"/>
    <col collapsed="false" customWidth="true" hidden="false" outlineLevel="0" max="12" min="12" style="0" width="8.7"/>
    <col collapsed="false" customWidth="true" hidden="false" outlineLevel="0" max="15" min="13" style="0" width="9.28"/>
    <col collapsed="false" customWidth="true" hidden="false" outlineLevel="0" max="17" min="17" style="0" width="9.85"/>
    <col collapsed="false" customWidth="true" hidden="false" outlineLevel="0" max="20" min="20" style="0" width="10.85"/>
    <col collapsed="false" customWidth="true" hidden="false" outlineLevel="0" max="21" min="21" style="0" width="11.42"/>
    <col collapsed="false" customWidth="true" hidden="false" outlineLevel="0" max="22" min="22" style="0" width="11.28"/>
    <col collapsed="false" customWidth="true" hidden="false" outlineLevel="0" max="24" min="24" style="0" width="11.28"/>
  </cols>
  <sheetData>
    <row r="1" customFormat="false" ht="12" hidden="false" customHeight="true" outlineLevel="0" collapsed="false">
      <c r="A1" s="1"/>
      <c r="B1" s="2" t="n">
        <v>37043</v>
      </c>
      <c r="C1" s="2"/>
      <c r="D1" s="3"/>
      <c r="R1" s="3"/>
    </row>
    <row r="2" customFormat="false" ht="12" hidden="false" customHeight="true" outlineLevel="0" collapsed="false">
      <c r="A2" s="1"/>
      <c r="B2" s="4" t="s">
        <v>0</v>
      </c>
      <c r="C2" s="5"/>
      <c r="D2" s="3"/>
      <c r="R2" s="3"/>
    </row>
    <row r="3" customFormat="false" ht="12" hidden="false" customHeight="true" outlineLevel="0" collapsed="false">
      <c r="A3" s="1"/>
      <c r="B3" s="4" t="s">
        <v>1</v>
      </c>
      <c r="D3" s="3"/>
      <c r="R3" s="3"/>
    </row>
    <row r="4" customFormat="false" ht="12" hidden="false" customHeight="true" outlineLevel="0" collapsed="false">
      <c r="A4" s="1"/>
      <c r="B4" s="6" t="s">
        <v>2</v>
      </c>
      <c r="C4" s="7"/>
      <c r="D4" s="8"/>
      <c r="E4" s="7"/>
      <c r="F4" s="8"/>
      <c r="G4" s="8"/>
      <c r="H4" s="8"/>
      <c r="I4" s="8"/>
      <c r="J4" s="8"/>
      <c r="K4" s="8"/>
      <c r="L4" s="8"/>
      <c r="M4" s="9"/>
      <c r="N4" s="8"/>
      <c r="O4" s="8"/>
      <c r="P4" s="8"/>
      <c r="Q4" s="8"/>
      <c r="R4" s="3"/>
    </row>
    <row r="5" customFormat="false" ht="12.75" hidden="false" customHeight="false" outlineLevel="0" collapsed="false">
      <c r="A5" s="10"/>
      <c r="B5" s="11" t="s">
        <v>3</v>
      </c>
      <c r="C5" s="11"/>
      <c r="D5" s="11"/>
      <c r="E5" s="11"/>
      <c r="F5" s="12" t="s">
        <v>4</v>
      </c>
      <c r="G5" s="13" t="s">
        <v>5</v>
      </c>
      <c r="H5" s="13"/>
      <c r="I5" s="14"/>
      <c r="J5" s="15"/>
      <c r="K5" s="9"/>
      <c r="L5" s="3"/>
      <c r="M5" s="16"/>
      <c r="N5" s="3"/>
      <c r="O5" s="3"/>
      <c r="P5" s="17"/>
      <c r="Q5" s="18"/>
      <c r="R5" s="3"/>
      <c r="S5" s="19"/>
      <c r="T5" s="20"/>
      <c r="U5" s="21" t="s">
        <v>6</v>
      </c>
      <c r="V5" s="22"/>
      <c r="W5" s="22"/>
      <c r="X5" s="23"/>
    </row>
    <row r="6" customFormat="false" ht="12.75" hidden="false" customHeight="false" outlineLevel="0" collapsed="false">
      <c r="A6" s="10"/>
      <c r="B6" s="24"/>
      <c r="C6" s="25"/>
      <c r="D6" s="25"/>
      <c r="E6" s="25" t="s">
        <v>7</v>
      </c>
      <c r="F6" s="12" t="s">
        <v>8</v>
      </c>
      <c r="G6" s="13" t="s">
        <v>9</v>
      </c>
      <c r="H6" s="13"/>
      <c r="I6" s="26"/>
      <c r="J6" s="27" t="s">
        <v>10</v>
      </c>
      <c r="K6" s="27"/>
      <c r="L6" s="27"/>
      <c r="M6" s="3"/>
      <c r="N6" s="3"/>
      <c r="O6" s="3"/>
      <c r="P6" s="28"/>
      <c r="Q6" s="29"/>
      <c r="R6" s="3"/>
      <c r="S6" s="30" t="s">
        <v>11</v>
      </c>
      <c r="T6" s="31"/>
      <c r="U6" s="32"/>
      <c r="V6" s="32"/>
      <c r="W6" s="32"/>
      <c r="X6" s="33"/>
    </row>
    <row r="7" customFormat="false" ht="12.75" hidden="false" customHeight="false" outlineLevel="0" collapsed="false">
      <c r="A7" s="10"/>
      <c r="B7" s="34"/>
      <c r="C7" s="35"/>
      <c r="D7" s="25" t="s">
        <v>12</v>
      </c>
      <c r="E7" s="25" t="s">
        <v>13</v>
      </c>
      <c r="F7" s="12" t="s">
        <v>14</v>
      </c>
      <c r="G7" s="36" t="s">
        <v>15</v>
      </c>
      <c r="H7" s="36"/>
      <c r="I7" s="37" t="s">
        <v>16</v>
      </c>
      <c r="J7" s="38" t="s">
        <v>17</v>
      </c>
      <c r="K7" s="38" t="s">
        <v>18</v>
      </c>
      <c r="L7" s="3"/>
      <c r="M7" s="39" t="s">
        <v>19</v>
      </c>
      <c r="N7" s="39"/>
      <c r="O7" s="39"/>
      <c r="P7" s="26" t="s">
        <v>20</v>
      </c>
      <c r="Q7" s="26"/>
      <c r="R7" s="35"/>
      <c r="S7" s="40" t="s">
        <v>21</v>
      </c>
      <c r="T7" s="41" t="s">
        <v>22</v>
      </c>
      <c r="U7" s="42"/>
      <c r="V7" s="41" t="s">
        <v>23</v>
      </c>
      <c r="W7" s="43"/>
      <c r="X7" s="44"/>
    </row>
    <row r="8" customFormat="false" ht="13.5" hidden="false" customHeight="false" outlineLevel="0" collapsed="false">
      <c r="A8" s="45" t="s">
        <v>24</v>
      </c>
      <c r="B8" s="46" t="s">
        <v>17</v>
      </c>
      <c r="C8" s="47" t="s">
        <v>18</v>
      </c>
      <c r="D8" s="48" t="s">
        <v>25</v>
      </c>
      <c r="E8" s="48" t="s">
        <v>25</v>
      </c>
      <c r="F8" s="49" t="s">
        <v>26</v>
      </c>
      <c r="G8" s="50" t="s">
        <v>17</v>
      </c>
      <c r="H8" s="51" t="s">
        <v>18</v>
      </c>
      <c r="I8" s="52" t="s">
        <v>27</v>
      </c>
      <c r="J8" s="46" t="n">
        <v>56698</v>
      </c>
      <c r="K8" s="47" t="n">
        <v>10487</v>
      </c>
      <c r="L8" s="51" t="s">
        <v>28</v>
      </c>
      <c r="M8" s="46" t="s">
        <v>17</v>
      </c>
      <c r="N8" s="47" t="s">
        <v>18</v>
      </c>
      <c r="O8" s="47" t="s">
        <v>28</v>
      </c>
      <c r="P8" s="50" t="s">
        <v>29</v>
      </c>
      <c r="Q8" s="53" t="s">
        <v>30</v>
      </c>
      <c r="R8" s="35"/>
      <c r="S8" s="54" t="s">
        <v>31</v>
      </c>
      <c r="T8" s="55" t="s">
        <v>21</v>
      </c>
      <c r="U8" s="56" t="s">
        <v>16</v>
      </c>
      <c r="V8" s="55" t="s">
        <v>21</v>
      </c>
      <c r="W8" s="55" t="s">
        <v>16</v>
      </c>
      <c r="X8" s="57" t="s">
        <v>28</v>
      </c>
    </row>
    <row r="9" customFormat="false" ht="12" hidden="false" customHeight="true" outlineLevel="0" collapsed="false">
      <c r="A9" s="10" t="n">
        <v>1</v>
      </c>
      <c r="B9" s="58" t="n">
        <v>4.535</v>
      </c>
      <c r="C9" s="59" t="n">
        <v>9.92</v>
      </c>
      <c r="D9" s="60" t="n">
        <v>3.59</v>
      </c>
      <c r="E9" s="61" t="n">
        <f aca="false">ROUND(D9/0.95,4)</f>
        <v>3.7789</v>
      </c>
      <c r="F9" s="62" t="n">
        <v>0.0325</v>
      </c>
      <c r="G9" s="63" t="n">
        <f aca="false">+B9-(E9+F9)</f>
        <v>0.7236</v>
      </c>
      <c r="H9" s="64" t="n">
        <f aca="false">+C9-(E9+F9)</f>
        <v>6.1086</v>
      </c>
      <c r="I9" s="65"/>
      <c r="J9" s="66" t="n">
        <v>0</v>
      </c>
      <c r="K9" s="67" t="n">
        <v>8087</v>
      </c>
      <c r="L9" s="68" t="n">
        <f aca="false">J9+K9</f>
        <v>8087</v>
      </c>
      <c r="M9" s="69" t="n">
        <f aca="false">ROUND(J9*G9,2)</f>
        <v>0</v>
      </c>
      <c r="N9" s="70" t="n">
        <f aca="false">ROUND(H9*K9,2)</f>
        <v>49400.25</v>
      </c>
      <c r="O9" s="70" t="n">
        <f aca="false">+N9+M9</f>
        <v>49400.25</v>
      </c>
      <c r="P9" s="71" t="n">
        <f aca="false">ROUND(O9*0.7,2)</f>
        <v>34580.18</v>
      </c>
      <c r="Q9" s="72" t="n">
        <f aca="false">ROUND(O9*0.3,2)</f>
        <v>14820.08</v>
      </c>
      <c r="R9" s="9"/>
      <c r="S9" s="73" t="n">
        <f aca="false">$L$43</f>
        <v>50000</v>
      </c>
      <c r="T9" s="74" t="n">
        <v>0.0325</v>
      </c>
      <c r="U9" s="75" t="n">
        <v>0.0246</v>
      </c>
      <c r="V9" s="76" t="n">
        <f aca="false">T9*S9</f>
        <v>1625</v>
      </c>
      <c r="W9" s="77" t="n">
        <f aca="false">U9*L9</f>
        <v>198.9402</v>
      </c>
      <c r="X9" s="78" t="n">
        <f aca="false">SUM(V9:W9)</f>
        <v>1823.9402</v>
      </c>
    </row>
    <row r="10" customFormat="false" ht="12" hidden="false" customHeight="true" outlineLevel="0" collapsed="false">
      <c r="A10" s="10" t="n">
        <f aca="false">+A9+1</f>
        <v>2</v>
      </c>
      <c r="B10" s="79" t="n">
        <v>3.05</v>
      </c>
      <c r="C10" s="59" t="n">
        <v>7.915</v>
      </c>
      <c r="D10" s="60" t="n">
        <v>3.375</v>
      </c>
      <c r="E10" s="61" t="n">
        <f aca="false">ROUND(D10/0.95,4)</f>
        <v>3.5526</v>
      </c>
      <c r="F10" s="62" t="n">
        <v>0.0325</v>
      </c>
      <c r="G10" s="63" t="n">
        <f aca="false">+B10-(E10+F10)</f>
        <v>-0.5351</v>
      </c>
      <c r="H10" s="64" t="n">
        <f aca="false">+C10-(E10+F10)</f>
        <v>4.3299</v>
      </c>
      <c r="I10" s="80"/>
      <c r="J10" s="81" t="n">
        <v>0</v>
      </c>
      <c r="K10" s="82" t="n">
        <v>14866</v>
      </c>
      <c r="L10" s="68" t="n">
        <f aca="false">J10+K10</f>
        <v>14866</v>
      </c>
      <c r="M10" s="69" t="n">
        <f aca="false">ROUND(J10*G10,2)</f>
        <v>-0</v>
      </c>
      <c r="N10" s="70" t="n">
        <f aca="false">ROUND(H10*K10,2)</f>
        <v>64368.29</v>
      </c>
      <c r="O10" s="70" t="n">
        <f aca="false">+N10+M10</f>
        <v>64368.29</v>
      </c>
      <c r="P10" s="71" t="n">
        <f aca="false">ROUND(O10*0.7,2)</f>
        <v>45057.8</v>
      </c>
      <c r="Q10" s="72" t="n">
        <f aca="false">ROUND(O10*0.3,2)</f>
        <v>19310.49</v>
      </c>
      <c r="R10" s="9"/>
      <c r="S10" s="73" t="n">
        <f aca="false">$L$43</f>
        <v>50000</v>
      </c>
      <c r="T10" s="74" t="n">
        <v>0.0325</v>
      </c>
      <c r="U10" s="75" t="n">
        <v>0.0246</v>
      </c>
      <c r="V10" s="76" t="n">
        <f aca="false">T10*S10</f>
        <v>1625</v>
      </c>
      <c r="W10" s="77" t="n">
        <f aca="false">U10*L10</f>
        <v>365.7036</v>
      </c>
      <c r="X10" s="78" t="n">
        <f aca="false">SUM(V10:W10)</f>
        <v>1990.7036</v>
      </c>
    </row>
    <row r="11" customFormat="false" ht="12" hidden="false" customHeight="true" outlineLevel="0" collapsed="false">
      <c r="A11" s="83" t="n">
        <f aca="false">+A10+1</f>
        <v>3</v>
      </c>
      <c r="B11" s="79" t="n">
        <v>3.05</v>
      </c>
      <c r="C11" s="59" t="n">
        <v>7.915</v>
      </c>
      <c r="D11" s="60" t="n">
        <v>3.375</v>
      </c>
      <c r="E11" s="61" t="n">
        <f aca="false">ROUND(D11/0.95,4)</f>
        <v>3.5526</v>
      </c>
      <c r="F11" s="62" t="n">
        <v>0.0325</v>
      </c>
      <c r="G11" s="63" t="n">
        <f aca="false">+B11-(E11+F11)</f>
        <v>-0.5351</v>
      </c>
      <c r="H11" s="64" t="n">
        <f aca="false">+C11-(E11+F11)</f>
        <v>4.3299</v>
      </c>
      <c r="I11" s="80"/>
      <c r="J11" s="81" t="n">
        <v>0</v>
      </c>
      <c r="K11" s="82" t="n">
        <v>21339</v>
      </c>
      <c r="L11" s="68" t="n">
        <f aca="false">J11+K11</f>
        <v>21339</v>
      </c>
      <c r="M11" s="69" t="n">
        <f aca="false">ROUND(J11*G11,2)</f>
        <v>-0</v>
      </c>
      <c r="N11" s="70" t="n">
        <f aca="false">ROUND(H11*K11,2)</f>
        <v>92395.74</v>
      </c>
      <c r="O11" s="70" t="n">
        <f aca="false">+N11+M11</f>
        <v>92395.74</v>
      </c>
      <c r="P11" s="71" t="n">
        <f aca="false">ROUND(O11*0.7,2)</f>
        <v>64677.02</v>
      </c>
      <c r="Q11" s="72" t="n">
        <f aca="false">ROUND(O11*0.3,2)</f>
        <v>27718.72</v>
      </c>
      <c r="R11" s="9"/>
      <c r="S11" s="73" t="n">
        <f aca="false">$L$43</f>
        <v>50000</v>
      </c>
      <c r="T11" s="74" t="n">
        <v>0.0325</v>
      </c>
      <c r="U11" s="75" t="n">
        <v>0.0246</v>
      </c>
      <c r="V11" s="76" t="n">
        <f aca="false">T11*S11</f>
        <v>1625</v>
      </c>
      <c r="W11" s="77" t="n">
        <f aca="false">U11*L11</f>
        <v>524.9394</v>
      </c>
      <c r="X11" s="78" t="n">
        <f aca="false">SUM(V11:W11)</f>
        <v>2149.9394</v>
      </c>
    </row>
    <row r="12" customFormat="false" ht="12" hidden="false" customHeight="true" outlineLevel="0" collapsed="false">
      <c r="A12" s="10" t="n">
        <f aca="false">+A11+1</f>
        <v>4</v>
      </c>
      <c r="B12" s="79" t="n">
        <v>3.05</v>
      </c>
      <c r="C12" s="59" t="n">
        <v>7.915</v>
      </c>
      <c r="D12" s="60" t="n">
        <v>3.375</v>
      </c>
      <c r="E12" s="61" t="n">
        <f aca="false">ROUND(D12/0.95,4)</f>
        <v>3.5526</v>
      </c>
      <c r="F12" s="62" t="n">
        <v>0.0325</v>
      </c>
      <c r="G12" s="63" t="n">
        <f aca="false">+B12-(E12+F12)</f>
        <v>-0.5351</v>
      </c>
      <c r="H12" s="64" t="n">
        <f aca="false">+C12-(E12+F12)</f>
        <v>4.3299</v>
      </c>
      <c r="I12" s="80"/>
      <c r="J12" s="81" t="n">
        <v>0</v>
      </c>
      <c r="K12" s="82" t="n">
        <v>13326</v>
      </c>
      <c r="L12" s="68" t="n">
        <f aca="false">J12+K12</f>
        <v>13326</v>
      </c>
      <c r="M12" s="69" t="n">
        <f aca="false">ROUND(J12*G12,2)</f>
        <v>-0</v>
      </c>
      <c r="N12" s="70" t="n">
        <f aca="false">ROUND(H12*K12,2)</f>
        <v>57700.25</v>
      </c>
      <c r="O12" s="70" t="n">
        <f aca="false">+N12+M12</f>
        <v>57700.25</v>
      </c>
      <c r="P12" s="71" t="n">
        <f aca="false">ROUND(O12*0.7,2)</f>
        <v>40390.18</v>
      </c>
      <c r="Q12" s="72" t="n">
        <f aca="false">ROUND(O12*0.3,2)</f>
        <v>17310.08</v>
      </c>
      <c r="R12" s="9"/>
      <c r="S12" s="73" t="n">
        <f aca="false">$L$43</f>
        <v>50000</v>
      </c>
      <c r="T12" s="74" t="n">
        <v>0.0325</v>
      </c>
      <c r="U12" s="75" t="n">
        <v>0.0246</v>
      </c>
      <c r="V12" s="76" t="n">
        <f aca="false">T12*S12</f>
        <v>1625</v>
      </c>
      <c r="W12" s="77" t="n">
        <f aca="false">U12*L12</f>
        <v>327.8196</v>
      </c>
      <c r="X12" s="78" t="n">
        <f aca="false">SUM(V12:W12)</f>
        <v>1952.8196</v>
      </c>
    </row>
    <row r="13" customFormat="false" ht="12" hidden="false" customHeight="true" outlineLevel="0" collapsed="false">
      <c r="A13" s="10" t="n">
        <f aca="false">+A12+1</f>
        <v>5</v>
      </c>
      <c r="B13" s="79" t="n">
        <v>3.51</v>
      </c>
      <c r="C13" s="59" t="n">
        <v>8.95</v>
      </c>
      <c r="D13" s="60" t="n">
        <v>3.845</v>
      </c>
      <c r="E13" s="61" t="n">
        <f aca="false">ROUND(D13/0.95,4)</f>
        <v>4.0474</v>
      </c>
      <c r="F13" s="62" t="n">
        <v>0.0325</v>
      </c>
      <c r="G13" s="63" t="n">
        <f aca="false">+B13-(E13+F13)</f>
        <v>-0.5699</v>
      </c>
      <c r="H13" s="64" t="n">
        <f aca="false">+C13-(E13+F13)</f>
        <v>4.8701</v>
      </c>
      <c r="I13" s="80"/>
      <c r="J13" s="81" t="n">
        <v>0</v>
      </c>
      <c r="K13" s="82" t="n">
        <v>14976</v>
      </c>
      <c r="L13" s="68" t="n">
        <f aca="false">J13+K13</f>
        <v>14976</v>
      </c>
      <c r="M13" s="69" t="n">
        <f aca="false">ROUND(J13*G13,2)</f>
        <v>-0</v>
      </c>
      <c r="N13" s="70" t="n">
        <f aca="false">ROUND(H13*K13,2)</f>
        <v>72934.62</v>
      </c>
      <c r="O13" s="70" t="n">
        <f aca="false">+N13+M13</f>
        <v>72934.62</v>
      </c>
      <c r="P13" s="71" t="n">
        <f aca="false">ROUND(O13*0.7,2)</f>
        <v>51054.23</v>
      </c>
      <c r="Q13" s="72" t="n">
        <f aca="false">ROUND(O13*0.3,2)</f>
        <v>21880.39</v>
      </c>
      <c r="R13" s="9"/>
      <c r="S13" s="73" t="n">
        <f aca="false">$L$43</f>
        <v>50000</v>
      </c>
      <c r="T13" s="74" t="n">
        <v>0.0325</v>
      </c>
      <c r="U13" s="75" t="n">
        <v>0.0246</v>
      </c>
      <c r="V13" s="76" t="n">
        <f aca="false">T13*S13</f>
        <v>1625</v>
      </c>
      <c r="W13" s="77" t="n">
        <f aca="false">U13*L13</f>
        <v>368.4096</v>
      </c>
      <c r="X13" s="78" t="n">
        <f aca="false">SUM(V13:W13)</f>
        <v>1993.4096</v>
      </c>
    </row>
    <row r="14" customFormat="false" ht="12" hidden="false" customHeight="true" outlineLevel="0" collapsed="false">
      <c r="A14" s="10" t="n">
        <f aca="false">+A13+1</f>
        <v>6</v>
      </c>
      <c r="B14" s="79" t="n">
        <v>3.945</v>
      </c>
      <c r="C14" s="59" t="n">
        <v>9.425</v>
      </c>
      <c r="D14" s="60" t="n">
        <v>3.875</v>
      </c>
      <c r="E14" s="61" t="n">
        <f aca="false">ROUND(D14/0.95,4)</f>
        <v>4.0789</v>
      </c>
      <c r="F14" s="62" t="n">
        <v>0.0325</v>
      </c>
      <c r="G14" s="63" t="n">
        <f aca="false">+B14-(E14+F14)</f>
        <v>-0.1664</v>
      </c>
      <c r="H14" s="64" t="n">
        <f aca="false">+C14-(E14+F14)</f>
        <v>5.3136</v>
      </c>
      <c r="I14" s="80"/>
      <c r="J14" s="81" t="n">
        <v>0</v>
      </c>
      <c r="K14" s="82" t="n">
        <v>12388</v>
      </c>
      <c r="L14" s="68" t="n">
        <f aca="false">J14+K14</f>
        <v>12388</v>
      </c>
      <c r="M14" s="69" t="n">
        <f aca="false">ROUND(J14*G14,2)</f>
        <v>-0</v>
      </c>
      <c r="N14" s="70" t="n">
        <f aca="false">ROUND(H14*K14,2)</f>
        <v>65824.88</v>
      </c>
      <c r="O14" s="70" t="n">
        <f aca="false">+N14+M14</f>
        <v>65824.88</v>
      </c>
      <c r="P14" s="71" t="n">
        <f aca="false">ROUND(O14*0.7,2)</f>
        <v>46077.42</v>
      </c>
      <c r="Q14" s="72" t="n">
        <f aca="false">ROUND(O14*0.3,2)</f>
        <v>19747.46</v>
      </c>
      <c r="R14" s="9"/>
      <c r="S14" s="73" t="n">
        <f aca="false">$L$43</f>
        <v>50000</v>
      </c>
      <c r="T14" s="74" t="n">
        <v>0.0325</v>
      </c>
      <c r="U14" s="75" t="n">
        <v>0.0246</v>
      </c>
      <c r="V14" s="76" t="n">
        <f aca="false">T14*S14</f>
        <v>1625</v>
      </c>
      <c r="W14" s="77" t="n">
        <f aca="false">U14*L14</f>
        <v>304.7448</v>
      </c>
      <c r="X14" s="78" t="n">
        <f aca="false">SUM(V14:W14)</f>
        <v>1929.7448</v>
      </c>
    </row>
    <row r="15" customFormat="false" ht="12" hidden="false" customHeight="true" outlineLevel="0" collapsed="false">
      <c r="A15" s="10" t="n">
        <f aca="false">+A14+1</f>
        <v>7</v>
      </c>
      <c r="B15" s="79" t="n">
        <v>3.08</v>
      </c>
      <c r="C15" s="59" t="n">
        <v>7.985</v>
      </c>
      <c r="D15" s="60" t="n">
        <v>3.55</v>
      </c>
      <c r="E15" s="61" t="n">
        <f aca="false">ROUND(D15/0.95,4)</f>
        <v>3.7368</v>
      </c>
      <c r="F15" s="62" t="n">
        <v>0.0325</v>
      </c>
      <c r="G15" s="63" t="n">
        <f aca="false">+B15-(E15+F15)</f>
        <v>-0.6893</v>
      </c>
      <c r="H15" s="64" t="n">
        <f aca="false">+C15-(E15+F15)</f>
        <v>4.2157</v>
      </c>
      <c r="I15" s="80"/>
      <c r="J15" s="81" t="n">
        <v>0</v>
      </c>
      <c r="K15" s="82" t="n">
        <v>12022</v>
      </c>
      <c r="L15" s="68" t="n">
        <f aca="false">J15+K15</f>
        <v>12022</v>
      </c>
      <c r="M15" s="69" t="n">
        <f aca="false">ROUND(J15*G15,2)</f>
        <v>-0</v>
      </c>
      <c r="N15" s="70" t="n">
        <f aca="false">ROUND(H15*K15,2)</f>
        <v>50681.15</v>
      </c>
      <c r="O15" s="70" t="n">
        <f aca="false">+N15+M15</f>
        <v>50681.15</v>
      </c>
      <c r="P15" s="71" t="n">
        <f aca="false">ROUND(O15*0.7,2)</f>
        <v>35476.81</v>
      </c>
      <c r="Q15" s="72" t="n">
        <f aca="false">ROUND(O15*0.3,2)</f>
        <v>15204.35</v>
      </c>
      <c r="R15" s="9"/>
      <c r="S15" s="73" t="n">
        <f aca="false">$L$43</f>
        <v>50000</v>
      </c>
      <c r="T15" s="74" t="n">
        <v>0.0325</v>
      </c>
      <c r="U15" s="75" t="n">
        <v>0.0246</v>
      </c>
      <c r="V15" s="76" t="n">
        <f aca="false">T15*S15</f>
        <v>1625</v>
      </c>
      <c r="W15" s="77" t="n">
        <f aca="false">U15*L15</f>
        <v>295.7412</v>
      </c>
      <c r="X15" s="78" t="n">
        <f aca="false">SUM(V15:W15)</f>
        <v>1920.7412</v>
      </c>
    </row>
    <row r="16" customFormat="false" ht="12" hidden="false" customHeight="true" outlineLevel="0" collapsed="false">
      <c r="A16" s="10" t="n">
        <f aca="false">+A15+1</f>
        <v>8</v>
      </c>
      <c r="B16" s="79" t="n">
        <v>3.15</v>
      </c>
      <c r="C16" s="59" t="n">
        <v>5.82</v>
      </c>
      <c r="D16" s="60" t="n">
        <v>3.4</v>
      </c>
      <c r="E16" s="61" t="n">
        <f aca="false">ROUND(D16/0.95,4)</f>
        <v>3.5789</v>
      </c>
      <c r="F16" s="62" t="n">
        <v>0.0325</v>
      </c>
      <c r="G16" s="63" t="n">
        <f aca="false">+B16-(E16+F16)</f>
        <v>-0.4614</v>
      </c>
      <c r="H16" s="64" t="n">
        <f aca="false">+C16-(E16+F16)</f>
        <v>2.2086</v>
      </c>
      <c r="I16" s="80"/>
      <c r="J16" s="81" t="n">
        <v>0</v>
      </c>
      <c r="K16" s="82" t="n">
        <v>10650</v>
      </c>
      <c r="L16" s="68" t="n">
        <f aca="false">J16+K16</f>
        <v>10650</v>
      </c>
      <c r="M16" s="69" t="n">
        <f aca="false">ROUND(J16*G16,2)</f>
        <v>-0</v>
      </c>
      <c r="N16" s="70" t="n">
        <f aca="false">ROUND(H16*K16,2)</f>
        <v>23521.59</v>
      </c>
      <c r="O16" s="70" t="n">
        <f aca="false">+N16+M16</f>
        <v>23521.59</v>
      </c>
      <c r="P16" s="71" t="n">
        <f aca="false">ROUND(O16*0.7,2)</f>
        <v>16465.11</v>
      </c>
      <c r="Q16" s="72" t="n">
        <f aca="false">ROUND(O16*0.3,2)</f>
        <v>7056.48</v>
      </c>
      <c r="R16" s="9"/>
      <c r="S16" s="73" t="n">
        <f aca="false">$L$43</f>
        <v>50000</v>
      </c>
      <c r="T16" s="74" t="n">
        <v>0.0325</v>
      </c>
      <c r="U16" s="75" t="n">
        <v>0.0246</v>
      </c>
      <c r="V16" s="76" t="n">
        <f aca="false">T16*S16</f>
        <v>1625</v>
      </c>
      <c r="W16" s="77" t="n">
        <f aca="false">U16*L16</f>
        <v>261.99</v>
      </c>
      <c r="X16" s="78" t="n">
        <f aca="false">SUM(V16:W16)</f>
        <v>1886.99</v>
      </c>
    </row>
    <row r="17" customFormat="false" ht="12" hidden="false" customHeight="true" outlineLevel="0" collapsed="false">
      <c r="A17" s="10" t="n">
        <f aca="false">+A16+1</f>
        <v>9</v>
      </c>
      <c r="B17" s="79" t="n">
        <v>2.915</v>
      </c>
      <c r="C17" s="59" t="n">
        <v>3.535</v>
      </c>
      <c r="D17" s="60" t="n">
        <v>3.245</v>
      </c>
      <c r="E17" s="61" t="n">
        <f aca="false">ROUND(D17/0.95,4)</f>
        <v>3.4158</v>
      </c>
      <c r="F17" s="62" t="n">
        <v>0.0325</v>
      </c>
      <c r="G17" s="63" t="n">
        <f aca="false">+B17-(E17+F17)</f>
        <v>-0.5333</v>
      </c>
      <c r="H17" s="64" t="n">
        <f aca="false">+C17-(E17+F17)</f>
        <v>0.0867</v>
      </c>
      <c r="I17" s="80"/>
      <c r="J17" s="81" t="n">
        <v>0</v>
      </c>
      <c r="K17" s="82" t="n">
        <v>0</v>
      </c>
      <c r="L17" s="68" t="n">
        <f aca="false">J17+K17</f>
        <v>0</v>
      </c>
      <c r="M17" s="69" t="n">
        <f aca="false">ROUND(J17*G17,2)</f>
        <v>-0</v>
      </c>
      <c r="N17" s="70" t="n">
        <f aca="false">ROUND(H17*K17,2)</f>
        <v>0</v>
      </c>
      <c r="O17" s="70" t="n">
        <f aca="false">+N17+M17</f>
        <v>0</v>
      </c>
      <c r="P17" s="71" t="n">
        <f aca="false">ROUND(O17*0.7,2)</f>
        <v>0</v>
      </c>
      <c r="Q17" s="72" t="n">
        <f aca="false">ROUND(O17*0.3,2)</f>
        <v>0</v>
      </c>
      <c r="R17" s="9"/>
      <c r="S17" s="73" t="n">
        <f aca="false">$L$43</f>
        <v>50000</v>
      </c>
      <c r="T17" s="74" t="n">
        <v>0.0325</v>
      </c>
      <c r="U17" s="75" t="n">
        <v>0.0246</v>
      </c>
      <c r="V17" s="76" t="n">
        <f aca="false">T17*S17</f>
        <v>1625</v>
      </c>
      <c r="W17" s="77" t="n">
        <f aca="false">U17*L17</f>
        <v>0</v>
      </c>
      <c r="X17" s="78" t="n">
        <f aca="false">SUM(V17:W17)</f>
        <v>1625</v>
      </c>
    </row>
    <row r="18" customFormat="false" ht="12" hidden="false" customHeight="true" outlineLevel="0" collapsed="false">
      <c r="A18" s="10" t="n">
        <f aca="false">+A17+1</f>
        <v>10</v>
      </c>
      <c r="B18" s="79" t="n">
        <v>2.915</v>
      </c>
      <c r="C18" s="59" t="n">
        <v>3.535</v>
      </c>
      <c r="D18" s="60" t="n">
        <v>3.245</v>
      </c>
      <c r="E18" s="61" t="n">
        <f aca="false">ROUND(D18/0.95,4)</f>
        <v>3.4158</v>
      </c>
      <c r="F18" s="62" t="n">
        <v>0.0325</v>
      </c>
      <c r="G18" s="63" t="n">
        <f aca="false">+B18-(E18+F18)</f>
        <v>-0.5333</v>
      </c>
      <c r="H18" s="64" t="n">
        <f aca="false">+C18-(E18+F18)</f>
        <v>0.0867</v>
      </c>
      <c r="I18" s="80"/>
      <c r="J18" s="81" t="n">
        <v>0</v>
      </c>
      <c r="K18" s="82" t="n">
        <v>0</v>
      </c>
      <c r="L18" s="68" t="n">
        <f aca="false">J18+K18</f>
        <v>0</v>
      </c>
      <c r="M18" s="69" t="n">
        <f aca="false">ROUND(J18*G18,2)</f>
        <v>-0</v>
      </c>
      <c r="N18" s="70" t="n">
        <f aca="false">ROUND(H18*K18,2)</f>
        <v>0</v>
      </c>
      <c r="O18" s="70" t="n">
        <f aca="false">+N18+M18</f>
        <v>0</v>
      </c>
      <c r="P18" s="71" t="n">
        <f aca="false">ROUND(O18*0.7,2)</f>
        <v>0</v>
      </c>
      <c r="Q18" s="72" t="n">
        <f aca="false">ROUND(O18*0.3,2)</f>
        <v>0</v>
      </c>
      <c r="R18" s="9"/>
      <c r="S18" s="73" t="n">
        <f aca="false">$L$43</f>
        <v>50000</v>
      </c>
      <c r="T18" s="74" t="n">
        <v>0.0325</v>
      </c>
      <c r="U18" s="75" t="n">
        <v>0.0246</v>
      </c>
      <c r="V18" s="76" t="n">
        <f aca="false">T18*S18</f>
        <v>1625</v>
      </c>
      <c r="W18" s="77" t="n">
        <f aca="false">U18*L18</f>
        <v>0</v>
      </c>
      <c r="X18" s="78" t="n">
        <f aca="false">SUM(V18:W18)</f>
        <v>1625</v>
      </c>
    </row>
    <row r="19" customFormat="false" ht="12" hidden="false" customHeight="true" outlineLevel="0" collapsed="false">
      <c r="A19" s="10" t="n">
        <f aca="false">+A18+1</f>
        <v>11</v>
      </c>
      <c r="B19" s="79" t="n">
        <v>2.915</v>
      </c>
      <c r="C19" s="59" t="n">
        <v>3.535</v>
      </c>
      <c r="D19" s="60" t="n">
        <v>3.245</v>
      </c>
      <c r="E19" s="61" t="n">
        <f aca="false">ROUND(D19/0.95,4)</f>
        <v>3.4158</v>
      </c>
      <c r="F19" s="62" t="n">
        <v>0.0325</v>
      </c>
      <c r="G19" s="63" t="n">
        <f aca="false">+B19-(E19+F19)</f>
        <v>-0.5333</v>
      </c>
      <c r="H19" s="64" t="n">
        <f aca="false">+C19-(E19+F19)</f>
        <v>0.0867</v>
      </c>
      <c r="I19" s="80"/>
      <c r="J19" s="81" t="n">
        <v>0</v>
      </c>
      <c r="K19" s="82" t="n">
        <v>21930</v>
      </c>
      <c r="L19" s="68" t="n">
        <f aca="false">J19+K19</f>
        <v>21930</v>
      </c>
      <c r="M19" s="69" t="n">
        <f aca="false">ROUND(J19*G19,2)</f>
        <v>-0</v>
      </c>
      <c r="N19" s="70" t="n">
        <f aca="false">ROUND(H19*K19,2)</f>
        <v>1901.33</v>
      </c>
      <c r="O19" s="70" t="n">
        <f aca="false">+N19+M19</f>
        <v>1901.33</v>
      </c>
      <c r="P19" s="71" t="n">
        <f aca="false">ROUND(O19*0.7,2)</f>
        <v>1330.93</v>
      </c>
      <c r="Q19" s="72" t="n">
        <f aca="false">ROUND(O19*0.3,2)</f>
        <v>570.4</v>
      </c>
      <c r="R19" s="9"/>
      <c r="S19" s="73" t="n">
        <f aca="false">$L$43</f>
        <v>50000</v>
      </c>
      <c r="T19" s="74" t="n">
        <v>0.0325</v>
      </c>
      <c r="U19" s="75" t="n">
        <v>0.0246</v>
      </c>
      <c r="V19" s="76" t="n">
        <f aca="false">T19*S19</f>
        <v>1625</v>
      </c>
      <c r="W19" s="77" t="n">
        <f aca="false">U19*L19</f>
        <v>539.478</v>
      </c>
      <c r="X19" s="78" t="n">
        <f aca="false">SUM(V19:W19)</f>
        <v>2164.478</v>
      </c>
    </row>
    <row r="20" customFormat="false" ht="12" hidden="false" customHeight="true" outlineLevel="0" collapsed="false">
      <c r="A20" s="10" t="n">
        <f aca="false">+A19+1</f>
        <v>12</v>
      </c>
      <c r="B20" s="79" t="n">
        <v>3.385</v>
      </c>
      <c r="C20" s="59" t="n">
        <v>6.735</v>
      </c>
      <c r="D20" s="60" t="n">
        <v>3.615</v>
      </c>
      <c r="E20" s="61" t="n">
        <f aca="false">ROUND(D20/0.95,4)</f>
        <v>3.8053</v>
      </c>
      <c r="F20" s="62" t="n">
        <v>0.0325</v>
      </c>
      <c r="G20" s="63" t="n">
        <f aca="false">+B20-(E20+F20)</f>
        <v>-0.4528</v>
      </c>
      <c r="H20" s="64" t="n">
        <f aca="false">+C20-(E20+F20)</f>
        <v>2.8972</v>
      </c>
      <c r="I20" s="80"/>
      <c r="J20" s="81" t="n">
        <v>0</v>
      </c>
      <c r="K20" s="82" t="n">
        <v>13104</v>
      </c>
      <c r="L20" s="68" t="n">
        <f aca="false">J20+K20</f>
        <v>13104</v>
      </c>
      <c r="M20" s="69" t="n">
        <f aca="false">ROUND(J20*G20,2)</f>
        <v>-0</v>
      </c>
      <c r="N20" s="70" t="n">
        <f aca="false">ROUND(H20*K20,2)</f>
        <v>37964.91</v>
      </c>
      <c r="O20" s="70" t="n">
        <f aca="false">+N20+M20</f>
        <v>37964.91</v>
      </c>
      <c r="P20" s="71" t="n">
        <f aca="false">ROUND(O20*0.7,2)</f>
        <v>26575.44</v>
      </c>
      <c r="Q20" s="72" t="n">
        <f aca="false">ROUND(O20*0.3,2)</f>
        <v>11389.47</v>
      </c>
      <c r="R20" s="9"/>
      <c r="S20" s="73" t="n">
        <f aca="false">$L$43</f>
        <v>50000</v>
      </c>
      <c r="T20" s="74" t="n">
        <v>0.0325</v>
      </c>
      <c r="U20" s="75" t="n">
        <v>0.0246</v>
      </c>
      <c r="V20" s="76" t="n">
        <f aca="false">T20*S20</f>
        <v>1625</v>
      </c>
      <c r="W20" s="77" t="n">
        <f aca="false">U20*L20</f>
        <v>322.3584</v>
      </c>
      <c r="X20" s="78" t="n">
        <f aca="false">SUM(V20:W20)</f>
        <v>1947.3584</v>
      </c>
    </row>
    <row r="21" customFormat="false" ht="12" hidden="false" customHeight="true" outlineLevel="0" collapsed="false">
      <c r="A21" s="10" t="n">
        <f aca="false">+A20+1</f>
        <v>13</v>
      </c>
      <c r="B21" s="79" t="n">
        <v>3.89</v>
      </c>
      <c r="C21" s="59" t="n">
        <v>7.595</v>
      </c>
      <c r="D21" s="60" t="n">
        <v>3.795</v>
      </c>
      <c r="E21" s="61" t="n">
        <f aca="false">ROUND(D21/0.95,4)</f>
        <v>3.9947</v>
      </c>
      <c r="F21" s="62" t="n">
        <v>0.0325</v>
      </c>
      <c r="G21" s="63" t="n">
        <f aca="false">+B21-(E21+F21)</f>
        <v>-0.1372</v>
      </c>
      <c r="H21" s="64" t="n">
        <f aca="false">+C21-(E21+F21)</f>
        <v>3.5678</v>
      </c>
      <c r="I21" s="80"/>
      <c r="J21" s="81" t="n">
        <v>0</v>
      </c>
      <c r="K21" s="82" t="n">
        <v>33378</v>
      </c>
      <c r="L21" s="68" t="n">
        <f aca="false">J21+K21</f>
        <v>33378</v>
      </c>
      <c r="M21" s="69" t="n">
        <f aca="false">ROUND(J21*G21,2)</f>
        <v>-0</v>
      </c>
      <c r="N21" s="70" t="n">
        <f aca="false">ROUND(H21*K21,2)</f>
        <v>119086.03</v>
      </c>
      <c r="O21" s="70" t="n">
        <f aca="false">+N21+M21</f>
        <v>119086.03</v>
      </c>
      <c r="P21" s="71" t="n">
        <f aca="false">ROUND(O21*0.7,2)</f>
        <v>83360.22</v>
      </c>
      <c r="Q21" s="72" t="n">
        <f aca="false">ROUND(O21*0.3,2)</f>
        <v>35725.81</v>
      </c>
      <c r="R21" s="9"/>
      <c r="S21" s="73" t="n">
        <f aca="false">$L$43</f>
        <v>50000</v>
      </c>
      <c r="T21" s="74" t="n">
        <v>0.0325</v>
      </c>
      <c r="U21" s="75" t="n">
        <v>0.0246</v>
      </c>
      <c r="V21" s="76" t="n">
        <f aca="false">T21*S21</f>
        <v>1625</v>
      </c>
      <c r="W21" s="77" t="n">
        <f aca="false">U21*L21</f>
        <v>821.0988</v>
      </c>
      <c r="X21" s="78" t="n">
        <f aca="false">SUM(V21:W21)</f>
        <v>2446.0988</v>
      </c>
    </row>
    <row r="22" customFormat="false" ht="12" hidden="false" customHeight="true" outlineLevel="0" collapsed="false">
      <c r="A22" s="10" t="n">
        <f aca="false">+A21+1</f>
        <v>14</v>
      </c>
      <c r="B22" s="79" t="n">
        <v>3.64</v>
      </c>
      <c r="C22" s="59" t="n">
        <v>8.47</v>
      </c>
      <c r="D22" s="60" t="n">
        <v>4.125</v>
      </c>
      <c r="E22" s="61" t="n">
        <f aca="false">ROUND(D22/0.95,4)</f>
        <v>4.3421</v>
      </c>
      <c r="F22" s="62" t="n">
        <v>0.0325</v>
      </c>
      <c r="G22" s="63" t="n">
        <f aca="false">+B22-(E22+F22)</f>
        <v>-0.7346</v>
      </c>
      <c r="H22" s="64" t="n">
        <f aca="false">+C22-(E22+F22)</f>
        <v>4.0954</v>
      </c>
      <c r="I22" s="80"/>
      <c r="J22" s="81" t="n">
        <v>0</v>
      </c>
      <c r="K22" s="82" t="n">
        <v>12373</v>
      </c>
      <c r="L22" s="68" t="n">
        <f aca="false">J22+K22</f>
        <v>12373</v>
      </c>
      <c r="M22" s="69" t="n">
        <f aca="false">ROUND(J22*G22,2)</f>
        <v>-0</v>
      </c>
      <c r="N22" s="70" t="n">
        <f aca="false">ROUND(H22*K22,2)</f>
        <v>50672.38</v>
      </c>
      <c r="O22" s="70" t="n">
        <f aca="false">+N22+M22</f>
        <v>50672.38</v>
      </c>
      <c r="P22" s="71" t="n">
        <f aca="false">ROUND(O22*0.7,2)</f>
        <v>35470.67</v>
      </c>
      <c r="Q22" s="72" t="n">
        <f aca="false">ROUND(O22*0.3,2)</f>
        <v>15201.71</v>
      </c>
      <c r="R22" s="9"/>
      <c r="S22" s="73" t="n">
        <f aca="false">$L$43</f>
        <v>50000</v>
      </c>
      <c r="T22" s="74" t="n">
        <v>0.0325</v>
      </c>
      <c r="U22" s="75" t="n">
        <v>0.0246</v>
      </c>
      <c r="V22" s="76" t="n">
        <f aca="false">T22*S22</f>
        <v>1625</v>
      </c>
      <c r="W22" s="77" t="n">
        <f aca="false">U22*L22</f>
        <v>304.3758</v>
      </c>
      <c r="X22" s="78" t="n">
        <f aca="false">SUM(V22:W22)</f>
        <v>1929.3758</v>
      </c>
    </row>
    <row r="23" customFormat="false" ht="12" hidden="false" customHeight="true" outlineLevel="0" collapsed="false">
      <c r="A23" s="10" t="n">
        <f aca="false">+A22+1</f>
        <v>15</v>
      </c>
      <c r="B23" s="79" t="n">
        <v>3.515</v>
      </c>
      <c r="C23" s="59" t="n">
        <v>6.9</v>
      </c>
      <c r="D23" s="60" t="n">
        <v>4.125</v>
      </c>
      <c r="E23" s="61" t="n">
        <f aca="false">ROUND(D23/0.95,4)</f>
        <v>4.3421</v>
      </c>
      <c r="F23" s="62" t="n">
        <v>0.0325</v>
      </c>
      <c r="G23" s="63" t="n">
        <f aca="false">+B23-(E23+F23)</f>
        <v>-0.8596</v>
      </c>
      <c r="H23" s="64" t="n">
        <f aca="false">+C23-(E23+F23)</f>
        <v>2.5254</v>
      </c>
      <c r="I23" s="84"/>
      <c r="J23" s="81" t="n">
        <v>0</v>
      </c>
      <c r="K23" s="82" t="n">
        <v>0</v>
      </c>
      <c r="L23" s="68" t="n">
        <f aca="false">J23+K23</f>
        <v>0</v>
      </c>
      <c r="M23" s="69" t="n">
        <f aca="false">ROUND(J23*G23,2)</f>
        <v>-0</v>
      </c>
      <c r="N23" s="70" t="n">
        <f aca="false">ROUND(H23*K23,2)</f>
        <v>0</v>
      </c>
      <c r="O23" s="70" t="n">
        <f aca="false">+N23+M23</f>
        <v>0</v>
      </c>
      <c r="P23" s="71" t="n">
        <f aca="false">ROUND(O23*0.7,2)</f>
        <v>0</v>
      </c>
      <c r="Q23" s="72" t="n">
        <f aca="false">ROUND(O23*0.3,2)</f>
        <v>0</v>
      </c>
      <c r="R23" s="9"/>
      <c r="S23" s="73" t="n">
        <f aca="false">$L$43</f>
        <v>50000</v>
      </c>
      <c r="T23" s="74" t="n">
        <v>0.0325</v>
      </c>
      <c r="U23" s="75" t="n">
        <v>0.0246</v>
      </c>
      <c r="V23" s="76" t="n">
        <f aca="false">T23*S23</f>
        <v>1625</v>
      </c>
      <c r="W23" s="77" t="n">
        <f aca="false">U23*L23</f>
        <v>0</v>
      </c>
      <c r="X23" s="78" t="n">
        <f aca="false">SUM(V23:W23)</f>
        <v>1625</v>
      </c>
    </row>
    <row r="24" customFormat="false" ht="12" hidden="false" customHeight="true" outlineLevel="0" collapsed="false">
      <c r="A24" s="10" t="n">
        <f aca="false">+A23+1</f>
        <v>16</v>
      </c>
      <c r="B24" s="79" t="n">
        <v>3.015</v>
      </c>
      <c r="C24" s="59" t="n">
        <v>3.735</v>
      </c>
      <c r="D24" s="60" t="n">
        <v>3.51</v>
      </c>
      <c r="E24" s="61" t="n">
        <f aca="false">ROUND(D24/0.95,4)</f>
        <v>3.6947</v>
      </c>
      <c r="F24" s="62" t="n">
        <v>0.0325</v>
      </c>
      <c r="G24" s="63" t="n">
        <f aca="false">+B24-(E24+F24)</f>
        <v>-0.7122</v>
      </c>
      <c r="H24" s="64" t="n">
        <f aca="false">+C24-(E24+F24)</f>
        <v>0.00779999999999959</v>
      </c>
      <c r="I24" s="85" t="n">
        <v>0.0246</v>
      </c>
      <c r="J24" s="81" t="n">
        <v>0</v>
      </c>
      <c r="K24" s="82" t="n">
        <v>0</v>
      </c>
      <c r="L24" s="68" t="n">
        <f aca="false">J24+K24</f>
        <v>0</v>
      </c>
      <c r="M24" s="69" t="n">
        <f aca="false">ROUND(J24*G24,2)</f>
        <v>-0</v>
      </c>
      <c r="N24" s="70" t="n">
        <f aca="false">ROUND(I24*K24,2)</f>
        <v>0</v>
      </c>
      <c r="O24" s="70" t="n">
        <f aca="false">+N24+M24</f>
        <v>0</v>
      </c>
      <c r="P24" s="71" t="n">
        <f aca="false">ROUND(O24*0.7,2)</f>
        <v>0</v>
      </c>
      <c r="Q24" s="72" t="n">
        <f aca="false">ROUND(O24*0.3,2)</f>
        <v>0</v>
      </c>
      <c r="R24" s="9"/>
      <c r="S24" s="73" t="n">
        <f aca="false">$L$43</f>
        <v>50000</v>
      </c>
      <c r="T24" s="74" t="n">
        <v>0.0325</v>
      </c>
      <c r="U24" s="75" t="n">
        <v>0.0246</v>
      </c>
      <c r="V24" s="76" t="n">
        <f aca="false">T24*S24</f>
        <v>1625</v>
      </c>
      <c r="W24" s="77" t="n">
        <f aca="false">U24*L24</f>
        <v>0</v>
      </c>
      <c r="X24" s="78" t="n">
        <f aca="false">SUM(V24:W24)</f>
        <v>1625</v>
      </c>
    </row>
    <row r="25" customFormat="false" ht="12" hidden="false" customHeight="true" outlineLevel="0" collapsed="false">
      <c r="A25" s="10" t="n">
        <f aca="false">+A24+1</f>
        <v>17</v>
      </c>
      <c r="B25" s="79" t="n">
        <v>3.015</v>
      </c>
      <c r="C25" s="59" t="n">
        <v>3.735</v>
      </c>
      <c r="D25" s="60" t="n">
        <v>3.51</v>
      </c>
      <c r="E25" s="61" t="n">
        <f aca="false">ROUND(D25/0.95,4)</f>
        <v>3.6947</v>
      </c>
      <c r="F25" s="62" t="n">
        <v>0.0325</v>
      </c>
      <c r="G25" s="63" t="n">
        <f aca="false">+B25-(E25+F25)</f>
        <v>-0.7122</v>
      </c>
      <c r="H25" s="64" t="n">
        <f aca="false">+C25-(E25+F25)</f>
        <v>0.00779999999999959</v>
      </c>
      <c r="I25" s="85" t="n">
        <v>0.0246</v>
      </c>
      <c r="J25" s="81" t="n">
        <v>0</v>
      </c>
      <c r="K25" s="82" t="n">
        <v>0</v>
      </c>
      <c r="L25" s="68" t="n">
        <f aca="false">J25+K25</f>
        <v>0</v>
      </c>
      <c r="M25" s="69" t="n">
        <f aca="false">ROUND(J25*G25,2)</f>
        <v>-0</v>
      </c>
      <c r="N25" s="70" t="n">
        <f aca="false">ROUND(I25*K25,2)</f>
        <v>0</v>
      </c>
      <c r="O25" s="70" t="n">
        <f aca="false">+N25+M25</f>
        <v>0</v>
      </c>
      <c r="P25" s="71" t="n">
        <f aca="false">ROUND(O25*0.7,2)</f>
        <v>0</v>
      </c>
      <c r="Q25" s="72" t="n">
        <f aca="false">ROUND(O25*0.3,2)</f>
        <v>0</v>
      </c>
      <c r="R25" s="9"/>
      <c r="S25" s="73" t="n">
        <f aca="false">$L$43</f>
        <v>50000</v>
      </c>
      <c r="T25" s="74" t="n">
        <v>0.0325</v>
      </c>
      <c r="U25" s="75" t="n">
        <v>0.0246</v>
      </c>
      <c r="V25" s="76" t="n">
        <f aca="false">T25*S25</f>
        <v>1625</v>
      </c>
      <c r="W25" s="77" t="n">
        <f aca="false">U25*L25</f>
        <v>0</v>
      </c>
      <c r="X25" s="78" t="n">
        <f aca="false">SUM(V25:W25)</f>
        <v>1625</v>
      </c>
    </row>
    <row r="26" customFormat="false" ht="12" hidden="false" customHeight="true" outlineLevel="0" collapsed="false">
      <c r="A26" s="10" t="n">
        <f aca="false">+A25+1</f>
        <v>18</v>
      </c>
      <c r="B26" s="79" t="n">
        <v>3.015</v>
      </c>
      <c r="C26" s="59" t="n">
        <v>3.735</v>
      </c>
      <c r="D26" s="60" t="n">
        <v>3.51</v>
      </c>
      <c r="E26" s="61" t="n">
        <f aca="false">ROUND(D26/0.95,4)</f>
        <v>3.6947</v>
      </c>
      <c r="F26" s="62" t="n">
        <v>0.0325</v>
      </c>
      <c r="G26" s="63" t="n">
        <f aca="false">+B26-(E26+F26)</f>
        <v>-0.7122</v>
      </c>
      <c r="H26" s="64" t="n">
        <f aca="false">+C26-(E26+F26)</f>
        <v>0.00779999999999959</v>
      </c>
      <c r="I26" s="85" t="n">
        <v>0.0246</v>
      </c>
      <c r="J26" s="81" t="n">
        <v>0</v>
      </c>
      <c r="K26" s="82" t="n">
        <v>19021</v>
      </c>
      <c r="L26" s="68" t="n">
        <f aca="false">J26+K26</f>
        <v>19021</v>
      </c>
      <c r="M26" s="69" t="n">
        <f aca="false">ROUND(J26*G26,2)</f>
        <v>-0</v>
      </c>
      <c r="N26" s="70" t="n">
        <f aca="false">ROUND(I26*K26,2)</f>
        <v>467.92</v>
      </c>
      <c r="O26" s="70" t="n">
        <f aca="false">+N26+M26</f>
        <v>467.92</v>
      </c>
      <c r="P26" s="71" t="n">
        <f aca="false">ROUND(O26*0.7,2)</f>
        <v>327.54</v>
      </c>
      <c r="Q26" s="72" t="n">
        <f aca="false">ROUND(O26*0.3,2)</f>
        <v>140.38</v>
      </c>
      <c r="R26" s="9"/>
      <c r="S26" s="73" t="n">
        <f aca="false">$L$43</f>
        <v>50000</v>
      </c>
      <c r="T26" s="74" t="n">
        <v>0.0325</v>
      </c>
      <c r="U26" s="75" t="n">
        <v>0.0246</v>
      </c>
      <c r="V26" s="76" t="n">
        <f aca="false">T26*S26</f>
        <v>1625</v>
      </c>
      <c r="W26" s="77" t="n">
        <f aca="false">U26*L26</f>
        <v>467.9166</v>
      </c>
      <c r="X26" s="78" t="n">
        <f aca="false">SUM(V26:W26)</f>
        <v>2092.9166</v>
      </c>
    </row>
    <row r="27" customFormat="false" ht="12" hidden="false" customHeight="true" outlineLevel="0" collapsed="false">
      <c r="A27" s="10" t="n">
        <f aca="false">+A26+1</f>
        <v>19</v>
      </c>
      <c r="B27" s="79" t="n">
        <v>4.315</v>
      </c>
      <c r="C27" s="59" t="n">
        <v>8.25</v>
      </c>
      <c r="D27" s="60" t="n">
        <v>3.71</v>
      </c>
      <c r="E27" s="61" t="n">
        <f aca="false">ROUND(D27/0.95,4)</f>
        <v>3.9053</v>
      </c>
      <c r="F27" s="62" t="n">
        <v>0.0325</v>
      </c>
      <c r="G27" s="63" t="n">
        <f aca="false">+B27-(E27+F27)</f>
        <v>0.3772</v>
      </c>
      <c r="H27" s="64" t="n">
        <f aca="false">+C27-(E27+F27)</f>
        <v>4.3122</v>
      </c>
      <c r="I27" s="84"/>
      <c r="J27" s="81" t="n">
        <v>0</v>
      </c>
      <c r="K27" s="82" t="n">
        <v>11383</v>
      </c>
      <c r="L27" s="68" t="n">
        <f aca="false">J27+K27</f>
        <v>11383</v>
      </c>
      <c r="M27" s="69" t="n">
        <f aca="false">ROUND(J27*G27,2)</f>
        <v>0</v>
      </c>
      <c r="N27" s="70" t="n">
        <f aca="false">ROUND(H27*K27,2)</f>
        <v>49085.77</v>
      </c>
      <c r="O27" s="70" t="n">
        <f aca="false">+N27+M27</f>
        <v>49085.77</v>
      </c>
      <c r="P27" s="71" t="n">
        <f aca="false">ROUND(O27*0.7,2)</f>
        <v>34360.04</v>
      </c>
      <c r="Q27" s="72" t="n">
        <f aca="false">ROUND(O27*0.3,2)</f>
        <v>14725.73</v>
      </c>
      <c r="R27" s="9"/>
      <c r="S27" s="73" t="n">
        <f aca="false">$L$43</f>
        <v>50000</v>
      </c>
      <c r="T27" s="74" t="n">
        <v>0.0325</v>
      </c>
      <c r="U27" s="75" t="n">
        <v>0.0246</v>
      </c>
      <c r="V27" s="76" t="n">
        <f aca="false">T27*S27</f>
        <v>1625</v>
      </c>
      <c r="W27" s="77" t="n">
        <f aca="false">U27*L27</f>
        <v>280.0218</v>
      </c>
      <c r="X27" s="78" t="n">
        <f aca="false">SUM(V27:W27)</f>
        <v>1905.0218</v>
      </c>
    </row>
    <row r="28" customFormat="false" ht="12" hidden="false" customHeight="true" outlineLevel="0" collapsed="false">
      <c r="A28" s="10" t="n">
        <f aca="false">+A27+1</f>
        <v>20</v>
      </c>
      <c r="B28" s="79" t="n">
        <v>4.065</v>
      </c>
      <c r="C28" s="59" t="n">
        <v>7.335</v>
      </c>
      <c r="D28" s="60" t="n">
        <v>3.92</v>
      </c>
      <c r="E28" s="61" t="n">
        <f aca="false">ROUND(D28/0.95,4)</f>
        <v>4.1263</v>
      </c>
      <c r="F28" s="62" t="n">
        <v>0.0325</v>
      </c>
      <c r="G28" s="63" t="n">
        <f aca="false">+B28-(E28+F28)</f>
        <v>-0.093799999999999</v>
      </c>
      <c r="H28" s="64" t="n">
        <f aca="false">+C28-(E28+F28)</f>
        <v>3.1762</v>
      </c>
      <c r="I28" s="80"/>
      <c r="J28" s="81" t="n">
        <v>0</v>
      </c>
      <c r="K28" s="82" t="n">
        <v>13318</v>
      </c>
      <c r="L28" s="68" t="n">
        <f aca="false">J28+K28</f>
        <v>13318</v>
      </c>
      <c r="M28" s="69" t="n">
        <f aca="false">ROUND(J28*G28,2)</f>
        <v>-0</v>
      </c>
      <c r="N28" s="70" t="n">
        <f aca="false">ROUND(H28*K28,2)</f>
        <v>42300.63</v>
      </c>
      <c r="O28" s="70" t="n">
        <f aca="false">+N28+M28</f>
        <v>42300.63</v>
      </c>
      <c r="P28" s="71" t="n">
        <f aca="false">ROUND(O28*0.7,2)</f>
        <v>29610.44</v>
      </c>
      <c r="Q28" s="72" t="n">
        <f aca="false">ROUND(O28*0.3,2)</f>
        <v>12690.19</v>
      </c>
      <c r="R28" s="9"/>
      <c r="S28" s="73" t="n">
        <f aca="false">$L$43</f>
        <v>50000</v>
      </c>
      <c r="T28" s="74" t="n">
        <v>0.0325</v>
      </c>
      <c r="U28" s="75" t="n">
        <v>0.0246</v>
      </c>
      <c r="V28" s="76" t="n">
        <f aca="false">T28*S28</f>
        <v>1625</v>
      </c>
      <c r="W28" s="77" t="n">
        <f aca="false">U28*L28</f>
        <v>327.6228</v>
      </c>
      <c r="X28" s="78" t="n">
        <f aca="false">SUM(V28:W28)</f>
        <v>1952.6228</v>
      </c>
    </row>
    <row r="29" customFormat="false" ht="12" hidden="false" customHeight="true" outlineLevel="0" collapsed="false">
      <c r="A29" s="10" t="n">
        <f aca="false">+A28+1</f>
        <v>21</v>
      </c>
      <c r="B29" s="79" t="n">
        <v>4.125</v>
      </c>
      <c r="C29" s="59" t="n">
        <v>6.89</v>
      </c>
      <c r="D29" s="60" t="n">
        <v>3.755</v>
      </c>
      <c r="E29" s="61" t="n">
        <f aca="false">ROUND(D29/0.95,4)</f>
        <v>3.9526</v>
      </c>
      <c r="F29" s="62" t="n">
        <v>0.0325</v>
      </c>
      <c r="G29" s="63" t="n">
        <f aca="false">+B29-(E29+F29)</f>
        <v>0.1399</v>
      </c>
      <c r="H29" s="64" t="n">
        <f aca="false">+C29-(E29+F29)</f>
        <v>2.9049</v>
      </c>
      <c r="I29" s="80"/>
      <c r="J29" s="81" t="n">
        <v>0</v>
      </c>
      <c r="K29" s="82" t="n">
        <v>4153</v>
      </c>
      <c r="L29" s="68" t="n">
        <f aca="false">J29+K29</f>
        <v>4153</v>
      </c>
      <c r="M29" s="69" t="n">
        <f aca="false">ROUND(J29*G29,2)</f>
        <v>0</v>
      </c>
      <c r="N29" s="70" t="n">
        <f aca="false">ROUND(H29*K29,2)</f>
        <v>12064.05</v>
      </c>
      <c r="O29" s="70" t="n">
        <f aca="false">+N29+M29</f>
        <v>12064.05</v>
      </c>
      <c r="P29" s="71" t="n">
        <f aca="false">ROUND(O29*0.7,2)</f>
        <v>8444.84</v>
      </c>
      <c r="Q29" s="72" t="n">
        <f aca="false">ROUND(O29*0.3,2)</f>
        <v>3619.22</v>
      </c>
      <c r="R29" s="9"/>
      <c r="S29" s="73" t="n">
        <f aca="false">$L$43</f>
        <v>50000</v>
      </c>
      <c r="T29" s="74" t="n">
        <v>0.0325</v>
      </c>
      <c r="U29" s="75" t="n">
        <v>0.0246</v>
      </c>
      <c r="V29" s="76" t="n">
        <f aca="false">T29*S29</f>
        <v>1625</v>
      </c>
      <c r="W29" s="77" t="n">
        <f aca="false">U29*L29</f>
        <v>102.1638</v>
      </c>
      <c r="X29" s="78" t="n">
        <f aca="false">SUM(V29:W29)</f>
        <v>1727.1638</v>
      </c>
    </row>
    <row r="30" customFormat="false" ht="12" hidden="false" customHeight="true" outlineLevel="0" collapsed="false">
      <c r="A30" s="10" t="n">
        <f aca="false">+A29+1</f>
        <v>22</v>
      </c>
      <c r="B30" s="79" t="n">
        <v>4.48</v>
      </c>
      <c r="C30" s="59" t="n">
        <v>6.54</v>
      </c>
      <c r="D30" s="60" t="n">
        <v>3.495</v>
      </c>
      <c r="E30" s="61" t="n">
        <f aca="false">ROUND(D30/0.95,4)</f>
        <v>3.6789</v>
      </c>
      <c r="F30" s="62" t="n">
        <v>0.0325</v>
      </c>
      <c r="G30" s="63" t="n">
        <f aca="false">+B30-(E30+F30)</f>
        <v>0.7686</v>
      </c>
      <c r="H30" s="64" t="n">
        <f aca="false">+C30-(E30+F30)</f>
        <v>2.8286</v>
      </c>
      <c r="I30" s="80"/>
      <c r="J30" s="81" t="n">
        <v>0</v>
      </c>
      <c r="K30" s="82" t="n">
        <v>4917</v>
      </c>
      <c r="L30" s="68" t="n">
        <f aca="false">J30+K30</f>
        <v>4917</v>
      </c>
      <c r="M30" s="69" t="n">
        <f aca="false">ROUND(J30*G30,2)</f>
        <v>0</v>
      </c>
      <c r="N30" s="70" t="n">
        <f aca="false">ROUND(H30*K30,2)</f>
        <v>13908.23</v>
      </c>
      <c r="O30" s="70" t="n">
        <f aca="false">+N30+M30</f>
        <v>13908.23</v>
      </c>
      <c r="P30" s="71" t="n">
        <f aca="false">ROUND(O30*0.7,2)</f>
        <v>9735.76</v>
      </c>
      <c r="Q30" s="72" t="n">
        <f aca="false">ROUND(O30*0.3,2)</f>
        <v>4172.47</v>
      </c>
      <c r="R30" s="9"/>
      <c r="S30" s="73" t="n">
        <f aca="false">$L$43</f>
        <v>50000</v>
      </c>
      <c r="T30" s="74" t="n">
        <v>0.0325</v>
      </c>
      <c r="U30" s="75" t="n">
        <v>0.0246</v>
      </c>
      <c r="V30" s="76" t="n">
        <f aca="false">T30*S30</f>
        <v>1625</v>
      </c>
      <c r="W30" s="77" t="n">
        <f aca="false">U30*L30</f>
        <v>120.9582</v>
      </c>
      <c r="X30" s="78" t="n">
        <f aca="false">SUM(V30:W30)</f>
        <v>1745.9582</v>
      </c>
    </row>
    <row r="31" customFormat="false" ht="12" hidden="false" customHeight="true" outlineLevel="0" collapsed="false">
      <c r="A31" s="10" t="n">
        <f aca="false">+A30+1</f>
        <v>23</v>
      </c>
      <c r="B31" s="79" t="n">
        <v>3.76</v>
      </c>
      <c r="C31" s="59" t="n">
        <v>3.88</v>
      </c>
      <c r="D31" s="60" t="n">
        <v>3.445</v>
      </c>
      <c r="E31" s="61" t="n">
        <f aca="false">ROUND(D31/0.95,4)</f>
        <v>3.6263</v>
      </c>
      <c r="F31" s="62" t="n">
        <v>0.0325</v>
      </c>
      <c r="G31" s="63" t="n">
        <f aca="false">+B31-(E31+F31)</f>
        <v>0.1012</v>
      </c>
      <c r="H31" s="64" t="n">
        <f aca="false">+C31-(E31+F31)</f>
        <v>0.2212</v>
      </c>
      <c r="I31" s="80"/>
      <c r="J31" s="81" t="n">
        <v>0</v>
      </c>
      <c r="K31" s="82" t="n">
        <v>0</v>
      </c>
      <c r="L31" s="68" t="n">
        <f aca="false">J31+K31</f>
        <v>0</v>
      </c>
      <c r="M31" s="69" t="n">
        <f aca="false">ROUND(J31*G31,2)</f>
        <v>0</v>
      </c>
      <c r="N31" s="70" t="n">
        <f aca="false">ROUND(H31*K31,2)</f>
        <v>0</v>
      </c>
      <c r="O31" s="70" t="n">
        <f aca="false">+N31+M31</f>
        <v>0</v>
      </c>
      <c r="P31" s="71" t="n">
        <f aca="false">ROUND(O31*0.7,2)</f>
        <v>0</v>
      </c>
      <c r="Q31" s="72" t="n">
        <f aca="false">ROUND(O31*0.3,2)</f>
        <v>0</v>
      </c>
      <c r="R31" s="9"/>
      <c r="S31" s="73" t="n">
        <f aca="false">$L$43</f>
        <v>50000</v>
      </c>
      <c r="T31" s="74" t="n">
        <v>0.0325</v>
      </c>
      <c r="U31" s="75" t="n">
        <v>0.0246</v>
      </c>
      <c r="V31" s="76" t="n">
        <f aca="false">T31*S31</f>
        <v>1625</v>
      </c>
      <c r="W31" s="77" t="n">
        <f aca="false">U31*L31</f>
        <v>0</v>
      </c>
      <c r="X31" s="78" t="n">
        <f aca="false">SUM(V31:W31)</f>
        <v>1625</v>
      </c>
    </row>
    <row r="32" customFormat="false" ht="12" hidden="false" customHeight="true" outlineLevel="0" collapsed="false">
      <c r="A32" s="10" t="n">
        <f aca="false">+A31+1</f>
        <v>24</v>
      </c>
      <c r="B32" s="79" t="n">
        <v>3.76</v>
      </c>
      <c r="C32" s="59" t="n">
        <v>3.88</v>
      </c>
      <c r="D32" s="60" t="n">
        <v>3.445</v>
      </c>
      <c r="E32" s="61" t="n">
        <f aca="false">ROUND(D32/0.95,4)</f>
        <v>3.6263</v>
      </c>
      <c r="F32" s="62" t="n">
        <v>0.0325</v>
      </c>
      <c r="G32" s="63" t="n">
        <f aca="false">+B32-(E32+F32)</f>
        <v>0.1012</v>
      </c>
      <c r="H32" s="64" t="n">
        <f aca="false">+C32-(E32+F32)</f>
        <v>0.2212</v>
      </c>
      <c r="I32" s="80"/>
      <c r="J32" s="81" t="n">
        <v>0</v>
      </c>
      <c r="K32" s="82" t="n">
        <v>0</v>
      </c>
      <c r="L32" s="68" t="n">
        <f aca="false">J32+K32</f>
        <v>0</v>
      </c>
      <c r="M32" s="69" t="n">
        <f aca="false">ROUND(J32*G32,2)</f>
        <v>0</v>
      </c>
      <c r="N32" s="70" t="n">
        <f aca="false">ROUND(H32*K32,2)</f>
        <v>0</v>
      </c>
      <c r="O32" s="70" t="n">
        <f aca="false">+N32+M32</f>
        <v>0</v>
      </c>
      <c r="P32" s="71" t="n">
        <f aca="false">ROUND(O32*0.7,2)</f>
        <v>0</v>
      </c>
      <c r="Q32" s="72" t="n">
        <f aca="false">ROUND(O32*0.3,2)</f>
        <v>0</v>
      </c>
      <c r="R32" s="9"/>
      <c r="S32" s="73" t="n">
        <f aca="false">$L$43</f>
        <v>50000</v>
      </c>
      <c r="T32" s="74" t="n">
        <v>0.0325</v>
      </c>
      <c r="U32" s="75" t="n">
        <v>0.0246</v>
      </c>
      <c r="V32" s="76" t="n">
        <f aca="false">T32*S32</f>
        <v>1625</v>
      </c>
      <c r="W32" s="77" t="n">
        <f aca="false">U32*L32</f>
        <v>0</v>
      </c>
      <c r="X32" s="78" t="n">
        <f aca="false">SUM(V32:W32)</f>
        <v>1625</v>
      </c>
    </row>
    <row r="33" customFormat="false" ht="12" hidden="false" customHeight="true" outlineLevel="0" collapsed="false">
      <c r="A33" s="10" t="n">
        <f aca="false">+A32+1</f>
        <v>25</v>
      </c>
      <c r="B33" s="79" t="n">
        <v>3.76</v>
      </c>
      <c r="C33" s="59" t="n">
        <v>3.88</v>
      </c>
      <c r="D33" s="60" t="n">
        <v>3.445</v>
      </c>
      <c r="E33" s="61" t="n">
        <f aca="false">ROUND(D33/0.95,4)</f>
        <v>3.6263</v>
      </c>
      <c r="F33" s="62" t="n">
        <v>0.0325</v>
      </c>
      <c r="G33" s="63" t="n">
        <f aca="false">+B33-(E33+F33)</f>
        <v>0.1012</v>
      </c>
      <c r="H33" s="64" t="n">
        <f aca="false">+C33-(E33+F33)</f>
        <v>0.2212</v>
      </c>
      <c r="I33" s="80"/>
      <c r="J33" s="81" t="n">
        <v>0</v>
      </c>
      <c r="K33" s="82" t="n">
        <v>18897</v>
      </c>
      <c r="L33" s="68" t="n">
        <f aca="false">J33+K33</f>
        <v>18897</v>
      </c>
      <c r="M33" s="69" t="n">
        <f aca="false">ROUND(J33*G33,2)</f>
        <v>0</v>
      </c>
      <c r="N33" s="70" t="n">
        <f aca="false">ROUND(H33*K33,2)</f>
        <v>4180.02</v>
      </c>
      <c r="O33" s="70" t="n">
        <f aca="false">+N33+M33</f>
        <v>4180.02</v>
      </c>
      <c r="P33" s="71" t="n">
        <f aca="false">ROUND(O33*0.7,2)</f>
        <v>2926.01</v>
      </c>
      <c r="Q33" s="72" t="n">
        <f aca="false">ROUND(O33*0.3,2)</f>
        <v>1254.01</v>
      </c>
      <c r="R33" s="9"/>
      <c r="S33" s="73" t="n">
        <f aca="false">$L$43</f>
        <v>50000</v>
      </c>
      <c r="T33" s="74" t="n">
        <v>0.0325</v>
      </c>
      <c r="U33" s="75" t="n">
        <v>0.0246</v>
      </c>
      <c r="V33" s="76" t="n">
        <f aca="false">T33*S33</f>
        <v>1625</v>
      </c>
      <c r="W33" s="77" t="n">
        <f aca="false">U33*L33</f>
        <v>464.8662</v>
      </c>
      <c r="X33" s="78" t="n">
        <f aca="false">SUM(V33:W33)</f>
        <v>2089.8662</v>
      </c>
    </row>
    <row r="34" customFormat="false" ht="12" hidden="false" customHeight="true" outlineLevel="0" collapsed="false">
      <c r="A34" s="10" t="n">
        <f aca="false">+A33+1</f>
        <v>26</v>
      </c>
      <c r="B34" s="79" t="n">
        <v>3.995</v>
      </c>
      <c r="C34" s="59" t="n">
        <v>6.055</v>
      </c>
      <c r="D34" s="60" t="n">
        <v>3.45</v>
      </c>
      <c r="E34" s="61" t="n">
        <f aca="false">ROUND(D34/0.95,4)</f>
        <v>3.6316</v>
      </c>
      <c r="F34" s="62" t="n">
        <v>0.0325</v>
      </c>
      <c r="G34" s="63" t="n">
        <f aca="false">+B34-(E34+F34)</f>
        <v>0.3309</v>
      </c>
      <c r="H34" s="64" t="n">
        <f aca="false">+C34-(E34+F34)</f>
        <v>2.3909</v>
      </c>
      <c r="I34" s="80"/>
      <c r="J34" s="81" t="n">
        <v>0</v>
      </c>
      <c r="K34" s="82" t="n">
        <v>13457</v>
      </c>
      <c r="L34" s="68" t="n">
        <f aca="false">J34+K34</f>
        <v>13457</v>
      </c>
      <c r="M34" s="69" t="n">
        <f aca="false">ROUND(J34*G34,2)</f>
        <v>0</v>
      </c>
      <c r="N34" s="70" t="n">
        <f aca="false">ROUND(H34*K34,2)</f>
        <v>32174.34</v>
      </c>
      <c r="O34" s="70" t="n">
        <f aca="false">+N34+M34</f>
        <v>32174.34</v>
      </c>
      <c r="P34" s="71" t="n">
        <f aca="false">ROUND(O34*0.7,2)</f>
        <v>22522.04</v>
      </c>
      <c r="Q34" s="72" t="n">
        <f aca="false">ROUND(O34*0.3,2)</f>
        <v>9652.3</v>
      </c>
      <c r="R34" s="9"/>
      <c r="S34" s="73" t="n">
        <f aca="false">$L$43</f>
        <v>50000</v>
      </c>
      <c r="T34" s="74" t="n">
        <v>0.0325</v>
      </c>
      <c r="U34" s="75" t="n">
        <v>0.0246</v>
      </c>
      <c r="V34" s="76" t="n">
        <f aca="false">T34*S34</f>
        <v>1625</v>
      </c>
      <c r="W34" s="77" t="n">
        <f aca="false">U34*L34</f>
        <v>331.0422</v>
      </c>
      <c r="X34" s="78" t="n">
        <f aca="false">SUM(V34:W34)</f>
        <v>1956.0422</v>
      </c>
    </row>
    <row r="35" customFormat="false" ht="12" hidden="false" customHeight="true" outlineLevel="0" collapsed="false">
      <c r="A35" s="10" t="n">
        <f aca="false">+A34+1</f>
        <v>27</v>
      </c>
      <c r="B35" s="79" t="n">
        <v>3.39</v>
      </c>
      <c r="C35" s="59" t="n">
        <v>4.685</v>
      </c>
      <c r="D35" s="60" t="n">
        <v>3.325</v>
      </c>
      <c r="E35" s="61" t="n">
        <f aca="false">ROUND(D35/0.95,4)</f>
        <v>3.5</v>
      </c>
      <c r="F35" s="62" t="n">
        <v>0.0325</v>
      </c>
      <c r="G35" s="63" t="n">
        <f aca="false">+B35-(E35+F35)</f>
        <v>-0.1425</v>
      </c>
      <c r="H35" s="64" t="n">
        <f aca="false">+C35-(E35+F35)</f>
        <v>1.1525</v>
      </c>
      <c r="I35" s="80"/>
      <c r="J35" s="81" t="n">
        <v>0</v>
      </c>
      <c r="K35" s="82" t="n">
        <v>16713</v>
      </c>
      <c r="L35" s="68" t="n">
        <f aca="false">J35+K35</f>
        <v>16713</v>
      </c>
      <c r="M35" s="69" t="n">
        <f aca="false">ROUND(J35*G35,2)</f>
        <v>-0</v>
      </c>
      <c r="N35" s="70" t="n">
        <f aca="false">ROUND(H35*K35,2)</f>
        <v>19261.73</v>
      </c>
      <c r="O35" s="70" t="n">
        <f aca="false">+N35+M35</f>
        <v>19261.73</v>
      </c>
      <c r="P35" s="71" t="n">
        <f aca="false">ROUND(O35*0.7,2)</f>
        <v>13483.21</v>
      </c>
      <c r="Q35" s="72" t="n">
        <f aca="false">ROUND(O35*0.3,2)</f>
        <v>5778.52</v>
      </c>
      <c r="R35" s="9"/>
      <c r="S35" s="73" t="n">
        <f aca="false">$L$43</f>
        <v>50000</v>
      </c>
      <c r="T35" s="74" t="n">
        <v>0.0325</v>
      </c>
      <c r="U35" s="75" t="n">
        <v>0.0246</v>
      </c>
      <c r="V35" s="76" t="n">
        <f aca="false">T35*S35</f>
        <v>1625</v>
      </c>
      <c r="W35" s="77" t="n">
        <f aca="false">U35*L35</f>
        <v>411.1398</v>
      </c>
      <c r="X35" s="78" t="n">
        <f aca="false">SUM(V35:W35)</f>
        <v>2036.1398</v>
      </c>
    </row>
    <row r="36" customFormat="false" ht="12" hidden="false" customHeight="true" outlineLevel="0" collapsed="false">
      <c r="A36" s="10" t="n">
        <f aca="false">+A35+1</f>
        <v>28</v>
      </c>
      <c r="B36" s="79" t="n">
        <v>2.955</v>
      </c>
      <c r="C36" s="59" t="n">
        <v>4.68</v>
      </c>
      <c r="D36" s="60" t="n">
        <v>3.205</v>
      </c>
      <c r="E36" s="61" t="n">
        <f aca="false">ROUND(D36/0.95,4)</f>
        <v>3.3737</v>
      </c>
      <c r="F36" s="62" t="n">
        <v>0.0325</v>
      </c>
      <c r="G36" s="63" t="n">
        <f aca="false">+B36-(E36+F36)</f>
        <v>-0.4512</v>
      </c>
      <c r="H36" s="64" t="n">
        <f aca="false">+C36-(E36+F36)</f>
        <v>1.2738</v>
      </c>
      <c r="I36" s="80"/>
      <c r="J36" s="81" t="n">
        <v>0</v>
      </c>
      <c r="K36" s="82" t="n">
        <v>11199</v>
      </c>
      <c r="L36" s="68" t="n">
        <f aca="false">J36+K36</f>
        <v>11199</v>
      </c>
      <c r="M36" s="69" t="n">
        <f aca="false">ROUND(J36*G36,2)</f>
        <v>-0</v>
      </c>
      <c r="N36" s="70" t="n">
        <f aca="false">ROUND(H36*K36,2)</f>
        <v>14265.29</v>
      </c>
      <c r="O36" s="70" t="n">
        <f aca="false">+N36+M36</f>
        <v>14265.29</v>
      </c>
      <c r="P36" s="71" t="n">
        <f aca="false">ROUND(O36*0.7,2)</f>
        <v>9985.7</v>
      </c>
      <c r="Q36" s="72" t="n">
        <f aca="false">ROUND(O36*0.3,2)</f>
        <v>4279.59</v>
      </c>
      <c r="R36" s="9"/>
      <c r="S36" s="73" t="n">
        <f aca="false">$L$43</f>
        <v>50000</v>
      </c>
      <c r="T36" s="74" t="n">
        <v>0.0325</v>
      </c>
      <c r="U36" s="75" t="n">
        <v>0.0246</v>
      </c>
      <c r="V36" s="76" t="n">
        <f aca="false">T36*S36</f>
        <v>1625</v>
      </c>
      <c r="W36" s="77" t="n">
        <f aca="false">U36*L36</f>
        <v>275.4954</v>
      </c>
      <c r="X36" s="78" t="n">
        <f aca="false">SUM(V36:W36)</f>
        <v>1900.4954</v>
      </c>
    </row>
    <row r="37" customFormat="false" ht="12" hidden="false" customHeight="true" outlineLevel="0" collapsed="false">
      <c r="A37" s="10" t="n">
        <f aca="false">+A36+1</f>
        <v>29</v>
      </c>
      <c r="B37" s="79" t="n">
        <v>2.99</v>
      </c>
      <c r="C37" s="59" t="n">
        <v>4.31</v>
      </c>
      <c r="D37" s="60" t="n">
        <v>2.99</v>
      </c>
      <c r="E37" s="61" t="n">
        <f aca="false">ROUND(D37/0.95,4)</f>
        <v>3.1474</v>
      </c>
      <c r="F37" s="62" t="n">
        <v>0.0325</v>
      </c>
      <c r="G37" s="63" t="n">
        <f aca="false">+B37-(E37+F37)</f>
        <v>-0.1899</v>
      </c>
      <c r="H37" s="64" t="n">
        <f aca="false">+C37-(E37+F37)</f>
        <v>1.1301</v>
      </c>
      <c r="I37" s="80"/>
      <c r="J37" s="81" t="n">
        <v>0</v>
      </c>
      <c r="K37" s="82" t="n">
        <v>0</v>
      </c>
      <c r="L37" s="68" t="n">
        <f aca="false">J37+K37</f>
        <v>0</v>
      </c>
      <c r="M37" s="69" t="n">
        <f aca="false">ROUND(J37*G37,2)</f>
        <v>-0</v>
      </c>
      <c r="N37" s="70" t="n">
        <f aca="false">ROUND(H37*K37,2)</f>
        <v>0</v>
      </c>
      <c r="O37" s="70" t="n">
        <f aca="false">+N37+M37</f>
        <v>0</v>
      </c>
      <c r="P37" s="71" t="n">
        <f aca="false">ROUND(O37*0.7,2)</f>
        <v>0</v>
      </c>
      <c r="Q37" s="72" t="n">
        <f aca="false">ROUND(O37*0.3,2)</f>
        <v>0</v>
      </c>
      <c r="R37" s="9"/>
      <c r="S37" s="73" t="n">
        <f aca="false">$L$43</f>
        <v>50000</v>
      </c>
      <c r="T37" s="74" t="n">
        <v>0.0325</v>
      </c>
      <c r="U37" s="75" t="n">
        <v>0.0246</v>
      </c>
      <c r="V37" s="76" t="n">
        <f aca="false">T37*S37</f>
        <v>1625</v>
      </c>
      <c r="W37" s="77" t="n">
        <f aca="false">U37*L37</f>
        <v>0</v>
      </c>
      <c r="X37" s="78" t="n">
        <f aca="false">SUM(V37:W37)</f>
        <v>1625</v>
      </c>
    </row>
    <row r="38" customFormat="false" ht="12" hidden="false" customHeight="true" outlineLevel="0" collapsed="false">
      <c r="A38" s="10" t="n">
        <f aca="false">+A37+1</f>
        <v>30</v>
      </c>
      <c r="B38" s="79" t="n">
        <v>2.99</v>
      </c>
      <c r="C38" s="59" t="n">
        <v>4.31</v>
      </c>
      <c r="D38" s="60" t="n">
        <v>2.99</v>
      </c>
      <c r="E38" s="61" t="n">
        <f aca="false">ROUND(D38/0.95,4)</f>
        <v>3.1474</v>
      </c>
      <c r="F38" s="62" t="n">
        <v>0.0325</v>
      </c>
      <c r="G38" s="63" t="n">
        <f aca="false">+B38-(E38+F38)</f>
        <v>-0.1899</v>
      </c>
      <c r="H38" s="64" t="n">
        <f aca="false">+C38-(E38+F38)</f>
        <v>1.1301</v>
      </c>
      <c r="I38" s="80"/>
      <c r="J38" s="81" t="n">
        <v>0</v>
      </c>
      <c r="K38" s="82" t="n">
        <v>0</v>
      </c>
      <c r="L38" s="68" t="n">
        <f aca="false">J38+K38</f>
        <v>0</v>
      </c>
      <c r="M38" s="69" t="n">
        <f aca="false">ROUND(J38*G38,2)</f>
        <v>-0</v>
      </c>
      <c r="N38" s="70" t="n">
        <f aca="false">ROUND(H38*K38,2)</f>
        <v>0</v>
      </c>
      <c r="O38" s="70" t="n">
        <f aca="false">+N38+M38</f>
        <v>0</v>
      </c>
      <c r="P38" s="71" t="n">
        <f aca="false">ROUND(O38*0.7,2)</f>
        <v>0</v>
      </c>
      <c r="Q38" s="72" t="n">
        <f aca="false">ROUND(O38*0.3,2)</f>
        <v>0</v>
      </c>
      <c r="R38" s="9"/>
      <c r="S38" s="73" t="n">
        <f aca="false">$L$43</f>
        <v>50000</v>
      </c>
      <c r="T38" s="74" t="n">
        <v>0.0325</v>
      </c>
      <c r="U38" s="75" t="n">
        <v>0.0246</v>
      </c>
      <c r="V38" s="76" t="n">
        <f aca="false">T38*S38</f>
        <v>1625</v>
      </c>
      <c r="W38" s="77" t="n">
        <f aca="false">U38*L38</f>
        <v>0</v>
      </c>
      <c r="X38" s="78" t="n">
        <f aca="false">SUM(V38:W38)</f>
        <v>1625</v>
      </c>
    </row>
    <row r="39" customFormat="false" ht="12" hidden="false" customHeight="true" outlineLevel="0" collapsed="false">
      <c r="A39" s="45" t="n">
        <f aca="false">+A38+1</f>
        <v>31</v>
      </c>
      <c r="B39" s="86"/>
      <c r="C39" s="87"/>
      <c r="D39" s="88"/>
      <c r="E39" s="89"/>
      <c r="F39" s="90"/>
      <c r="G39" s="91" t="n">
        <f aca="false">+B39-(E39+F39)</f>
        <v>0</v>
      </c>
      <c r="H39" s="92" t="n">
        <f aca="false">+C39-(E39+F39)</f>
        <v>0</v>
      </c>
      <c r="I39" s="93"/>
      <c r="J39" s="94"/>
      <c r="K39" s="95"/>
      <c r="L39" s="96"/>
      <c r="M39" s="97" t="n">
        <f aca="false">ROUND(J39*G39,2)</f>
        <v>0</v>
      </c>
      <c r="N39" s="98" t="n">
        <f aca="false">ROUND(H39*K39,2)</f>
        <v>0</v>
      </c>
      <c r="O39" s="98" t="n">
        <f aca="false">+N39+M39</f>
        <v>0</v>
      </c>
      <c r="P39" s="99" t="n">
        <f aca="false">ROUND(O39*0.7,2)</f>
        <v>0</v>
      </c>
      <c r="Q39" s="100" t="n">
        <f aca="false">ROUND(O39*0.3,2)</f>
        <v>0</v>
      </c>
      <c r="R39" s="9"/>
      <c r="S39" s="101" t="n">
        <f aca="false">$L$43</f>
        <v>50000</v>
      </c>
      <c r="T39" s="102" t="n">
        <v>0.0325</v>
      </c>
      <c r="U39" s="103" t="n">
        <v>0.0246</v>
      </c>
      <c r="V39" s="104" t="n">
        <f aca="false">T39*S39</f>
        <v>1625</v>
      </c>
      <c r="W39" s="105" t="n">
        <f aca="false">U39*L39</f>
        <v>0</v>
      </c>
      <c r="X39" s="106" t="n">
        <f aca="false">SUM(V39:W39)</f>
        <v>1625</v>
      </c>
    </row>
    <row r="40" customFormat="false" ht="12" hidden="false" customHeight="true" outlineLevel="0" collapsed="false">
      <c r="A40" s="107"/>
      <c r="B40" s="108"/>
      <c r="C40" s="109"/>
      <c r="D40" s="109"/>
      <c r="E40" s="109"/>
      <c r="F40" s="110"/>
      <c r="G40" s="111"/>
      <c r="H40" s="109"/>
      <c r="I40" s="112"/>
      <c r="J40" s="113" t="n">
        <f aca="false">SUM(J9:J39)</f>
        <v>0</v>
      </c>
      <c r="K40" s="114" t="n">
        <f aca="false">SUM(K9:K39)</f>
        <v>301497</v>
      </c>
      <c r="L40" s="114" t="n">
        <f aca="false">SUM(L9:L39)</f>
        <v>301497</v>
      </c>
      <c r="M40" s="115" t="n">
        <f aca="false">SUM(M9:M39)</f>
        <v>0</v>
      </c>
      <c r="N40" s="116" t="n">
        <f aca="false">SUM(N9:N39)</f>
        <v>874159.4</v>
      </c>
      <c r="O40" s="116" t="n">
        <f aca="false">SUM(O9:O39)</f>
        <v>874159.4</v>
      </c>
      <c r="P40" s="117" t="n">
        <f aca="false">SUM(P9:P39)</f>
        <v>611911.59</v>
      </c>
      <c r="Q40" s="118" t="n">
        <f aca="false">SUM(Q9:Q39)</f>
        <v>262247.85</v>
      </c>
      <c r="R40" s="9"/>
      <c r="S40" s="119"/>
      <c r="T40" s="120"/>
      <c r="U40" s="120"/>
      <c r="V40" s="121" t="n">
        <f aca="false">SUM(V9:V39)</f>
        <v>50375</v>
      </c>
      <c r="W40" s="121" t="n">
        <f aca="false">SUM(W9:W39)</f>
        <v>7416.8262</v>
      </c>
      <c r="X40" s="122" t="n">
        <f aca="false">SUM(V40:W40)</f>
        <v>57791.8262</v>
      </c>
    </row>
    <row r="41" customFormat="false" ht="12" hidden="false" customHeight="true" outlineLevel="0" collapsed="false">
      <c r="A41" s="10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9"/>
      <c r="S41" s="123"/>
      <c r="T41" s="123"/>
      <c r="U41" s="123"/>
      <c r="V41" s="123"/>
      <c r="W41" s="123"/>
      <c r="X41" s="123"/>
    </row>
    <row r="42" customFormat="false" ht="12" hidden="false" customHeight="true" outlineLevel="0" collapsed="false">
      <c r="A42" s="10"/>
      <c r="B42" s="124" t="s">
        <v>32</v>
      </c>
      <c r="C42" s="125"/>
      <c r="D42" s="125"/>
      <c r="E42" s="126"/>
      <c r="F42" s="127"/>
      <c r="G42" s="128"/>
      <c r="H42" s="124" t="s">
        <v>33</v>
      </c>
      <c r="I42" s="124"/>
      <c r="J42" s="126"/>
      <c r="K42" s="126"/>
      <c r="L42" s="125"/>
      <c r="M42" s="3"/>
      <c r="N42" s="129"/>
      <c r="O42" s="130" t="s">
        <v>34</v>
      </c>
      <c r="P42" s="126"/>
      <c r="Q42" s="126"/>
      <c r="R42" s="131"/>
      <c r="S42" s="132"/>
      <c r="T42" s="133" t="s">
        <v>35</v>
      </c>
      <c r="U42" s="133"/>
      <c r="V42" s="133"/>
      <c r="W42" s="133"/>
      <c r="X42" s="132"/>
    </row>
    <row r="43" customFormat="false" ht="12" hidden="false" customHeight="true" outlineLevel="0" collapsed="false">
      <c r="A43" s="10"/>
      <c r="B43" s="129" t="s">
        <v>36</v>
      </c>
      <c r="C43" s="129"/>
      <c r="D43" s="129"/>
      <c r="E43" s="134" t="n">
        <f aca="false">+L40</f>
        <v>301497</v>
      </c>
      <c r="F43" s="134"/>
      <c r="G43" s="134"/>
      <c r="H43" s="129" t="s">
        <v>37</v>
      </c>
      <c r="I43" s="129"/>
      <c r="J43" s="3"/>
      <c r="K43" s="3"/>
      <c r="L43" s="128" t="n">
        <v>50000</v>
      </c>
      <c r="M43" s="3"/>
      <c r="N43" s="129"/>
      <c r="O43" s="129" t="s">
        <v>38</v>
      </c>
      <c r="P43" s="129"/>
      <c r="Q43" s="131" t="n">
        <f aca="false">+Q40</f>
        <v>262247.85</v>
      </c>
      <c r="R43" s="131"/>
      <c r="S43" s="132"/>
      <c r="T43" s="135" t="s">
        <v>39</v>
      </c>
      <c r="U43" s="135"/>
      <c r="V43" s="136" t="n">
        <f aca="false">Q43</f>
        <v>262247.85</v>
      </c>
      <c r="W43" s="135"/>
      <c r="X43" s="132"/>
    </row>
    <row r="44" customFormat="false" ht="12" hidden="false" customHeight="true" outlineLevel="0" collapsed="false">
      <c r="A44" s="10"/>
      <c r="B44" s="125" t="s">
        <v>40</v>
      </c>
      <c r="C44" s="125"/>
      <c r="D44" s="125"/>
      <c r="E44" s="137" t="n">
        <v>0.0246</v>
      </c>
      <c r="F44" s="137"/>
      <c r="G44" s="138"/>
      <c r="H44" s="129" t="s">
        <v>41</v>
      </c>
      <c r="I44" s="129"/>
      <c r="J44" s="3"/>
      <c r="K44" s="3"/>
      <c r="L44" s="128" t="n">
        <v>30</v>
      </c>
      <c r="M44" s="3"/>
      <c r="N44" s="129"/>
      <c r="O44" s="129"/>
      <c r="P44" s="129"/>
      <c r="Q44" s="131"/>
      <c r="R44" s="131"/>
      <c r="S44" s="132"/>
      <c r="T44" s="135" t="s">
        <v>42</v>
      </c>
      <c r="U44" s="135"/>
      <c r="V44" s="139" t="n">
        <f aca="false">-V40</f>
        <v>-50375</v>
      </c>
      <c r="W44" s="135"/>
      <c r="X44" s="132"/>
    </row>
    <row r="45" customFormat="false" ht="12" hidden="false" customHeight="true" outlineLevel="0" collapsed="false">
      <c r="A45" s="10"/>
      <c r="B45" s="129" t="s">
        <v>43</v>
      </c>
      <c r="C45" s="129"/>
      <c r="D45" s="129"/>
      <c r="E45" s="140" t="n">
        <f aca="false">+E44*E43</f>
        <v>7416.8262</v>
      </c>
      <c r="F45" s="140"/>
      <c r="G45" s="140"/>
      <c r="H45" s="125" t="s">
        <v>44</v>
      </c>
      <c r="I45" s="125"/>
      <c r="J45" s="126"/>
      <c r="K45" s="126"/>
      <c r="L45" s="141" t="n">
        <v>0.0325</v>
      </c>
      <c r="M45" s="3"/>
      <c r="N45" s="129"/>
      <c r="O45" s="142"/>
      <c r="P45" s="142"/>
      <c r="Q45" s="131"/>
      <c r="R45" s="131"/>
      <c r="S45" s="132"/>
      <c r="T45" s="133" t="s">
        <v>45</v>
      </c>
      <c r="U45" s="133"/>
      <c r="V45" s="143" t="n">
        <f aca="false">-W40</f>
        <v>-7416.8262</v>
      </c>
      <c r="W45" s="133"/>
      <c r="X45" s="132"/>
    </row>
    <row r="46" customFormat="false" ht="12" hidden="false" customHeight="true" outlineLevel="0" collapsed="false">
      <c r="A46" s="10"/>
      <c r="B46" s="129"/>
      <c r="C46" s="129"/>
      <c r="D46" s="129"/>
      <c r="E46" s="129"/>
      <c r="F46" s="129"/>
      <c r="G46" s="129"/>
      <c r="H46" s="129" t="s">
        <v>46</v>
      </c>
      <c r="I46" s="129"/>
      <c r="J46" s="3"/>
      <c r="K46" s="3"/>
      <c r="L46" s="140" t="n">
        <f aca="false">+L45*L44*L43</f>
        <v>48750</v>
      </c>
      <c r="M46" s="3"/>
      <c r="N46" s="129"/>
      <c r="O46" s="142"/>
      <c r="P46" s="142"/>
      <c r="Q46" s="131"/>
      <c r="R46" s="131"/>
      <c r="S46" s="132"/>
      <c r="T46" s="135" t="s">
        <v>47</v>
      </c>
      <c r="U46" s="135"/>
      <c r="V46" s="136" t="n">
        <f aca="false">SUM(V43:V45)</f>
        <v>204456.0238</v>
      </c>
      <c r="W46" s="135"/>
      <c r="X46" s="132"/>
    </row>
    <row r="47" customFormat="false" ht="12" hidden="false" customHeight="true" outlineLevel="0" collapsed="false">
      <c r="A47" s="10"/>
      <c r="B47" s="129"/>
      <c r="C47" s="129"/>
      <c r="D47" s="129"/>
      <c r="E47" s="129"/>
      <c r="F47" s="129"/>
      <c r="G47" s="129"/>
      <c r="H47" s="129"/>
      <c r="I47" s="129"/>
      <c r="J47" s="144"/>
      <c r="K47" s="3"/>
      <c r="L47" s="129"/>
      <c r="M47" s="140"/>
      <c r="N47" s="129"/>
      <c r="O47" s="129"/>
      <c r="P47" s="129"/>
      <c r="Q47" s="131"/>
      <c r="R47" s="131"/>
    </row>
    <row r="48" customFormat="false" ht="12" hidden="false" customHeight="true" outlineLevel="0" collapsed="false">
      <c r="A48" s="10"/>
      <c r="B48" s="129"/>
      <c r="C48" s="145" t="s">
        <v>48</v>
      </c>
      <c r="D48" s="145"/>
      <c r="E48" s="145"/>
      <c r="F48" s="145"/>
      <c r="G48" s="145"/>
      <c r="H48" s="129"/>
      <c r="I48" s="129"/>
      <c r="J48" s="144"/>
      <c r="K48" s="3"/>
      <c r="L48" s="129"/>
      <c r="M48" s="140"/>
      <c r="N48" s="129"/>
      <c r="O48" s="129"/>
      <c r="P48" s="129"/>
      <c r="Q48" s="131"/>
      <c r="R48" s="131"/>
    </row>
    <row r="49" customFormat="false" ht="12" hidden="false" customHeight="true" outlineLevel="0" collapsed="false">
      <c r="A49" s="10"/>
      <c r="B49" s="3"/>
      <c r="C49" s="146" t="s">
        <v>49</v>
      </c>
      <c r="D49" s="3"/>
      <c r="E49" s="3"/>
      <c r="F49" s="3"/>
      <c r="G49" s="3"/>
      <c r="H49" s="3"/>
      <c r="I49" s="3"/>
      <c r="J49" s="3"/>
      <c r="K49" s="3"/>
      <c r="L49" s="3"/>
      <c r="M49" s="128"/>
      <c r="N49" s="3"/>
      <c r="O49" s="3"/>
      <c r="P49" s="3"/>
      <c r="Q49" s="3"/>
      <c r="R49" s="9"/>
    </row>
    <row r="50" customFormat="false" ht="12" hidden="false" customHeight="true" outlineLevel="0" collapsed="false"/>
  </sheetData>
  <mergeCells count="11">
    <mergeCell ref="B1:C1"/>
    <mergeCell ref="B5:E5"/>
    <mergeCell ref="G5:H5"/>
    <mergeCell ref="G6:H6"/>
    <mergeCell ref="J6:L6"/>
    <mergeCell ref="G7:H7"/>
    <mergeCell ref="M7:O7"/>
    <mergeCell ref="P7:Q7"/>
    <mergeCell ref="E43:F43"/>
    <mergeCell ref="E44:F44"/>
    <mergeCell ref="E45:F45"/>
  </mergeCells>
  <printOptions headings="false" gridLines="false" gridLinesSet="true" horizontalCentered="false" verticalCentered="false"/>
  <pageMargins left="0" right="0" top="0.25" bottom="0.25" header="0.511811023622047" footer="0.511811023622047"/>
  <pageSetup paperSize="1" scale="9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50"/>
  <sheetViews>
    <sheetView showFormulas="false" showGridLines="true" showRowColHeaders="true" showZeros="true" rightToLeft="false" tabSelected="false" showOutlineSymbols="true" defaultGridColor="true" view="normal" topLeftCell="H9" colorId="64" zoomScale="100" zoomScaleNormal="100" zoomScalePageLayoutView="100" workbookViewId="0">
      <selection pane="topLeft" activeCell="T21" activeCellId="0" sqref="T21:U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6" min="2" style="0" width="7.7"/>
    <col collapsed="false" customWidth="true" hidden="false" outlineLevel="0" max="9" min="7" style="0" width="7.28"/>
    <col collapsed="false" customWidth="true" hidden="false" outlineLevel="0" max="10" min="10" style="0" width="7.7"/>
    <col collapsed="false" customWidth="true" hidden="false" outlineLevel="0" max="11" min="11" style="0" width="9.7"/>
    <col collapsed="false" customWidth="true" hidden="false" outlineLevel="0" max="12" min="12" style="0" width="7.7"/>
    <col collapsed="false" customWidth="true" hidden="false" outlineLevel="0" max="14" min="13" style="0" width="8.7"/>
    <col collapsed="false" customWidth="true" hidden="false" outlineLevel="0" max="15" min="15" style="0" width="7.28"/>
    <col collapsed="false" customWidth="true" hidden="false" outlineLevel="0" max="16" min="16" style="0" width="9.7"/>
    <col collapsed="false" customWidth="true" hidden="false" outlineLevel="0" max="18" min="17" style="0" width="7.7"/>
    <col collapsed="false" customWidth="true" hidden="false" outlineLevel="0" max="19" min="19" style="0" width="10.71"/>
    <col collapsed="false" customWidth="true" hidden="false" outlineLevel="0" max="21" min="20" style="0" width="9.7"/>
    <col collapsed="false" customWidth="true" hidden="false" outlineLevel="0" max="26" min="26" style="0" width="10.85"/>
    <col collapsed="false" customWidth="true" hidden="false" outlineLevel="0" max="27" min="27" style="0" width="11.42"/>
    <col collapsed="false" customWidth="true" hidden="false" outlineLevel="0" max="28" min="28" style="0" width="11.28"/>
    <col collapsed="false" customWidth="true" hidden="false" outlineLevel="0" max="30" min="30" style="0" width="11.28"/>
  </cols>
  <sheetData>
    <row r="1" customFormat="false" ht="12" hidden="false" customHeight="true" outlineLevel="0" collapsed="false">
      <c r="A1" s="1"/>
      <c r="B1" s="2" t="n">
        <v>37043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X1" s="3"/>
    </row>
    <row r="2" customFormat="false" ht="12" hidden="false" customHeight="true" outlineLevel="0" collapsed="false">
      <c r="A2" s="1"/>
      <c r="B2" s="4" t="s">
        <v>0</v>
      </c>
      <c r="C2" s="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X2" s="3"/>
    </row>
    <row r="3" customFormat="false" ht="12" hidden="false" customHeight="true" outlineLevel="0" collapsed="false">
      <c r="A3" s="1"/>
      <c r="B3" s="4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X3" s="3"/>
    </row>
    <row r="4" customFormat="false" ht="12" hidden="false" customHeight="true" outlineLevel="0" collapsed="false">
      <c r="A4" s="1"/>
      <c r="B4" s="6" t="s">
        <v>2</v>
      </c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7"/>
      <c r="R4" s="8"/>
      <c r="S4" s="9"/>
      <c r="T4" s="8"/>
      <c r="U4" s="8"/>
      <c r="V4" s="8"/>
      <c r="W4" s="8"/>
      <c r="X4" s="3"/>
    </row>
    <row r="5" customFormat="false" ht="12.75" hidden="false" customHeight="false" outlineLevel="0" collapsed="false">
      <c r="A5" s="10"/>
      <c r="B5" s="147" t="s">
        <v>3</v>
      </c>
      <c r="C5" s="147"/>
      <c r="D5" s="147"/>
      <c r="E5" s="148" t="s">
        <v>50</v>
      </c>
      <c r="F5" s="148"/>
      <c r="G5" s="149" t="s">
        <v>12</v>
      </c>
      <c r="H5" s="149"/>
      <c r="I5" s="149"/>
      <c r="J5" s="150"/>
      <c r="K5" s="151"/>
      <c r="L5" s="18"/>
      <c r="M5" s="152" t="s">
        <v>51</v>
      </c>
      <c r="N5" s="153" t="s">
        <v>52</v>
      </c>
      <c r="O5" s="151"/>
      <c r="P5" s="18"/>
      <c r="Q5" s="25"/>
      <c r="R5" s="25"/>
      <c r="S5" s="16"/>
      <c r="T5" s="3"/>
      <c r="U5" s="3"/>
      <c r="V5" s="17"/>
      <c r="W5" s="18"/>
      <c r="X5" s="3"/>
      <c r="Y5" s="19"/>
      <c r="Z5" s="20"/>
      <c r="AA5" s="21" t="s">
        <v>6</v>
      </c>
      <c r="AB5" s="22"/>
      <c r="AC5" s="22"/>
      <c r="AD5" s="23"/>
    </row>
    <row r="6" customFormat="false" ht="12.75" hidden="false" customHeight="false" outlineLevel="0" collapsed="false">
      <c r="A6" s="10"/>
      <c r="B6" s="24"/>
      <c r="C6" s="25"/>
      <c r="D6" s="25"/>
      <c r="E6" s="154" t="s">
        <v>53</v>
      </c>
      <c r="F6" s="155" t="s">
        <v>54</v>
      </c>
      <c r="G6" s="12" t="s">
        <v>8</v>
      </c>
      <c r="H6" s="25" t="s">
        <v>17</v>
      </c>
      <c r="I6" s="25" t="s">
        <v>18</v>
      </c>
      <c r="J6" s="27" t="s">
        <v>10</v>
      </c>
      <c r="K6" s="27"/>
      <c r="L6" s="27"/>
      <c r="M6" s="24" t="s">
        <v>50</v>
      </c>
      <c r="N6" s="156" t="s">
        <v>50</v>
      </c>
      <c r="O6" s="25" t="s">
        <v>17</v>
      </c>
      <c r="P6" s="156" t="s">
        <v>18</v>
      </c>
      <c r="Q6" s="25" t="s">
        <v>17</v>
      </c>
      <c r="R6" s="25" t="s">
        <v>18</v>
      </c>
      <c r="S6" s="39" t="s">
        <v>55</v>
      </c>
      <c r="T6" s="39"/>
      <c r="U6" s="39"/>
      <c r="V6" s="28"/>
      <c r="W6" s="29"/>
      <c r="X6" s="3"/>
      <c r="Y6" s="30" t="s">
        <v>11</v>
      </c>
      <c r="Z6" s="31"/>
      <c r="AA6" s="32"/>
      <c r="AB6" s="32"/>
      <c r="AC6" s="32"/>
      <c r="AD6" s="33"/>
    </row>
    <row r="7" customFormat="false" ht="12.75" hidden="false" customHeight="false" outlineLevel="0" collapsed="false">
      <c r="A7" s="10"/>
      <c r="B7" s="34"/>
      <c r="C7" s="35"/>
      <c r="D7" s="25" t="s">
        <v>12</v>
      </c>
      <c r="E7" s="24" t="s">
        <v>56</v>
      </c>
      <c r="F7" s="156" t="s">
        <v>56</v>
      </c>
      <c r="G7" s="12" t="s">
        <v>14</v>
      </c>
      <c r="H7" s="25" t="s">
        <v>57</v>
      </c>
      <c r="I7" s="25" t="s">
        <v>57</v>
      </c>
      <c r="J7" s="157" t="s">
        <v>17</v>
      </c>
      <c r="K7" s="38" t="s">
        <v>18</v>
      </c>
      <c r="L7" s="29"/>
      <c r="M7" s="24" t="s">
        <v>58</v>
      </c>
      <c r="N7" s="156" t="s">
        <v>58</v>
      </c>
      <c r="O7" s="25" t="s">
        <v>59</v>
      </c>
      <c r="P7" s="156" t="s">
        <v>59</v>
      </c>
      <c r="Q7" s="158" t="s">
        <v>59</v>
      </c>
      <c r="R7" s="158" t="s">
        <v>59</v>
      </c>
      <c r="S7" s="39"/>
      <c r="T7" s="39"/>
      <c r="U7" s="39"/>
      <c r="V7" s="26" t="s">
        <v>20</v>
      </c>
      <c r="W7" s="26"/>
      <c r="X7" s="35"/>
      <c r="Y7" s="40" t="s">
        <v>21</v>
      </c>
      <c r="Z7" s="41" t="s">
        <v>22</v>
      </c>
      <c r="AA7" s="42"/>
      <c r="AB7" s="41" t="s">
        <v>23</v>
      </c>
      <c r="AC7" s="43"/>
      <c r="AD7" s="44"/>
    </row>
    <row r="8" customFormat="false" ht="13.5" hidden="false" customHeight="false" outlineLevel="0" collapsed="false">
      <c r="A8" s="45" t="s">
        <v>24</v>
      </c>
      <c r="B8" s="46" t="s">
        <v>17</v>
      </c>
      <c r="C8" s="47" t="s">
        <v>18</v>
      </c>
      <c r="D8" s="48" t="s">
        <v>25</v>
      </c>
      <c r="E8" s="159" t="s">
        <v>50</v>
      </c>
      <c r="F8" s="160" t="s">
        <v>50</v>
      </c>
      <c r="G8" s="49" t="s">
        <v>26</v>
      </c>
      <c r="H8" s="48" t="s">
        <v>14</v>
      </c>
      <c r="I8" s="48" t="s">
        <v>14</v>
      </c>
      <c r="J8" s="46" t="n">
        <v>56698</v>
      </c>
      <c r="K8" s="47" t="n">
        <v>10487</v>
      </c>
      <c r="L8" s="161" t="s">
        <v>28</v>
      </c>
      <c r="M8" s="159" t="s">
        <v>60</v>
      </c>
      <c r="N8" s="160" t="s">
        <v>60</v>
      </c>
      <c r="O8" s="48" t="s">
        <v>61</v>
      </c>
      <c r="P8" s="160" t="s">
        <v>61</v>
      </c>
      <c r="Q8" s="48" t="s">
        <v>62</v>
      </c>
      <c r="R8" s="48" t="s">
        <v>62</v>
      </c>
      <c r="S8" s="46" t="s">
        <v>17</v>
      </c>
      <c r="T8" s="47" t="s">
        <v>18</v>
      </c>
      <c r="U8" s="47" t="s">
        <v>28</v>
      </c>
      <c r="V8" s="50" t="s">
        <v>29</v>
      </c>
      <c r="W8" s="53" t="s">
        <v>30</v>
      </c>
      <c r="X8" s="35"/>
      <c r="Y8" s="54" t="s">
        <v>31</v>
      </c>
      <c r="Z8" s="55" t="s">
        <v>21</v>
      </c>
      <c r="AA8" s="56" t="s">
        <v>16</v>
      </c>
      <c r="AB8" s="55" t="s">
        <v>21</v>
      </c>
      <c r="AC8" s="55" t="s">
        <v>16</v>
      </c>
      <c r="AD8" s="57" t="s">
        <v>28</v>
      </c>
    </row>
    <row r="9" customFormat="false" ht="12" hidden="false" customHeight="true" outlineLevel="0" collapsed="false">
      <c r="A9" s="10" t="n">
        <v>1</v>
      </c>
      <c r="B9" s="58" t="n">
        <v>4.535</v>
      </c>
      <c r="C9" s="59" t="n">
        <v>9.92</v>
      </c>
      <c r="D9" s="60" t="n">
        <v>3.59</v>
      </c>
      <c r="E9" s="162" t="n">
        <f aca="false">B9-D9</f>
        <v>0.945</v>
      </c>
      <c r="F9" s="163" t="n">
        <f aca="false">C9-D9</f>
        <v>6.33</v>
      </c>
      <c r="G9" s="62" t="n">
        <v>0.0325</v>
      </c>
      <c r="H9" s="163" t="n">
        <f aca="false">E9-G9</f>
        <v>0.9125</v>
      </c>
      <c r="I9" s="163" t="n">
        <f aca="false">F9-G9</f>
        <v>6.2975</v>
      </c>
      <c r="J9" s="164" t="n">
        <v>0</v>
      </c>
      <c r="K9" s="67" t="n">
        <v>8087</v>
      </c>
      <c r="L9" s="68" t="n">
        <f aca="false">J9+K9</f>
        <v>8087</v>
      </c>
      <c r="M9" s="165" t="n">
        <f aca="false">H9*J9</f>
        <v>0</v>
      </c>
      <c r="N9" s="166" t="n">
        <f aca="false">I9*K9</f>
        <v>50927.8825</v>
      </c>
      <c r="O9" s="167" t="n">
        <f aca="false">ROUND(J9/0.95-J9,4)</f>
        <v>0</v>
      </c>
      <c r="P9" s="168" t="n">
        <f aca="false">ROUND(K9/0.95-K9,4)</f>
        <v>425.6316</v>
      </c>
      <c r="Q9" s="169" t="n">
        <f aca="false">O9*D9</f>
        <v>0</v>
      </c>
      <c r="R9" s="170" t="n">
        <f aca="false">P9*D9</f>
        <v>1528.017444</v>
      </c>
      <c r="S9" s="69" t="n">
        <f aca="false">ROUND(M9-Q9,2)</f>
        <v>0</v>
      </c>
      <c r="T9" s="70" t="n">
        <f aca="false">ROUND(N9-R9,2)</f>
        <v>49399.87</v>
      </c>
      <c r="U9" s="70" t="n">
        <f aca="false">+T9+S9</f>
        <v>49399.87</v>
      </c>
      <c r="V9" s="71" t="n">
        <f aca="false">ROUND(U9*0.7,2)</f>
        <v>34579.91</v>
      </c>
      <c r="W9" s="72" t="n">
        <f aca="false">ROUND(U9*0.3,2)</f>
        <v>14819.96</v>
      </c>
      <c r="X9" s="9"/>
      <c r="Y9" s="73" t="n">
        <f aca="false">$K$43</f>
        <v>50000</v>
      </c>
      <c r="Z9" s="74" t="n">
        <v>0.0325</v>
      </c>
      <c r="AA9" s="75" t="n">
        <v>0.0246</v>
      </c>
      <c r="AB9" s="76" t="n">
        <f aca="false">Z9*Y9</f>
        <v>1625</v>
      </c>
      <c r="AC9" s="77" t="n">
        <f aca="false">AA9*L9</f>
        <v>198.9402</v>
      </c>
      <c r="AD9" s="78" t="n">
        <f aca="false">SUM(AB9:AC9)</f>
        <v>1823.9402</v>
      </c>
    </row>
    <row r="10" customFormat="false" ht="12" hidden="false" customHeight="true" outlineLevel="0" collapsed="false">
      <c r="A10" s="10" t="n">
        <f aca="false">+A9+1</f>
        <v>2</v>
      </c>
      <c r="B10" s="79" t="n">
        <v>3.05</v>
      </c>
      <c r="C10" s="59" t="n">
        <v>7.915</v>
      </c>
      <c r="D10" s="60" t="n">
        <v>3.375</v>
      </c>
      <c r="E10" s="162" t="n">
        <f aca="false">B10-D10</f>
        <v>-0.325</v>
      </c>
      <c r="F10" s="163" t="n">
        <f aca="false">C10-D10</f>
        <v>4.54</v>
      </c>
      <c r="G10" s="62" t="n">
        <v>0.0325</v>
      </c>
      <c r="H10" s="163" t="n">
        <f aca="false">E10-G10</f>
        <v>-0.3575</v>
      </c>
      <c r="I10" s="163" t="n">
        <f aca="false">F10-G10</f>
        <v>4.5075</v>
      </c>
      <c r="J10" s="81" t="n">
        <v>0</v>
      </c>
      <c r="K10" s="82" t="n">
        <v>14866</v>
      </c>
      <c r="L10" s="68" t="n">
        <f aca="false">J10+K10</f>
        <v>14866</v>
      </c>
      <c r="M10" s="171" t="n">
        <f aca="false">H10*J10</f>
        <v>-0</v>
      </c>
      <c r="N10" s="172" t="n">
        <f aca="false">I10*K10</f>
        <v>67008.495</v>
      </c>
      <c r="O10" s="167" t="n">
        <f aca="false">ROUND(J10/0.95-J10,4)</f>
        <v>0</v>
      </c>
      <c r="P10" s="168" t="n">
        <f aca="false">ROUND(K10/0.95-K10,4)</f>
        <v>782.4211</v>
      </c>
      <c r="Q10" s="169" t="n">
        <f aca="false">O10*D10</f>
        <v>0</v>
      </c>
      <c r="R10" s="170" t="n">
        <f aca="false">P10*D10</f>
        <v>2640.6712125</v>
      </c>
      <c r="S10" s="69" t="n">
        <f aca="false">ROUND(M10-Q10,2)</f>
        <v>-0</v>
      </c>
      <c r="T10" s="70" t="n">
        <f aca="false">ROUND(N10-R10,2)</f>
        <v>64367.82</v>
      </c>
      <c r="U10" s="70" t="n">
        <f aca="false">+T10+S10</f>
        <v>64367.82</v>
      </c>
      <c r="V10" s="71" t="n">
        <f aca="false">ROUND(U10*0.7,2)</f>
        <v>45057.47</v>
      </c>
      <c r="W10" s="72" t="n">
        <f aca="false">ROUND(U10*0.3,2)</f>
        <v>19310.35</v>
      </c>
      <c r="X10" s="9"/>
      <c r="Y10" s="73" t="n">
        <f aca="false">$K$43</f>
        <v>50000</v>
      </c>
      <c r="Z10" s="74" t="n">
        <v>0.0325</v>
      </c>
      <c r="AA10" s="75" t="n">
        <v>0.0246</v>
      </c>
      <c r="AB10" s="76" t="n">
        <f aca="false">Z10*Y10</f>
        <v>1625</v>
      </c>
      <c r="AC10" s="77" t="n">
        <f aca="false">AA10*L10</f>
        <v>365.7036</v>
      </c>
      <c r="AD10" s="78" t="n">
        <f aca="false">SUM(AB10:AC10)</f>
        <v>1990.7036</v>
      </c>
    </row>
    <row r="11" customFormat="false" ht="12" hidden="false" customHeight="true" outlineLevel="0" collapsed="false">
      <c r="A11" s="173" t="n">
        <f aca="false">+A10+1</f>
        <v>3</v>
      </c>
      <c r="B11" s="79" t="n">
        <v>3.05</v>
      </c>
      <c r="C11" s="59" t="n">
        <v>7.915</v>
      </c>
      <c r="D11" s="60" t="n">
        <v>3.375</v>
      </c>
      <c r="E11" s="162" t="n">
        <f aca="false">B11-D11</f>
        <v>-0.325</v>
      </c>
      <c r="F11" s="163" t="n">
        <f aca="false">C11-D11</f>
        <v>4.54</v>
      </c>
      <c r="G11" s="62" t="n">
        <v>0.0325</v>
      </c>
      <c r="H11" s="163" t="n">
        <f aca="false">E11-G11</f>
        <v>-0.3575</v>
      </c>
      <c r="I11" s="163" t="n">
        <f aca="false">F11-G11</f>
        <v>4.5075</v>
      </c>
      <c r="J11" s="81" t="n">
        <v>0</v>
      </c>
      <c r="K11" s="82" t="n">
        <v>21339</v>
      </c>
      <c r="L11" s="68" t="n">
        <f aca="false">J11+K11</f>
        <v>21339</v>
      </c>
      <c r="M11" s="171" t="n">
        <f aca="false">H11*J11</f>
        <v>-0</v>
      </c>
      <c r="N11" s="172" t="n">
        <f aca="false">I11*K11</f>
        <v>96185.5425</v>
      </c>
      <c r="O11" s="167" t="n">
        <f aca="false">ROUND(J11/0.95-J11,4)</f>
        <v>0</v>
      </c>
      <c r="P11" s="168" t="n">
        <f aca="false">ROUND(K11/0.95-K11,4)</f>
        <v>1123.1053</v>
      </c>
      <c r="Q11" s="169" t="n">
        <f aca="false">O11*D11</f>
        <v>0</v>
      </c>
      <c r="R11" s="170" t="n">
        <f aca="false">P11*D11</f>
        <v>3790.4803875</v>
      </c>
      <c r="S11" s="69" t="n">
        <f aca="false">ROUND(M11-Q11,2)</f>
        <v>-0</v>
      </c>
      <c r="T11" s="70" t="n">
        <f aca="false">ROUND(N11-R11,2)</f>
        <v>92395.06</v>
      </c>
      <c r="U11" s="70" t="n">
        <f aca="false">+T11+S11</f>
        <v>92395.06</v>
      </c>
      <c r="V11" s="71" t="n">
        <f aca="false">ROUND(U11*0.7,2)</f>
        <v>64676.54</v>
      </c>
      <c r="W11" s="72" t="n">
        <f aca="false">ROUND(U11*0.3,2)</f>
        <v>27718.52</v>
      </c>
      <c r="X11" s="9"/>
      <c r="Y11" s="73" t="n">
        <f aca="false">$K$43</f>
        <v>50000</v>
      </c>
      <c r="Z11" s="74" t="n">
        <v>0.0325</v>
      </c>
      <c r="AA11" s="75" t="n">
        <v>0.0246</v>
      </c>
      <c r="AB11" s="76" t="n">
        <f aca="false">Z11*Y11</f>
        <v>1625</v>
      </c>
      <c r="AC11" s="77" t="n">
        <f aca="false">AA11*L11</f>
        <v>524.9394</v>
      </c>
      <c r="AD11" s="78" t="n">
        <f aca="false">SUM(AB11:AC11)</f>
        <v>2149.9394</v>
      </c>
    </row>
    <row r="12" customFormat="false" ht="12" hidden="false" customHeight="true" outlineLevel="0" collapsed="false">
      <c r="A12" s="10" t="n">
        <f aca="false">+A11+1</f>
        <v>4</v>
      </c>
      <c r="B12" s="79" t="n">
        <v>3.05</v>
      </c>
      <c r="C12" s="59" t="n">
        <v>7.915</v>
      </c>
      <c r="D12" s="60" t="n">
        <v>3.375</v>
      </c>
      <c r="E12" s="162" t="n">
        <f aca="false">B12-D12</f>
        <v>-0.325</v>
      </c>
      <c r="F12" s="163" t="n">
        <f aca="false">C12-D12</f>
        <v>4.54</v>
      </c>
      <c r="G12" s="62" t="n">
        <v>0.0325</v>
      </c>
      <c r="H12" s="163" t="n">
        <f aca="false">E12-G12</f>
        <v>-0.3575</v>
      </c>
      <c r="I12" s="163" t="n">
        <f aca="false">F12-G12</f>
        <v>4.5075</v>
      </c>
      <c r="J12" s="81" t="n">
        <v>0</v>
      </c>
      <c r="K12" s="82" t="n">
        <v>13326</v>
      </c>
      <c r="L12" s="68" t="n">
        <f aca="false">J12+K12</f>
        <v>13326</v>
      </c>
      <c r="M12" s="171" t="n">
        <f aca="false">H12*J12</f>
        <v>-0</v>
      </c>
      <c r="N12" s="172" t="n">
        <f aca="false">I12*K12</f>
        <v>60066.945</v>
      </c>
      <c r="O12" s="167" t="n">
        <f aca="false">ROUND(J12/0.95-J12,4)</f>
        <v>0</v>
      </c>
      <c r="P12" s="168" t="n">
        <f aca="false">ROUND(K12/0.95-K12,4)</f>
        <v>701.3684</v>
      </c>
      <c r="Q12" s="169" t="n">
        <f aca="false">O12*D12</f>
        <v>0</v>
      </c>
      <c r="R12" s="170" t="n">
        <f aca="false">P12*D12</f>
        <v>2367.11835</v>
      </c>
      <c r="S12" s="69" t="n">
        <f aca="false">ROUND(M12-Q12,2)</f>
        <v>-0</v>
      </c>
      <c r="T12" s="70" t="n">
        <f aca="false">ROUND(N12-R12,2)</f>
        <v>57699.83</v>
      </c>
      <c r="U12" s="70" t="n">
        <f aca="false">+T12+S12</f>
        <v>57699.83</v>
      </c>
      <c r="V12" s="71" t="n">
        <f aca="false">ROUND(U12*0.7,2)</f>
        <v>40389.88</v>
      </c>
      <c r="W12" s="72" t="n">
        <f aca="false">ROUND(U12*0.3,2)</f>
        <v>17309.95</v>
      </c>
      <c r="X12" s="9"/>
      <c r="Y12" s="73" t="n">
        <f aca="false">$K$43</f>
        <v>50000</v>
      </c>
      <c r="Z12" s="74" t="n">
        <v>0.0325</v>
      </c>
      <c r="AA12" s="75" t="n">
        <v>0.0246</v>
      </c>
      <c r="AB12" s="76" t="n">
        <f aca="false">Z12*Y12</f>
        <v>1625</v>
      </c>
      <c r="AC12" s="77" t="n">
        <f aca="false">AA12*L12</f>
        <v>327.8196</v>
      </c>
      <c r="AD12" s="78" t="n">
        <f aca="false">SUM(AB12:AC12)</f>
        <v>1952.8196</v>
      </c>
    </row>
    <row r="13" customFormat="false" ht="12" hidden="false" customHeight="true" outlineLevel="0" collapsed="false">
      <c r="A13" s="10" t="n">
        <f aca="false">+A12+1</f>
        <v>5</v>
      </c>
      <c r="B13" s="79" t="n">
        <v>3.51</v>
      </c>
      <c r="C13" s="59" t="n">
        <v>8.95</v>
      </c>
      <c r="D13" s="60" t="n">
        <v>3.845</v>
      </c>
      <c r="E13" s="162" t="n">
        <f aca="false">B13-D13</f>
        <v>-0.335</v>
      </c>
      <c r="F13" s="163" t="n">
        <f aca="false">C13-D13</f>
        <v>5.105</v>
      </c>
      <c r="G13" s="62" t="n">
        <v>0.0325</v>
      </c>
      <c r="H13" s="163" t="n">
        <f aca="false">E13-G13</f>
        <v>-0.3675</v>
      </c>
      <c r="I13" s="163" t="n">
        <f aca="false">F13-G13</f>
        <v>5.0725</v>
      </c>
      <c r="J13" s="81" t="n">
        <v>0</v>
      </c>
      <c r="K13" s="82" t="n">
        <v>14976</v>
      </c>
      <c r="L13" s="68" t="n">
        <f aca="false">J13+K13</f>
        <v>14976</v>
      </c>
      <c r="M13" s="171" t="n">
        <f aca="false">H13*J13</f>
        <v>-0</v>
      </c>
      <c r="N13" s="172" t="n">
        <f aca="false">I13*K13</f>
        <v>75965.76</v>
      </c>
      <c r="O13" s="167" t="n">
        <f aca="false">ROUND(J13/0.95-J13,4)</f>
        <v>0</v>
      </c>
      <c r="P13" s="168" t="n">
        <f aca="false">ROUND(K13/0.95-K13,4)</f>
        <v>788.2105</v>
      </c>
      <c r="Q13" s="169" t="n">
        <f aca="false">O13*D13</f>
        <v>0</v>
      </c>
      <c r="R13" s="170" t="n">
        <f aca="false">P13*D13</f>
        <v>3030.6693725</v>
      </c>
      <c r="S13" s="69" t="n">
        <f aca="false">ROUND(M13-Q13,2)</f>
        <v>-0</v>
      </c>
      <c r="T13" s="70" t="n">
        <f aca="false">ROUND(N13-R13,2)</f>
        <v>72935.09</v>
      </c>
      <c r="U13" s="70" t="n">
        <f aca="false">+T13+S13</f>
        <v>72935.09</v>
      </c>
      <c r="V13" s="71" t="n">
        <f aca="false">ROUND(U13*0.7,2)</f>
        <v>51054.56</v>
      </c>
      <c r="W13" s="72" t="n">
        <f aca="false">ROUND(U13*0.3,2)</f>
        <v>21880.53</v>
      </c>
      <c r="X13" s="9"/>
      <c r="Y13" s="73" t="n">
        <f aca="false">$K$43</f>
        <v>50000</v>
      </c>
      <c r="Z13" s="74" t="n">
        <v>0.0325</v>
      </c>
      <c r="AA13" s="75" t="n">
        <v>0.0246</v>
      </c>
      <c r="AB13" s="76" t="n">
        <f aca="false">Z13*Y13</f>
        <v>1625</v>
      </c>
      <c r="AC13" s="77" t="n">
        <f aca="false">AA13*L13</f>
        <v>368.4096</v>
      </c>
      <c r="AD13" s="78" t="n">
        <f aca="false">SUM(AB13:AC13)</f>
        <v>1993.4096</v>
      </c>
    </row>
    <row r="14" customFormat="false" ht="12" hidden="false" customHeight="true" outlineLevel="0" collapsed="false">
      <c r="A14" s="10" t="n">
        <f aca="false">+A13+1</f>
        <v>6</v>
      </c>
      <c r="B14" s="79" t="n">
        <v>3.945</v>
      </c>
      <c r="C14" s="59" t="n">
        <v>9.425</v>
      </c>
      <c r="D14" s="60" t="n">
        <v>3.875</v>
      </c>
      <c r="E14" s="162" t="n">
        <f aca="false">B14-D14</f>
        <v>0.0699999999999998</v>
      </c>
      <c r="F14" s="163" t="n">
        <f aca="false">C14-D14</f>
        <v>5.55</v>
      </c>
      <c r="G14" s="62" t="n">
        <v>0.0325</v>
      </c>
      <c r="H14" s="163" t="n">
        <f aca="false">E14-G14</f>
        <v>0.0374999999999998</v>
      </c>
      <c r="I14" s="163" t="n">
        <f aca="false">F14-G14</f>
        <v>5.5175</v>
      </c>
      <c r="J14" s="81" t="n">
        <v>0</v>
      </c>
      <c r="K14" s="82" t="n">
        <v>12388</v>
      </c>
      <c r="L14" s="68" t="n">
        <f aca="false">J14+K14</f>
        <v>12388</v>
      </c>
      <c r="M14" s="171" t="n">
        <f aca="false">H14*J14</f>
        <v>0</v>
      </c>
      <c r="N14" s="172" t="n">
        <f aca="false">I14*K14</f>
        <v>68350.79</v>
      </c>
      <c r="O14" s="167" t="n">
        <f aca="false">ROUND(J14/0.95-J14,4)</f>
        <v>0</v>
      </c>
      <c r="P14" s="168" t="n">
        <f aca="false">ROUND(K14/0.95-K14,4)</f>
        <v>652</v>
      </c>
      <c r="Q14" s="169" t="n">
        <f aca="false">O14*D14</f>
        <v>0</v>
      </c>
      <c r="R14" s="170" t="n">
        <f aca="false">P14*D14</f>
        <v>2526.5</v>
      </c>
      <c r="S14" s="69" t="n">
        <f aca="false">ROUND(M14-Q14,2)</f>
        <v>0</v>
      </c>
      <c r="T14" s="70" t="n">
        <f aca="false">ROUND(N14-R14,2)</f>
        <v>65824.29</v>
      </c>
      <c r="U14" s="70" t="n">
        <f aca="false">+T14+S14</f>
        <v>65824.29</v>
      </c>
      <c r="V14" s="71" t="n">
        <f aca="false">ROUND(U14*0.7,2)</f>
        <v>46077</v>
      </c>
      <c r="W14" s="72" t="n">
        <f aca="false">ROUND(U14*0.3,2)</f>
        <v>19747.29</v>
      </c>
      <c r="X14" s="9"/>
      <c r="Y14" s="73" t="n">
        <f aca="false">$K$43</f>
        <v>50000</v>
      </c>
      <c r="Z14" s="74" t="n">
        <v>0.0325</v>
      </c>
      <c r="AA14" s="75" t="n">
        <v>0.0246</v>
      </c>
      <c r="AB14" s="76" t="n">
        <f aca="false">Z14*Y14</f>
        <v>1625</v>
      </c>
      <c r="AC14" s="77" t="n">
        <f aca="false">AA14*L14</f>
        <v>304.7448</v>
      </c>
      <c r="AD14" s="78" t="n">
        <f aca="false">SUM(AB14:AC14)</f>
        <v>1929.7448</v>
      </c>
    </row>
    <row r="15" customFormat="false" ht="12" hidden="false" customHeight="true" outlineLevel="0" collapsed="false">
      <c r="A15" s="10" t="n">
        <f aca="false">+A14+1</f>
        <v>7</v>
      </c>
      <c r="B15" s="79" t="n">
        <v>3.08</v>
      </c>
      <c r="C15" s="59" t="n">
        <v>7.985</v>
      </c>
      <c r="D15" s="60" t="n">
        <v>3.55</v>
      </c>
      <c r="E15" s="162" t="n">
        <f aca="false">B15-D15</f>
        <v>-0.47</v>
      </c>
      <c r="F15" s="163" t="n">
        <f aca="false">C15-D15</f>
        <v>4.435</v>
      </c>
      <c r="G15" s="62" t="n">
        <v>0.0325</v>
      </c>
      <c r="H15" s="163" t="n">
        <f aca="false">E15-G15</f>
        <v>-0.5025</v>
      </c>
      <c r="I15" s="163" t="n">
        <f aca="false">F15-G15</f>
        <v>4.4025</v>
      </c>
      <c r="J15" s="81" t="n">
        <v>0</v>
      </c>
      <c r="K15" s="82" t="n">
        <v>12022</v>
      </c>
      <c r="L15" s="68" t="n">
        <f aca="false">J15+K15</f>
        <v>12022</v>
      </c>
      <c r="M15" s="171" t="n">
        <f aca="false">H15*J15</f>
        <v>-0</v>
      </c>
      <c r="N15" s="172" t="n">
        <f aca="false">I15*K15</f>
        <v>52926.855</v>
      </c>
      <c r="O15" s="167" t="n">
        <f aca="false">ROUND(J15/0.95-J15,4)</f>
        <v>0</v>
      </c>
      <c r="P15" s="168" t="n">
        <f aca="false">ROUND(K15/0.95-K15,4)</f>
        <v>632.7368</v>
      </c>
      <c r="Q15" s="169" t="n">
        <f aca="false">O15*D15</f>
        <v>0</v>
      </c>
      <c r="R15" s="170" t="n">
        <f aca="false">P15*D15</f>
        <v>2246.21564</v>
      </c>
      <c r="S15" s="69" t="n">
        <f aca="false">ROUND(M15-Q15,2)</f>
        <v>-0</v>
      </c>
      <c r="T15" s="70" t="n">
        <f aca="false">ROUND(N15-R15,2)</f>
        <v>50680.64</v>
      </c>
      <c r="U15" s="70" t="n">
        <f aca="false">+T15+S15</f>
        <v>50680.64</v>
      </c>
      <c r="V15" s="71" t="n">
        <f aca="false">ROUND(U15*0.7,2)</f>
        <v>35476.45</v>
      </c>
      <c r="W15" s="72" t="n">
        <f aca="false">ROUND(U15*0.3,2)</f>
        <v>15204.19</v>
      </c>
      <c r="X15" s="9"/>
      <c r="Y15" s="73" t="n">
        <f aca="false">$K$43</f>
        <v>50000</v>
      </c>
      <c r="Z15" s="74" t="n">
        <v>0.0325</v>
      </c>
      <c r="AA15" s="75" t="n">
        <v>0.0246</v>
      </c>
      <c r="AB15" s="76" t="n">
        <f aca="false">Z15*Y15</f>
        <v>1625</v>
      </c>
      <c r="AC15" s="77" t="n">
        <f aca="false">AA15*L15</f>
        <v>295.7412</v>
      </c>
      <c r="AD15" s="78" t="n">
        <f aca="false">SUM(AB15:AC15)</f>
        <v>1920.7412</v>
      </c>
    </row>
    <row r="16" customFormat="false" ht="12" hidden="false" customHeight="true" outlineLevel="0" collapsed="false">
      <c r="A16" s="10" t="n">
        <f aca="false">+A15+1</f>
        <v>8</v>
      </c>
      <c r="B16" s="79" t="n">
        <v>3.15</v>
      </c>
      <c r="C16" s="59" t="n">
        <v>5.82</v>
      </c>
      <c r="D16" s="60" t="n">
        <v>3.4</v>
      </c>
      <c r="E16" s="162" t="n">
        <f aca="false">B16-D16</f>
        <v>-0.25</v>
      </c>
      <c r="F16" s="163" t="n">
        <f aca="false">C16-D16</f>
        <v>2.42</v>
      </c>
      <c r="G16" s="62" t="n">
        <v>0.0325</v>
      </c>
      <c r="H16" s="163" t="n">
        <f aca="false">E16-G16</f>
        <v>-0.2825</v>
      </c>
      <c r="I16" s="163" t="n">
        <f aca="false">F16-G16</f>
        <v>2.3875</v>
      </c>
      <c r="J16" s="81" t="n">
        <v>0</v>
      </c>
      <c r="K16" s="82" t="n">
        <v>10650</v>
      </c>
      <c r="L16" s="68" t="n">
        <f aca="false">J16+K16</f>
        <v>10650</v>
      </c>
      <c r="M16" s="171" t="n">
        <f aca="false">H16*J16</f>
        <v>-0</v>
      </c>
      <c r="N16" s="172" t="n">
        <f aca="false">I16*K16</f>
        <v>25426.875</v>
      </c>
      <c r="O16" s="167" t="n">
        <f aca="false">ROUND(J16/0.95-J16,4)</f>
        <v>0</v>
      </c>
      <c r="P16" s="168" t="n">
        <f aca="false">ROUND(K16/0.95-K16,4)</f>
        <v>560.5263</v>
      </c>
      <c r="Q16" s="169" t="n">
        <f aca="false">O16*D16</f>
        <v>0</v>
      </c>
      <c r="R16" s="170" t="n">
        <f aca="false">P16*D16</f>
        <v>1905.78942</v>
      </c>
      <c r="S16" s="69" t="n">
        <f aca="false">ROUND(M16-Q16,2)</f>
        <v>-0</v>
      </c>
      <c r="T16" s="70" t="n">
        <f aca="false">ROUND(N16-R16,2)</f>
        <v>23521.09</v>
      </c>
      <c r="U16" s="70" t="n">
        <f aca="false">+T16+S16</f>
        <v>23521.09</v>
      </c>
      <c r="V16" s="71" t="n">
        <f aca="false">ROUND(U16*0.7,2)</f>
        <v>16464.76</v>
      </c>
      <c r="W16" s="72" t="n">
        <f aca="false">ROUND(U16*0.3,2)</f>
        <v>7056.33</v>
      </c>
      <c r="X16" s="9"/>
      <c r="Y16" s="73" t="n">
        <f aca="false">$K$43</f>
        <v>50000</v>
      </c>
      <c r="Z16" s="74" t="n">
        <v>0.0325</v>
      </c>
      <c r="AA16" s="75" t="n">
        <v>0.0246</v>
      </c>
      <c r="AB16" s="76" t="n">
        <f aca="false">Z16*Y16</f>
        <v>1625</v>
      </c>
      <c r="AC16" s="77" t="n">
        <f aca="false">AA16*L16</f>
        <v>261.99</v>
      </c>
      <c r="AD16" s="78" t="n">
        <f aca="false">SUM(AB16:AC16)</f>
        <v>1886.99</v>
      </c>
    </row>
    <row r="17" customFormat="false" ht="12" hidden="false" customHeight="true" outlineLevel="0" collapsed="false">
      <c r="A17" s="10" t="n">
        <f aca="false">+A16+1</f>
        <v>9</v>
      </c>
      <c r="B17" s="79" t="n">
        <v>2.915</v>
      </c>
      <c r="C17" s="59" t="n">
        <v>3.535</v>
      </c>
      <c r="D17" s="60" t="n">
        <v>3.245</v>
      </c>
      <c r="E17" s="162" t="n">
        <f aca="false">B17-D17</f>
        <v>-0.33</v>
      </c>
      <c r="F17" s="163" t="n">
        <f aca="false">C17-D17</f>
        <v>0.29</v>
      </c>
      <c r="G17" s="62" t="n">
        <v>0.0325</v>
      </c>
      <c r="H17" s="163" t="n">
        <f aca="false">E17-G17</f>
        <v>-0.3625</v>
      </c>
      <c r="I17" s="163" t="n">
        <f aca="false">F17-G17</f>
        <v>0.2575</v>
      </c>
      <c r="J17" s="81" t="n">
        <v>0</v>
      </c>
      <c r="K17" s="82" t="n">
        <v>0</v>
      </c>
      <c r="L17" s="68" t="n">
        <f aca="false">J17+K17</f>
        <v>0</v>
      </c>
      <c r="M17" s="171" t="n">
        <f aca="false">H17*J17</f>
        <v>-0</v>
      </c>
      <c r="N17" s="172" t="n">
        <f aca="false">I17*K17</f>
        <v>0</v>
      </c>
      <c r="O17" s="167" t="n">
        <f aca="false">ROUND(J17/0.95-J17,4)</f>
        <v>0</v>
      </c>
      <c r="P17" s="168" t="n">
        <f aca="false">ROUND(K17/0.95-K17,4)</f>
        <v>0</v>
      </c>
      <c r="Q17" s="169" t="n">
        <f aca="false">O17*D17</f>
        <v>0</v>
      </c>
      <c r="R17" s="170" t="n">
        <f aca="false">P17*D17</f>
        <v>0</v>
      </c>
      <c r="S17" s="69" t="n">
        <f aca="false">ROUND(M17-Q17,2)</f>
        <v>-0</v>
      </c>
      <c r="T17" s="70" t="n">
        <f aca="false">ROUND(N17-R17,2)</f>
        <v>0</v>
      </c>
      <c r="U17" s="70" t="n">
        <f aca="false">+T17+S17</f>
        <v>0</v>
      </c>
      <c r="V17" s="71" t="n">
        <f aca="false">ROUND(U17*0.7,2)</f>
        <v>0</v>
      </c>
      <c r="W17" s="72" t="n">
        <f aca="false">ROUND(U17*0.3,2)</f>
        <v>0</v>
      </c>
      <c r="X17" s="9"/>
      <c r="Y17" s="73" t="n">
        <f aca="false">$K$43</f>
        <v>50000</v>
      </c>
      <c r="Z17" s="74" t="n">
        <v>0.0325</v>
      </c>
      <c r="AA17" s="75" t="n">
        <v>0.0246</v>
      </c>
      <c r="AB17" s="76" t="n">
        <f aca="false">Z17*Y17</f>
        <v>1625</v>
      </c>
      <c r="AC17" s="77" t="n">
        <f aca="false">AA17*L17</f>
        <v>0</v>
      </c>
      <c r="AD17" s="78" t="n">
        <f aca="false">SUM(AB17:AC17)</f>
        <v>1625</v>
      </c>
    </row>
    <row r="18" customFormat="false" ht="12" hidden="false" customHeight="true" outlineLevel="0" collapsed="false">
      <c r="A18" s="10" t="n">
        <f aca="false">+A17+1</f>
        <v>10</v>
      </c>
      <c r="B18" s="79" t="n">
        <v>2.915</v>
      </c>
      <c r="C18" s="59" t="n">
        <v>3.535</v>
      </c>
      <c r="D18" s="60" t="n">
        <v>3.245</v>
      </c>
      <c r="E18" s="162" t="n">
        <f aca="false">B18-D18</f>
        <v>-0.33</v>
      </c>
      <c r="F18" s="163" t="n">
        <f aca="false">C18-D18</f>
        <v>0.29</v>
      </c>
      <c r="G18" s="62" t="n">
        <v>0.0325</v>
      </c>
      <c r="H18" s="163" t="n">
        <f aca="false">E18-G18</f>
        <v>-0.3625</v>
      </c>
      <c r="I18" s="163" t="n">
        <f aca="false">F18-G18</f>
        <v>0.2575</v>
      </c>
      <c r="J18" s="81" t="n">
        <v>0</v>
      </c>
      <c r="K18" s="82" t="n">
        <v>0</v>
      </c>
      <c r="L18" s="68" t="n">
        <f aca="false">J18+K18</f>
        <v>0</v>
      </c>
      <c r="M18" s="171" t="n">
        <f aca="false">H18*J18</f>
        <v>-0</v>
      </c>
      <c r="N18" s="172" t="n">
        <f aca="false">I18*K18</f>
        <v>0</v>
      </c>
      <c r="O18" s="167" t="n">
        <f aca="false">ROUND(J18/0.95-J18,4)</f>
        <v>0</v>
      </c>
      <c r="P18" s="168" t="n">
        <f aca="false">ROUND(K18/0.95-K18,4)</f>
        <v>0</v>
      </c>
      <c r="Q18" s="169" t="n">
        <f aca="false">O18*D18</f>
        <v>0</v>
      </c>
      <c r="R18" s="170" t="n">
        <f aca="false">P18*D18</f>
        <v>0</v>
      </c>
      <c r="S18" s="69" t="n">
        <f aca="false">ROUND(M18-Q18,2)</f>
        <v>-0</v>
      </c>
      <c r="T18" s="70" t="n">
        <f aca="false">ROUND(N18-R18,2)</f>
        <v>0</v>
      </c>
      <c r="U18" s="70" t="n">
        <f aca="false">+T18+S18</f>
        <v>0</v>
      </c>
      <c r="V18" s="71" t="n">
        <f aca="false">ROUND(U18*0.7,2)</f>
        <v>0</v>
      </c>
      <c r="W18" s="72" t="n">
        <f aca="false">ROUND(U18*0.3,2)</f>
        <v>0</v>
      </c>
      <c r="X18" s="9"/>
      <c r="Y18" s="73" t="n">
        <f aca="false">$K$43</f>
        <v>50000</v>
      </c>
      <c r="Z18" s="74" t="n">
        <v>0.0325</v>
      </c>
      <c r="AA18" s="75" t="n">
        <v>0.0246</v>
      </c>
      <c r="AB18" s="76" t="n">
        <f aca="false">Z18*Y18</f>
        <v>1625</v>
      </c>
      <c r="AC18" s="77" t="n">
        <f aca="false">AA18*L18</f>
        <v>0</v>
      </c>
      <c r="AD18" s="78" t="n">
        <f aca="false">SUM(AB18:AC18)</f>
        <v>1625</v>
      </c>
    </row>
    <row r="19" customFormat="false" ht="12" hidden="false" customHeight="true" outlineLevel="0" collapsed="false">
      <c r="A19" s="10" t="n">
        <f aca="false">+A18+1</f>
        <v>11</v>
      </c>
      <c r="B19" s="79" t="n">
        <v>2.915</v>
      </c>
      <c r="C19" s="59" t="n">
        <v>3.535</v>
      </c>
      <c r="D19" s="60" t="n">
        <v>3.245</v>
      </c>
      <c r="E19" s="162" t="n">
        <f aca="false">B19-D19</f>
        <v>-0.33</v>
      </c>
      <c r="F19" s="163" t="n">
        <f aca="false">C19-D19</f>
        <v>0.29</v>
      </c>
      <c r="G19" s="62" t="n">
        <v>0.0325</v>
      </c>
      <c r="H19" s="163" t="n">
        <f aca="false">E19-G19</f>
        <v>-0.3625</v>
      </c>
      <c r="I19" s="163" t="n">
        <f aca="false">F19-G19</f>
        <v>0.2575</v>
      </c>
      <c r="J19" s="81" t="n">
        <v>0</v>
      </c>
      <c r="K19" s="82" t="n">
        <v>21930</v>
      </c>
      <c r="L19" s="68" t="n">
        <f aca="false">J19+K19</f>
        <v>21930</v>
      </c>
      <c r="M19" s="171" t="n">
        <f aca="false">H19*J19</f>
        <v>-0</v>
      </c>
      <c r="N19" s="172" t="n">
        <f aca="false">I19*K19</f>
        <v>5646.975</v>
      </c>
      <c r="O19" s="167" t="n">
        <f aca="false">ROUND(J19/0.95-J19,4)</f>
        <v>0</v>
      </c>
      <c r="P19" s="168" t="n">
        <f aca="false">ROUND(K19/0.95-K19,4)</f>
        <v>1154.2105</v>
      </c>
      <c r="Q19" s="169" t="n">
        <f aca="false">O19*D19</f>
        <v>0</v>
      </c>
      <c r="R19" s="170" t="n">
        <f aca="false">P19*D19</f>
        <v>3745.4130725</v>
      </c>
      <c r="S19" s="69" t="n">
        <f aca="false">ROUND(M19-Q19,2)</f>
        <v>-0</v>
      </c>
      <c r="T19" s="70" t="n">
        <f aca="false">ROUND(N19-R19,2)</f>
        <v>1901.56</v>
      </c>
      <c r="U19" s="70" t="n">
        <f aca="false">+T19+S19</f>
        <v>1901.56</v>
      </c>
      <c r="V19" s="71" t="n">
        <f aca="false">ROUND(U19*0.7,2)</f>
        <v>1331.09</v>
      </c>
      <c r="W19" s="72" t="n">
        <f aca="false">ROUND(U19*0.3,2)</f>
        <v>570.47</v>
      </c>
      <c r="X19" s="9"/>
      <c r="Y19" s="73" t="n">
        <f aca="false">$K$43</f>
        <v>50000</v>
      </c>
      <c r="Z19" s="74" t="n">
        <v>0.0325</v>
      </c>
      <c r="AA19" s="75" t="n">
        <v>0.0246</v>
      </c>
      <c r="AB19" s="76" t="n">
        <f aca="false">Z19*Y19</f>
        <v>1625</v>
      </c>
      <c r="AC19" s="77" t="n">
        <f aca="false">AA19*L19</f>
        <v>539.478</v>
      </c>
      <c r="AD19" s="78" t="n">
        <f aca="false">SUM(AB19:AC19)</f>
        <v>2164.478</v>
      </c>
    </row>
    <row r="20" customFormat="false" ht="12" hidden="false" customHeight="true" outlineLevel="0" collapsed="false">
      <c r="A20" s="10" t="n">
        <f aca="false">+A19+1</f>
        <v>12</v>
      </c>
      <c r="B20" s="79" t="n">
        <v>3.385</v>
      </c>
      <c r="C20" s="59" t="n">
        <v>6.735</v>
      </c>
      <c r="D20" s="60" t="n">
        <v>3.615</v>
      </c>
      <c r="E20" s="162" t="n">
        <f aca="false">B20-D20</f>
        <v>-0.23</v>
      </c>
      <c r="F20" s="163" t="n">
        <f aca="false">C20-D20</f>
        <v>3.12</v>
      </c>
      <c r="G20" s="62" t="n">
        <v>0.0325</v>
      </c>
      <c r="H20" s="163" t="n">
        <f aca="false">E20-G20</f>
        <v>-0.2625</v>
      </c>
      <c r="I20" s="163" t="n">
        <f aca="false">F20-G20</f>
        <v>3.0875</v>
      </c>
      <c r="J20" s="81" t="n">
        <v>0</v>
      </c>
      <c r="K20" s="82" t="n">
        <v>13104</v>
      </c>
      <c r="L20" s="68" t="n">
        <f aca="false">J20+K20</f>
        <v>13104</v>
      </c>
      <c r="M20" s="171" t="n">
        <f aca="false">H20*J20</f>
        <v>-0</v>
      </c>
      <c r="N20" s="172" t="n">
        <f aca="false">I20*K20</f>
        <v>40458.6</v>
      </c>
      <c r="O20" s="167" t="n">
        <f aca="false">ROUND(J20/0.95-J20,4)</f>
        <v>0</v>
      </c>
      <c r="P20" s="168" t="n">
        <f aca="false">ROUND(K20/0.95-K20,4)</f>
        <v>689.6842</v>
      </c>
      <c r="Q20" s="169" t="n">
        <f aca="false">O20*D20</f>
        <v>0</v>
      </c>
      <c r="R20" s="170" t="n">
        <f aca="false">P20*D20</f>
        <v>2493.208383</v>
      </c>
      <c r="S20" s="69" t="n">
        <f aca="false">ROUND(M20-Q20,2)</f>
        <v>-0</v>
      </c>
      <c r="T20" s="70" t="n">
        <f aca="false">ROUND(N20-R20,2)</f>
        <v>37965.39</v>
      </c>
      <c r="U20" s="70" t="n">
        <f aca="false">+T20+S20</f>
        <v>37965.39</v>
      </c>
      <c r="V20" s="71" t="n">
        <f aca="false">ROUND(U20*0.7,2)</f>
        <v>26575.77</v>
      </c>
      <c r="W20" s="72" t="n">
        <f aca="false">ROUND(U20*0.3,2)</f>
        <v>11389.62</v>
      </c>
      <c r="X20" s="9"/>
      <c r="Y20" s="73" t="n">
        <f aca="false">$K$43</f>
        <v>50000</v>
      </c>
      <c r="Z20" s="74" t="n">
        <v>0.0325</v>
      </c>
      <c r="AA20" s="75" t="n">
        <v>0.0246</v>
      </c>
      <c r="AB20" s="76" t="n">
        <f aca="false">Z20*Y20</f>
        <v>1625</v>
      </c>
      <c r="AC20" s="77" t="n">
        <f aca="false">AA20*L20</f>
        <v>322.3584</v>
      </c>
      <c r="AD20" s="78" t="n">
        <f aca="false">SUM(AB20:AC20)</f>
        <v>1947.3584</v>
      </c>
    </row>
    <row r="21" customFormat="false" ht="12" hidden="false" customHeight="true" outlineLevel="0" collapsed="false">
      <c r="A21" s="10" t="n">
        <f aca="false">+A20+1</f>
        <v>13</v>
      </c>
      <c r="B21" s="79" t="n">
        <v>3.89</v>
      </c>
      <c r="C21" s="59" t="n">
        <v>7.595</v>
      </c>
      <c r="D21" s="60" t="n">
        <v>3.795</v>
      </c>
      <c r="E21" s="162" t="n">
        <f aca="false">B21-D21</f>
        <v>0.0950000000000002</v>
      </c>
      <c r="F21" s="163" t="n">
        <f aca="false">C21-D21</f>
        <v>3.8</v>
      </c>
      <c r="G21" s="62" t="n">
        <v>0.0325</v>
      </c>
      <c r="H21" s="163" t="n">
        <f aca="false">E21-G21</f>
        <v>0.0625000000000002</v>
      </c>
      <c r="I21" s="163" t="n">
        <f aca="false">F21-G21</f>
        <v>3.7675</v>
      </c>
      <c r="J21" s="81" t="n">
        <v>0</v>
      </c>
      <c r="K21" s="82" t="n">
        <v>33378</v>
      </c>
      <c r="L21" s="68" t="n">
        <f aca="false">J21+K21</f>
        <v>33378</v>
      </c>
      <c r="M21" s="171" t="n">
        <f aca="false">H21*J21</f>
        <v>0</v>
      </c>
      <c r="N21" s="172" t="n">
        <f aca="false">I21*K21</f>
        <v>125751.615</v>
      </c>
      <c r="O21" s="167" t="n">
        <f aca="false">ROUND(J21/0.95-J21,4)</f>
        <v>0</v>
      </c>
      <c r="P21" s="168" t="n">
        <f aca="false">ROUND(K21/0.95-K21,4)</f>
        <v>1756.7368</v>
      </c>
      <c r="Q21" s="169" t="n">
        <f aca="false">O21*D21</f>
        <v>0</v>
      </c>
      <c r="R21" s="170" t="n">
        <f aca="false">P21*D21</f>
        <v>6666.816156</v>
      </c>
      <c r="S21" s="69" t="n">
        <f aca="false">ROUND(M21-Q21,2)</f>
        <v>0</v>
      </c>
      <c r="T21" s="70" t="n">
        <f aca="false">ROUND(N21-R21,2)</f>
        <v>119084.8</v>
      </c>
      <c r="U21" s="70" t="n">
        <f aca="false">+T21+S21</f>
        <v>119084.8</v>
      </c>
      <c r="V21" s="71" t="n">
        <f aca="false">ROUND(U21*0.7,2)</f>
        <v>83359.36</v>
      </c>
      <c r="W21" s="72" t="n">
        <f aca="false">ROUND(U21*0.3,2)</f>
        <v>35725.44</v>
      </c>
      <c r="X21" s="9"/>
      <c r="Y21" s="73" t="n">
        <f aca="false">$K$43</f>
        <v>50000</v>
      </c>
      <c r="Z21" s="74" t="n">
        <v>0.0325</v>
      </c>
      <c r="AA21" s="75" t="n">
        <v>0.0246</v>
      </c>
      <c r="AB21" s="76" t="n">
        <f aca="false">Z21*Y21</f>
        <v>1625</v>
      </c>
      <c r="AC21" s="77" t="n">
        <f aca="false">AA21*L21</f>
        <v>821.0988</v>
      </c>
      <c r="AD21" s="78" t="n">
        <f aca="false">SUM(AB21:AC21)</f>
        <v>2446.0988</v>
      </c>
    </row>
    <row r="22" customFormat="false" ht="12" hidden="false" customHeight="true" outlineLevel="0" collapsed="false">
      <c r="A22" s="10" t="n">
        <f aca="false">+A21+1</f>
        <v>14</v>
      </c>
      <c r="B22" s="79" t="n">
        <v>3.64</v>
      </c>
      <c r="C22" s="59" t="n">
        <v>8.47</v>
      </c>
      <c r="D22" s="60" t="n">
        <v>4.125</v>
      </c>
      <c r="E22" s="162" t="n">
        <f aca="false">B22-D22</f>
        <v>-0.485</v>
      </c>
      <c r="F22" s="163" t="n">
        <f aca="false">C22-D22</f>
        <v>4.345</v>
      </c>
      <c r="G22" s="62" t="n">
        <v>0.0325</v>
      </c>
      <c r="H22" s="163" t="n">
        <f aca="false">E22-G22</f>
        <v>-0.5175</v>
      </c>
      <c r="I22" s="163" t="n">
        <f aca="false">F22-G22</f>
        <v>4.3125</v>
      </c>
      <c r="J22" s="81" t="n">
        <v>0</v>
      </c>
      <c r="K22" s="82" t="n">
        <v>12373</v>
      </c>
      <c r="L22" s="68" t="n">
        <f aca="false">J22+K22</f>
        <v>12373</v>
      </c>
      <c r="M22" s="171" t="n">
        <f aca="false">H22*J22</f>
        <v>-0</v>
      </c>
      <c r="N22" s="172" t="n">
        <f aca="false">I22*K22</f>
        <v>53358.5625</v>
      </c>
      <c r="O22" s="167" t="n">
        <f aca="false">ROUND(J22/0.95-J22,4)</f>
        <v>0</v>
      </c>
      <c r="P22" s="168" t="n">
        <f aca="false">ROUND(K22/0.95-K22,4)</f>
        <v>651.2105</v>
      </c>
      <c r="Q22" s="169" t="n">
        <f aca="false">O22*D22</f>
        <v>0</v>
      </c>
      <c r="R22" s="170" t="n">
        <f aca="false">P22*D22</f>
        <v>2686.2433125</v>
      </c>
      <c r="S22" s="69" t="n">
        <f aca="false">ROUND(M22-Q22,2)</f>
        <v>-0</v>
      </c>
      <c r="T22" s="70" t="n">
        <f aca="false">ROUND(N22-R22,2)</f>
        <v>50672.32</v>
      </c>
      <c r="U22" s="70" t="n">
        <f aca="false">+T22+S22</f>
        <v>50672.32</v>
      </c>
      <c r="V22" s="71" t="n">
        <f aca="false">ROUND(U22*0.7,2)</f>
        <v>35470.62</v>
      </c>
      <c r="W22" s="72" t="n">
        <f aca="false">ROUND(U22*0.3,2)</f>
        <v>15201.7</v>
      </c>
      <c r="X22" s="9"/>
      <c r="Y22" s="73" t="n">
        <f aca="false">$K$43</f>
        <v>50000</v>
      </c>
      <c r="Z22" s="74" t="n">
        <v>0.0325</v>
      </c>
      <c r="AA22" s="75" t="n">
        <v>0.0246</v>
      </c>
      <c r="AB22" s="76" t="n">
        <f aca="false">Z22*Y22</f>
        <v>1625</v>
      </c>
      <c r="AC22" s="77" t="n">
        <f aca="false">AA22*L22</f>
        <v>304.3758</v>
      </c>
      <c r="AD22" s="78" t="n">
        <f aca="false">SUM(AB22:AC22)</f>
        <v>1929.3758</v>
      </c>
    </row>
    <row r="23" customFormat="false" ht="12" hidden="false" customHeight="true" outlineLevel="0" collapsed="false">
      <c r="A23" s="10" t="n">
        <f aca="false">+A22+1</f>
        <v>15</v>
      </c>
      <c r="B23" s="79" t="n">
        <v>3.515</v>
      </c>
      <c r="C23" s="59" t="n">
        <v>6.9</v>
      </c>
      <c r="D23" s="60" t="n">
        <v>4.125</v>
      </c>
      <c r="E23" s="162" t="n">
        <f aca="false">B23-D23</f>
        <v>-0.61</v>
      </c>
      <c r="F23" s="163" t="n">
        <f aca="false">C23-D23</f>
        <v>2.775</v>
      </c>
      <c r="G23" s="62" t="n">
        <v>0.0325</v>
      </c>
      <c r="H23" s="163" t="n">
        <f aca="false">E23-G23</f>
        <v>-0.6425</v>
      </c>
      <c r="I23" s="163" t="n">
        <f aca="false">F23-G23</f>
        <v>2.7425</v>
      </c>
      <c r="J23" s="81" t="n">
        <v>0</v>
      </c>
      <c r="K23" s="82" t="n">
        <v>0</v>
      </c>
      <c r="L23" s="68" t="n">
        <f aca="false">J23+K23</f>
        <v>0</v>
      </c>
      <c r="M23" s="171" t="n">
        <f aca="false">H23*J23</f>
        <v>-0</v>
      </c>
      <c r="N23" s="172" t="n">
        <f aca="false">I23*K23</f>
        <v>0</v>
      </c>
      <c r="O23" s="167" t="n">
        <f aca="false">ROUND(J23/0.95-J23,4)</f>
        <v>0</v>
      </c>
      <c r="P23" s="168" t="n">
        <f aca="false">ROUND(K23/0.95-K23,4)</f>
        <v>0</v>
      </c>
      <c r="Q23" s="169" t="n">
        <f aca="false">O23*D23</f>
        <v>0</v>
      </c>
      <c r="R23" s="170" t="n">
        <f aca="false">P23*D23</f>
        <v>0</v>
      </c>
      <c r="S23" s="69" t="n">
        <f aca="false">ROUND(M23-Q23,2)</f>
        <v>-0</v>
      </c>
      <c r="T23" s="70" t="n">
        <f aca="false">ROUND(N23-R23,2)</f>
        <v>0</v>
      </c>
      <c r="U23" s="70" t="n">
        <f aca="false">+T23+S23</f>
        <v>0</v>
      </c>
      <c r="V23" s="71" t="n">
        <f aca="false">ROUND(U23*0.7,2)</f>
        <v>0</v>
      </c>
      <c r="W23" s="72" t="n">
        <f aca="false">ROUND(U23*0.3,2)</f>
        <v>0</v>
      </c>
      <c r="X23" s="9"/>
      <c r="Y23" s="73" t="n">
        <f aca="false">$K$43</f>
        <v>50000</v>
      </c>
      <c r="Z23" s="74" t="n">
        <v>0.0325</v>
      </c>
      <c r="AA23" s="75" t="n">
        <v>0.0246</v>
      </c>
      <c r="AB23" s="76" t="n">
        <f aca="false">Z23*Y23</f>
        <v>1625</v>
      </c>
      <c r="AC23" s="77" t="n">
        <f aca="false">AA23*L23</f>
        <v>0</v>
      </c>
      <c r="AD23" s="78" t="n">
        <f aca="false">SUM(AB23:AC23)</f>
        <v>1625</v>
      </c>
    </row>
    <row r="24" customFormat="false" ht="12" hidden="false" customHeight="true" outlineLevel="0" collapsed="false">
      <c r="A24" s="10" t="n">
        <f aca="false">+A23+1</f>
        <v>16</v>
      </c>
      <c r="B24" s="79" t="n">
        <v>3.015</v>
      </c>
      <c r="C24" s="59" t="n">
        <v>3.735</v>
      </c>
      <c r="D24" s="60" t="n">
        <v>3.51</v>
      </c>
      <c r="E24" s="162" t="n">
        <f aca="false">B24-D24</f>
        <v>-0.495</v>
      </c>
      <c r="F24" s="163" t="n">
        <f aca="false">C24-D24</f>
        <v>0.225</v>
      </c>
      <c r="G24" s="62" t="n">
        <v>0.0325</v>
      </c>
      <c r="H24" s="163" t="n">
        <f aca="false">E24-G24</f>
        <v>-0.5275</v>
      </c>
      <c r="I24" s="163" t="n">
        <f aca="false">F24-G24</f>
        <v>0.1925</v>
      </c>
      <c r="J24" s="81" t="n">
        <v>0</v>
      </c>
      <c r="K24" s="82" t="n">
        <v>0</v>
      </c>
      <c r="L24" s="68" t="n">
        <f aca="false">J24+K24</f>
        <v>0</v>
      </c>
      <c r="M24" s="171" t="n">
        <f aca="false">H24*J24</f>
        <v>-0</v>
      </c>
      <c r="N24" s="172" t="n">
        <f aca="false">I24*K24</f>
        <v>0</v>
      </c>
      <c r="O24" s="167" t="n">
        <f aca="false">ROUND(J24/0.95-J24,4)</f>
        <v>0</v>
      </c>
      <c r="P24" s="168" t="n">
        <f aca="false">ROUND(K24/0.95-K24,4)</f>
        <v>0</v>
      </c>
      <c r="Q24" s="169" t="n">
        <f aca="false">O24*D24</f>
        <v>0</v>
      </c>
      <c r="R24" s="170" t="n">
        <f aca="false">P24*D24</f>
        <v>0</v>
      </c>
      <c r="S24" s="69" t="n">
        <f aca="false">ROUND(M24-Q24,2)</f>
        <v>-0</v>
      </c>
      <c r="T24" s="70" t="n">
        <f aca="false">ROUND(N24-R24,2)</f>
        <v>0</v>
      </c>
      <c r="U24" s="70" t="n">
        <f aca="false">+T24+S24</f>
        <v>0</v>
      </c>
      <c r="V24" s="71" t="n">
        <f aca="false">ROUND(U24*0.7,2)</f>
        <v>0</v>
      </c>
      <c r="W24" s="72" t="n">
        <f aca="false">ROUND(U24*0.3,2)</f>
        <v>0</v>
      </c>
      <c r="X24" s="9"/>
      <c r="Y24" s="73" t="n">
        <f aca="false">$K$43</f>
        <v>50000</v>
      </c>
      <c r="Z24" s="74" t="n">
        <v>0.0325</v>
      </c>
      <c r="AA24" s="75" t="n">
        <v>0.0246</v>
      </c>
      <c r="AB24" s="76" t="n">
        <f aca="false">Z24*Y24</f>
        <v>1625</v>
      </c>
      <c r="AC24" s="77" t="n">
        <f aca="false">AA24*L24</f>
        <v>0</v>
      </c>
      <c r="AD24" s="78" t="n">
        <f aca="false">SUM(AB24:AC24)</f>
        <v>1625</v>
      </c>
    </row>
    <row r="25" customFormat="false" ht="12" hidden="false" customHeight="true" outlineLevel="0" collapsed="false">
      <c r="A25" s="10" t="n">
        <f aca="false">+A24+1</f>
        <v>17</v>
      </c>
      <c r="B25" s="79" t="n">
        <v>3.015</v>
      </c>
      <c r="C25" s="59" t="n">
        <v>3.735</v>
      </c>
      <c r="D25" s="60" t="n">
        <v>3.51</v>
      </c>
      <c r="E25" s="162" t="n">
        <f aca="false">B25-D25</f>
        <v>-0.495</v>
      </c>
      <c r="F25" s="163" t="n">
        <f aca="false">C25-D25</f>
        <v>0.225</v>
      </c>
      <c r="G25" s="62" t="n">
        <v>0.0325</v>
      </c>
      <c r="H25" s="163" t="n">
        <f aca="false">E25-G25</f>
        <v>-0.5275</v>
      </c>
      <c r="I25" s="163" t="n">
        <f aca="false">F25-G25</f>
        <v>0.1925</v>
      </c>
      <c r="J25" s="81" t="n">
        <v>0</v>
      </c>
      <c r="K25" s="82" t="n">
        <v>0</v>
      </c>
      <c r="L25" s="68" t="n">
        <f aca="false">J25+K25</f>
        <v>0</v>
      </c>
      <c r="M25" s="171" t="n">
        <f aca="false">H25*J25</f>
        <v>-0</v>
      </c>
      <c r="N25" s="172" t="n">
        <f aca="false">I25*K25</f>
        <v>0</v>
      </c>
      <c r="O25" s="167" t="n">
        <f aca="false">ROUND(J25/0.95-J25,4)</f>
        <v>0</v>
      </c>
      <c r="P25" s="168" t="n">
        <f aca="false">ROUND(K25/0.95-K25,4)</f>
        <v>0</v>
      </c>
      <c r="Q25" s="169" t="n">
        <f aca="false">O25*D25</f>
        <v>0</v>
      </c>
      <c r="R25" s="170" t="n">
        <f aca="false">P25*D25</f>
        <v>0</v>
      </c>
      <c r="S25" s="69" t="n">
        <f aca="false">ROUND(M25-Q25,2)</f>
        <v>-0</v>
      </c>
      <c r="T25" s="70" t="n">
        <f aca="false">ROUND(N25-R25,2)</f>
        <v>0</v>
      </c>
      <c r="U25" s="70" t="n">
        <f aca="false">+T25+S25</f>
        <v>0</v>
      </c>
      <c r="V25" s="71" t="n">
        <f aca="false">ROUND(U25*0.7,2)</f>
        <v>0</v>
      </c>
      <c r="W25" s="72" t="n">
        <f aca="false">ROUND(U25*0.3,2)</f>
        <v>0</v>
      </c>
      <c r="X25" s="9"/>
      <c r="Y25" s="73" t="n">
        <f aca="false">$K$43</f>
        <v>50000</v>
      </c>
      <c r="Z25" s="74" t="n">
        <v>0.0325</v>
      </c>
      <c r="AA25" s="75" t="n">
        <v>0.0246</v>
      </c>
      <c r="AB25" s="76" t="n">
        <f aca="false">Z25*Y25</f>
        <v>1625</v>
      </c>
      <c r="AC25" s="77" t="n">
        <f aca="false">AA25*L25</f>
        <v>0</v>
      </c>
      <c r="AD25" s="78" t="n">
        <f aca="false">SUM(AB25:AC25)</f>
        <v>1625</v>
      </c>
    </row>
    <row r="26" customFormat="false" ht="12" hidden="false" customHeight="true" outlineLevel="0" collapsed="false">
      <c r="A26" s="10" t="n">
        <f aca="false">+A25+1</f>
        <v>18</v>
      </c>
      <c r="B26" s="79" t="n">
        <v>3.015</v>
      </c>
      <c r="C26" s="59" t="n">
        <v>3.735</v>
      </c>
      <c r="D26" s="60" t="n">
        <v>3.51</v>
      </c>
      <c r="E26" s="162" t="n">
        <f aca="false">B26-D26</f>
        <v>-0.495</v>
      </c>
      <c r="F26" s="163" t="n">
        <f aca="false">C26-D26</f>
        <v>0.225</v>
      </c>
      <c r="G26" s="62" t="n">
        <v>0.0325</v>
      </c>
      <c r="H26" s="163" t="n">
        <f aca="false">E26-G26</f>
        <v>-0.5275</v>
      </c>
      <c r="I26" s="163" t="n">
        <f aca="false">F26-G26</f>
        <v>0.1925</v>
      </c>
      <c r="J26" s="81" t="n">
        <v>0</v>
      </c>
      <c r="K26" s="82" t="n">
        <v>19021</v>
      </c>
      <c r="L26" s="68" t="n">
        <f aca="false">J26+K26</f>
        <v>19021</v>
      </c>
      <c r="M26" s="171" t="n">
        <f aca="false">H26*J26</f>
        <v>-0</v>
      </c>
      <c r="N26" s="172" t="n">
        <f aca="false">I26*K26</f>
        <v>3661.5425</v>
      </c>
      <c r="O26" s="167" t="n">
        <f aca="false">ROUND(J26/0.95-J26,4)</f>
        <v>0</v>
      </c>
      <c r="P26" s="168" t="n">
        <f aca="false">ROUND(K26/0.95-K26,4)</f>
        <v>1001.1053</v>
      </c>
      <c r="Q26" s="169" t="n">
        <f aca="false">O26*D26</f>
        <v>0</v>
      </c>
      <c r="R26" s="170" t="n">
        <f aca="false">P26*D26</f>
        <v>3513.879603</v>
      </c>
      <c r="S26" s="69" t="n">
        <f aca="false">ROUND(M26-Q26,2)</f>
        <v>-0</v>
      </c>
      <c r="T26" s="70" t="n">
        <f aca="false">ROUND(N26-R26,2)</f>
        <v>147.66</v>
      </c>
      <c r="U26" s="70" t="n">
        <f aca="false">+T26+S26</f>
        <v>147.66</v>
      </c>
      <c r="V26" s="71" t="n">
        <f aca="false">ROUND(U26*0.7,2)</f>
        <v>103.36</v>
      </c>
      <c r="W26" s="72" t="n">
        <f aca="false">ROUND(U26*0.3,2)</f>
        <v>44.3</v>
      </c>
      <c r="X26" s="9"/>
      <c r="Y26" s="73" t="n">
        <f aca="false">$K$43</f>
        <v>50000</v>
      </c>
      <c r="Z26" s="74" t="n">
        <v>0.0325</v>
      </c>
      <c r="AA26" s="75" t="n">
        <v>0.0246</v>
      </c>
      <c r="AB26" s="76" t="n">
        <f aca="false">Z26*Y26</f>
        <v>1625</v>
      </c>
      <c r="AC26" s="77" t="n">
        <f aca="false">AA26*L26</f>
        <v>467.9166</v>
      </c>
      <c r="AD26" s="78" t="n">
        <f aca="false">SUM(AB26:AC26)</f>
        <v>2092.9166</v>
      </c>
    </row>
    <row r="27" customFormat="false" ht="12" hidden="false" customHeight="true" outlineLevel="0" collapsed="false">
      <c r="A27" s="10" t="n">
        <f aca="false">+A26+1</f>
        <v>19</v>
      </c>
      <c r="B27" s="79" t="n">
        <v>4.315</v>
      </c>
      <c r="C27" s="59" t="n">
        <v>8.25</v>
      </c>
      <c r="D27" s="60" t="n">
        <v>3.71</v>
      </c>
      <c r="E27" s="162" t="n">
        <f aca="false">B27-D27</f>
        <v>0.605</v>
      </c>
      <c r="F27" s="163" t="n">
        <f aca="false">C27-D27</f>
        <v>4.54</v>
      </c>
      <c r="G27" s="62" t="n">
        <v>0.0325</v>
      </c>
      <c r="H27" s="163" t="n">
        <f aca="false">E27-G27</f>
        <v>0.572500000000001</v>
      </c>
      <c r="I27" s="163" t="n">
        <f aca="false">F27-G27</f>
        <v>4.5075</v>
      </c>
      <c r="J27" s="81" t="n">
        <v>0</v>
      </c>
      <c r="K27" s="82" t="n">
        <v>11383</v>
      </c>
      <c r="L27" s="68" t="n">
        <f aca="false">J27+K27</f>
        <v>11383</v>
      </c>
      <c r="M27" s="171" t="n">
        <f aca="false">H27*J27</f>
        <v>0</v>
      </c>
      <c r="N27" s="172" t="n">
        <f aca="false">I27*K27</f>
        <v>51308.8725</v>
      </c>
      <c r="O27" s="167" t="n">
        <f aca="false">ROUND(J27/0.95-J27,4)</f>
        <v>0</v>
      </c>
      <c r="P27" s="168" t="n">
        <f aca="false">ROUND(K27/0.95-K27,4)</f>
        <v>599.1053</v>
      </c>
      <c r="Q27" s="169" t="n">
        <f aca="false">O27*D27</f>
        <v>0</v>
      </c>
      <c r="R27" s="170" t="n">
        <f aca="false">P27*D27</f>
        <v>2222.680663</v>
      </c>
      <c r="S27" s="69" t="n">
        <f aca="false">ROUND(M27-Q27,2)</f>
        <v>0</v>
      </c>
      <c r="T27" s="70" t="n">
        <f aca="false">ROUND(N27-R27,2)</f>
        <v>49086.19</v>
      </c>
      <c r="U27" s="70" t="n">
        <f aca="false">+T27+S27</f>
        <v>49086.19</v>
      </c>
      <c r="V27" s="71" t="n">
        <f aca="false">ROUND(U27*0.7,2)</f>
        <v>34360.33</v>
      </c>
      <c r="W27" s="72" t="n">
        <f aca="false">ROUND(U27*0.3,2)</f>
        <v>14725.86</v>
      </c>
      <c r="X27" s="9"/>
      <c r="Y27" s="73" t="n">
        <f aca="false">$K$43</f>
        <v>50000</v>
      </c>
      <c r="Z27" s="74" t="n">
        <v>0.0325</v>
      </c>
      <c r="AA27" s="75" t="n">
        <v>0.0246</v>
      </c>
      <c r="AB27" s="76" t="n">
        <f aca="false">Z27*Y27</f>
        <v>1625</v>
      </c>
      <c r="AC27" s="77" t="n">
        <f aca="false">AA27*L27</f>
        <v>280.0218</v>
      </c>
      <c r="AD27" s="78" t="n">
        <f aca="false">SUM(AB27:AC27)</f>
        <v>1905.0218</v>
      </c>
    </row>
    <row r="28" customFormat="false" ht="12" hidden="false" customHeight="true" outlineLevel="0" collapsed="false">
      <c r="A28" s="10" t="n">
        <f aca="false">+A27+1</f>
        <v>20</v>
      </c>
      <c r="B28" s="79" t="n">
        <v>4.065</v>
      </c>
      <c r="C28" s="59" t="n">
        <v>7.335</v>
      </c>
      <c r="D28" s="60" t="n">
        <v>3.92</v>
      </c>
      <c r="E28" s="162" t="n">
        <f aca="false">B28-D28</f>
        <v>0.145</v>
      </c>
      <c r="F28" s="163" t="n">
        <f aca="false">C28-D28</f>
        <v>3.415</v>
      </c>
      <c r="G28" s="62" t="n">
        <v>0.0325</v>
      </c>
      <c r="H28" s="163" t="n">
        <f aca="false">E28-G28</f>
        <v>0.1125</v>
      </c>
      <c r="I28" s="163" t="n">
        <f aca="false">F28-G28</f>
        <v>3.3825</v>
      </c>
      <c r="J28" s="81" t="n">
        <v>0</v>
      </c>
      <c r="K28" s="82" t="n">
        <v>13318</v>
      </c>
      <c r="L28" s="68" t="n">
        <f aca="false">J28+K28</f>
        <v>13318</v>
      </c>
      <c r="M28" s="171" t="n">
        <f aca="false">H28*J28</f>
        <v>0</v>
      </c>
      <c r="N28" s="172" t="n">
        <f aca="false">I28*K28</f>
        <v>45048.135</v>
      </c>
      <c r="O28" s="167" t="n">
        <f aca="false">ROUND(J28/0.95-J28,4)</f>
        <v>0</v>
      </c>
      <c r="P28" s="168" t="n">
        <f aca="false">ROUND(K28/0.95-K28,4)</f>
        <v>700.9474</v>
      </c>
      <c r="Q28" s="169" t="n">
        <f aca="false">O28*D28</f>
        <v>0</v>
      </c>
      <c r="R28" s="170" t="n">
        <f aca="false">P28*D28</f>
        <v>2747.713808</v>
      </c>
      <c r="S28" s="69" t="n">
        <f aca="false">ROUND(M28-Q28,2)</f>
        <v>0</v>
      </c>
      <c r="T28" s="70" t="n">
        <f aca="false">ROUND(N28-R28,2)</f>
        <v>42300.42</v>
      </c>
      <c r="U28" s="70" t="n">
        <f aca="false">+T28+S28</f>
        <v>42300.42</v>
      </c>
      <c r="V28" s="71" t="n">
        <f aca="false">ROUND(U28*0.7,2)</f>
        <v>29610.29</v>
      </c>
      <c r="W28" s="72" t="n">
        <f aca="false">ROUND(U28*0.3,2)</f>
        <v>12690.13</v>
      </c>
      <c r="X28" s="9"/>
      <c r="Y28" s="73" t="n">
        <f aca="false">$K$43</f>
        <v>50000</v>
      </c>
      <c r="Z28" s="74" t="n">
        <v>0.0325</v>
      </c>
      <c r="AA28" s="75" t="n">
        <v>0.0246</v>
      </c>
      <c r="AB28" s="76" t="n">
        <f aca="false">Z28*Y28</f>
        <v>1625</v>
      </c>
      <c r="AC28" s="77" t="n">
        <f aca="false">AA28*L28</f>
        <v>327.6228</v>
      </c>
      <c r="AD28" s="78" t="n">
        <f aca="false">SUM(AB28:AC28)</f>
        <v>1952.6228</v>
      </c>
    </row>
    <row r="29" customFormat="false" ht="12" hidden="false" customHeight="true" outlineLevel="0" collapsed="false">
      <c r="A29" s="10" t="n">
        <f aca="false">+A28+1</f>
        <v>21</v>
      </c>
      <c r="B29" s="79" t="n">
        <v>4.125</v>
      </c>
      <c r="C29" s="59" t="n">
        <v>6.89</v>
      </c>
      <c r="D29" s="60" t="n">
        <v>3.755</v>
      </c>
      <c r="E29" s="162" t="n">
        <f aca="false">B29-D29</f>
        <v>0.37</v>
      </c>
      <c r="F29" s="163" t="n">
        <f aca="false">C29-D29</f>
        <v>3.135</v>
      </c>
      <c r="G29" s="62" t="n">
        <v>0.0325</v>
      </c>
      <c r="H29" s="163" t="n">
        <f aca="false">E29-G29</f>
        <v>0.3375</v>
      </c>
      <c r="I29" s="163" t="n">
        <f aca="false">F29-G29</f>
        <v>3.1025</v>
      </c>
      <c r="J29" s="81" t="n">
        <v>0</v>
      </c>
      <c r="K29" s="82" t="n">
        <v>4153</v>
      </c>
      <c r="L29" s="68" t="n">
        <f aca="false">J29+K29</f>
        <v>4153</v>
      </c>
      <c r="M29" s="171" t="n">
        <f aca="false">H29*J29</f>
        <v>0</v>
      </c>
      <c r="N29" s="172" t="n">
        <f aca="false">I29*K29</f>
        <v>12884.6825</v>
      </c>
      <c r="O29" s="167" t="n">
        <f aca="false">ROUND(J29/0.95-J29,4)</f>
        <v>0</v>
      </c>
      <c r="P29" s="168" t="n">
        <f aca="false">ROUND(K29/0.95-K29,4)</f>
        <v>218.5789</v>
      </c>
      <c r="Q29" s="169" t="n">
        <f aca="false">O29*D29</f>
        <v>0</v>
      </c>
      <c r="R29" s="170" t="n">
        <f aca="false">P29*D29</f>
        <v>820.7637695</v>
      </c>
      <c r="S29" s="69" t="n">
        <f aca="false">ROUND(M29-Q29,2)</f>
        <v>0</v>
      </c>
      <c r="T29" s="70" t="n">
        <f aca="false">ROUND(N29-R29,2)</f>
        <v>12063.92</v>
      </c>
      <c r="U29" s="70" t="n">
        <f aca="false">+T29+S29</f>
        <v>12063.92</v>
      </c>
      <c r="V29" s="71" t="n">
        <f aca="false">ROUND(U29*0.7,2)</f>
        <v>8444.74</v>
      </c>
      <c r="W29" s="72" t="n">
        <f aca="false">ROUND(U29*0.3,2)</f>
        <v>3619.18</v>
      </c>
      <c r="X29" s="9"/>
      <c r="Y29" s="73" t="n">
        <f aca="false">$K$43</f>
        <v>50000</v>
      </c>
      <c r="Z29" s="74" t="n">
        <v>0.0325</v>
      </c>
      <c r="AA29" s="75" t="n">
        <v>0.0246</v>
      </c>
      <c r="AB29" s="76" t="n">
        <f aca="false">Z29*Y29</f>
        <v>1625</v>
      </c>
      <c r="AC29" s="77" t="n">
        <f aca="false">AA29*L29</f>
        <v>102.1638</v>
      </c>
      <c r="AD29" s="78" t="n">
        <f aca="false">SUM(AB29:AC29)</f>
        <v>1727.1638</v>
      </c>
    </row>
    <row r="30" customFormat="false" ht="12" hidden="false" customHeight="true" outlineLevel="0" collapsed="false">
      <c r="A30" s="10" t="n">
        <f aca="false">+A29+1</f>
        <v>22</v>
      </c>
      <c r="B30" s="79" t="n">
        <v>4.48</v>
      </c>
      <c r="C30" s="59" t="n">
        <v>6.54</v>
      </c>
      <c r="D30" s="60" t="n">
        <v>3.495</v>
      </c>
      <c r="E30" s="162" t="n">
        <f aca="false">B30-D30</f>
        <v>0.985</v>
      </c>
      <c r="F30" s="163" t="n">
        <f aca="false">C30-D30</f>
        <v>3.045</v>
      </c>
      <c r="G30" s="62" t="n">
        <v>0.0325</v>
      </c>
      <c r="H30" s="163" t="n">
        <f aca="false">E30-G30</f>
        <v>0.9525</v>
      </c>
      <c r="I30" s="163" t="n">
        <f aca="false">F30-G30</f>
        <v>3.0125</v>
      </c>
      <c r="J30" s="81" t="n">
        <v>0</v>
      </c>
      <c r="K30" s="82" t="n">
        <v>4917</v>
      </c>
      <c r="L30" s="68" t="n">
        <f aca="false">J30+K30</f>
        <v>4917</v>
      </c>
      <c r="M30" s="171" t="n">
        <f aca="false">H30*J30</f>
        <v>0</v>
      </c>
      <c r="N30" s="172" t="n">
        <f aca="false">I30*K30</f>
        <v>14812.4625</v>
      </c>
      <c r="O30" s="167" t="n">
        <f aca="false">ROUND(J30/0.95-J30,4)</f>
        <v>0</v>
      </c>
      <c r="P30" s="168" t="n">
        <f aca="false">ROUND(K30/0.95-K30,4)</f>
        <v>258.7895</v>
      </c>
      <c r="Q30" s="169" t="n">
        <f aca="false">O30*D30</f>
        <v>0</v>
      </c>
      <c r="R30" s="170" t="n">
        <f aca="false">P30*D30</f>
        <v>904.4693025</v>
      </c>
      <c r="S30" s="69" t="n">
        <f aca="false">ROUND(M30-Q30,2)</f>
        <v>0</v>
      </c>
      <c r="T30" s="70" t="n">
        <f aca="false">ROUND(N30-R30,2)</f>
        <v>13907.99</v>
      </c>
      <c r="U30" s="70" t="n">
        <f aca="false">+T30+S30</f>
        <v>13907.99</v>
      </c>
      <c r="V30" s="71" t="n">
        <f aca="false">ROUND(U30*0.7,2)</f>
        <v>9735.59</v>
      </c>
      <c r="W30" s="72" t="n">
        <f aca="false">ROUND(U30*0.3,2)</f>
        <v>4172.4</v>
      </c>
      <c r="X30" s="9"/>
      <c r="Y30" s="73" t="n">
        <f aca="false">$K$43</f>
        <v>50000</v>
      </c>
      <c r="Z30" s="74" t="n">
        <v>0.0325</v>
      </c>
      <c r="AA30" s="75" t="n">
        <v>0.0246</v>
      </c>
      <c r="AB30" s="76" t="n">
        <f aca="false">Z30*Y30</f>
        <v>1625</v>
      </c>
      <c r="AC30" s="77" t="n">
        <f aca="false">AA30*L30</f>
        <v>120.9582</v>
      </c>
      <c r="AD30" s="78" t="n">
        <f aca="false">SUM(AB30:AC30)</f>
        <v>1745.9582</v>
      </c>
    </row>
    <row r="31" customFormat="false" ht="12" hidden="false" customHeight="true" outlineLevel="0" collapsed="false">
      <c r="A31" s="10" t="n">
        <f aca="false">+A30+1</f>
        <v>23</v>
      </c>
      <c r="B31" s="79" t="n">
        <v>3.76</v>
      </c>
      <c r="C31" s="59" t="n">
        <v>3.88</v>
      </c>
      <c r="D31" s="60" t="n">
        <v>3.445</v>
      </c>
      <c r="E31" s="162" t="n">
        <f aca="false">B31-D31</f>
        <v>0.315</v>
      </c>
      <c r="F31" s="163" t="n">
        <f aca="false">C31-D31</f>
        <v>0.435</v>
      </c>
      <c r="G31" s="62" t="n">
        <v>0.0325</v>
      </c>
      <c r="H31" s="163" t="n">
        <f aca="false">E31-G31</f>
        <v>0.2825</v>
      </c>
      <c r="I31" s="163" t="n">
        <f aca="false">F31-G31</f>
        <v>0.4025</v>
      </c>
      <c r="J31" s="81" t="n">
        <v>0</v>
      </c>
      <c r="K31" s="82" t="n">
        <v>0</v>
      </c>
      <c r="L31" s="68" t="n">
        <f aca="false">J31+K31</f>
        <v>0</v>
      </c>
      <c r="M31" s="171" t="n">
        <f aca="false">H31*J31</f>
        <v>0</v>
      </c>
      <c r="N31" s="172" t="n">
        <f aca="false">I31*K31</f>
        <v>0</v>
      </c>
      <c r="O31" s="167" t="n">
        <f aca="false">ROUND(J31/0.95-J31,4)</f>
        <v>0</v>
      </c>
      <c r="P31" s="168" t="n">
        <f aca="false">ROUND(K31/0.95-K31,4)</f>
        <v>0</v>
      </c>
      <c r="Q31" s="169" t="n">
        <f aca="false">O31*D31</f>
        <v>0</v>
      </c>
      <c r="R31" s="170" t="n">
        <f aca="false">P31*D31</f>
        <v>0</v>
      </c>
      <c r="S31" s="69" t="n">
        <f aca="false">ROUND(M31-Q31,2)</f>
        <v>0</v>
      </c>
      <c r="T31" s="70" t="n">
        <f aca="false">ROUND(N31-R31,2)</f>
        <v>0</v>
      </c>
      <c r="U31" s="70" t="n">
        <f aca="false">+T31+S31</f>
        <v>0</v>
      </c>
      <c r="V31" s="71" t="n">
        <f aca="false">ROUND(U31*0.7,2)</f>
        <v>0</v>
      </c>
      <c r="W31" s="72" t="n">
        <f aca="false">ROUND(U31*0.3,2)</f>
        <v>0</v>
      </c>
      <c r="X31" s="9"/>
      <c r="Y31" s="73" t="n">
        <f aca="false">$K$43</f>
        <v>50000</v>
      </c>
      <c r="Z31" s="74" t="n">
        <v>0.0325</v>
      </c>
      <c r="AA31" s="75" t="n">
        <v>0.0246</v>
      </c>
      <c r="AB31" s="76" t="n">
        <f aca="false">Z31*Y31</f>
        <v>1625</v>
      </c>
      <c r="AC31" s="77" t="n">
        <f aca="false">AA31*L31</f>
        <v>0</v>
      </c>
      <c r="AD31" s="78" t="n">
        <f aca="false">SUM(AB31:AC31)</f>
        <v>1625</v>
      </c>
    </row>
    <row r="32" customFormat="false" ht="12" hidden="false" customHeight="true" outlineLevel="0" collapsed="false">
      <c r="A32" s="10" t="n">
        <f aca="false">+A31+1</f>
        <v>24</v>
      </c>
      <c r="B32" s="79" t="n">
        <v>3.76</v>
      </c>
      <c r="C32" s="59" t="n">
        <v>3.88</v>
      </c>
      <c r="D32" s="60" t="n">
        <v>3.445</v>
      </c>
      <c r="E32" s="162" t="n">
        <f aca="false">B32-D32</f>
        <v>0.315</v>
      </c>
      <c r="F32" s="163" t="n">
        <f aca="false">C32-D32</f>
        <v>0.435</v>
      </c>
      <c r="G32" s="62" t="n">
        <v>0.0325</v>
      </c>
      <c r="H32" s="163" t="n">
        <f aca="false">E32-G32</f>
        <v>0.2825</v>
      </c>
      <c r="I32" s="163" t="n">
        <f aca="false">F32-G32</f>
        <v>0.4025</v>
      </c>
      <c r="J32" s="81" t="n">
        <v>0</v>
      </c>
      <c r="K32" s="82" t="n">
        <v>0</v>
      </c>
      <c r="L32" s="68" t="n">
        <f aca="false">J32+K32</f>
        <v>0</v>
      </c>
      <c r="M32" s="171" t="n">
        <f aca="false">H32*J32</f>
        <v>0</v>
      </c>
      <c r="N32" s="172" t="n">
        <f aca="false">I32*K32</f>
        <v>0</v>
      </c>
      <c r="O32" s="167" t="n">
        <f aca="false">ROUND(J32/0.95-J32,4)</f>
        <v>0</v>
      </c>
      <c r="P32" s="168" t="n">
        <f aca="false">ROUND(K32/0.95-K32,4)</f>
        <v>0</v>
      </c>
      <c r="Q32" s="169" t="n">
        <f aca="false">O32*D32</f>
        <v>0</v>
      </c>
      <c r="R32" s="170" t="n">
        <f aca="false">P32*D32</f>
        <v>0</v>
      </c>
      <c r="S32" s="69" t="n">
        <f aca="false">ROUND(M32-Q32,2)</f>
        <v>0</v>
      </c>
      <c r="T32" s="70" t="n">
        <f aca="false">ROUND(N32-R32,2)</f>
        <v>0</v>
      </c>
      <c r="U32" s="70" t="n">
        <f aca="false">+T32+S32</f>
        <v>0</v>
      </c>
      <c r="V32" s="71" t="n">
        <f aca="false">ROUND(U32*0.7,2)</f>
        <v>0</v>
      </c>
      <c r="W32" s="72" t="n">
        <f aca="false">ROUND(U32*0.3,2)</f>
        <v>0</v>
      </c>
      <c r="X32" s="9"/>
      <c r="Y32" s="73" t="n">
        <f aca="false">$K$43</f>
        <v>50000</v>
      </c>
      <c r="Z32" s="74" t="n">
        <v>0.0325</v>
      </c>
      <c r="AA32" s="75" t="n">
        <v>0.0246</v>
      </c>
      <c r="AB32" s="76" t="n">
        <f aca="false">Z32*Y32</f>
        <v>1625</v>
      </c>
      <c r="AC32" s="77" t="n">
        <f aca="false">AA32*L32</f>
        <v>0</v>
      </c>
      <c r="AD32" s="78" t="n">
        <f aca="false">SUM(AB32:AC32)</f>
        <v>1625</v>
      </c>
    </row>
    <row r="33" customFormat="false" ht="12" hidden="false" customHeight="true" outlineLevel="0" collapsed="false">
      <c r="A33" s="10" t="n">
        <f aca="false">+A32+1</f>
        <v>25</v>
      </c>
      <c r="B33" s="79" t="n">
        <v>3.76</v>
      </c>
      <c r="C33" s="59" t="n">
        <v>3.88</v>
      </c>
      <c r="D33" s="60" t="n">
        <v>3.445</v>
      </c>
      <c r="E33" s="162" t="n">
        <f aca="false">B33-D33</f>
        <v>0.315</v>
      </c>
      <c r="F33" s="163" t="n">
        <f aca="false">C33-D33</f>
        <v>0.435</v>
      </c>
      <c r="G33" s="62" t="n">
        <v>0.0325</v>
      </c>
      <c r="H33" s="163" t="n">
        <f aca="false">E33-G33</f>
        <v>0.2825</v>
      </c>
      <c r="I33" s="163" t="n">
        <f aca="false">F33-G33</f>
        <v>0.4025</v>
      </c>
      <c r="J33" s="81" t="n">
        <v>0</v>
      </c>
      <c r="K33" s="82" t="n">
        <v>18897</v>
      </c>
      <c r="L33" s="68" t="n">
        <f aca="false">J33+K33</f>
        <v>18897</v>
      </c>
      <c r="M33" s="171" t="n">
        <f aca="false">H33*J33</f>
        <v>0</v>
      </c>
      <c r="N33" s="172" t="n">
        <f aca="false">I33*K33</f>
        <v>7606.0425</v>
      </c>
      <c r="O33" s="167" t="n">
        <f aca="false">ROUND(J33/0.95-J33,4)</f>
        <v>0</v>
      </c>
      <c r="P33" s="168" t="n">
        <f aca="false">ROUND(K33/0.95-K33,4)</f>
        <v>994.5789</v>
      </c>
      <c r="Q33" s="169" t="n">
        <f aca="false">O33*D33</f>
        <v>0</v>
      </c>
      <c r="R33" s="170" t="n">
        <f aca="false">P33*D33</f>
        <v>3426.3243105</v>
      </c>
      <c r="S33" s="69" t="n">
        <f aca="false">ROUND(M33-Q33,2)</f>
        <v>0</v>
      </c>
      <c r="T33" s="70" t="n">
        <f aca="false">ROUND(N33-R33,2)</f>
        <v>4179.72</v>
      </c>
      <c r="U33" s="70" t="n">
        <f aca="false">+T33+S33</f>
        <v>4179.72</v>
      </c>
      <c r="V33" s="71" t="n">
        <f aca="false">ROUND(U33*0.7,2)</f>
        <v>2925.8</v>
      </c>
      <c r="W33" s="72" t="n">
        <f aca="false">ROUND(U33*0.3,2)</f>
        <v>1253.92</v>
      </c>
      <c r="X33" s="9"/>
      <c r="Y33" s="73" t="n">
        <f aca="false">$K$43</f>
        <v>50000</v>
      </c>
      <c r="Z33" s="74" t="n">
        <v>0.0325</v>
      </c>
      <c r="AA33" s="75" t="n">
        <v>0.0246</v>
      </c>
      <c r="AB33" s="76" t="n">
        <f aca="false">Z33*Y33</f>
        <v>1625</v>
      </c>
      <c r="AC33" s="77" t="n">
        <f aca="false">AA33*L33</f>
        <v>464.8662</v>
      </c>
      <c r="AD33" s="78" t="n">
        <f aca="false">SUM(AB33:AC33)</f>
        <v>2089.8662</v>
      </c>
    </row>
    <row r="34" customFormat="false" ht="12" hidden="false" customHeight="true" outlineLevel="0" collapsed="false">
      <c r="A34" s="10" t="n">
        <f aca="false">+A33+1</f>
        <v>26</v>
      </c>
      <c r="B34" s="79" t="n">
        <v>3.995</v>
      </c>
      <c r="C34" s="59" t="n">
        <v>6.055</v>
      </c>
      <c r="D34" s="60" t="n">
        <v>3.45</v>
      </c>
      <c r="E34" s="162" t="n">
        <f aca="false">B34-D34</f>
        <v>0.545</v>
      </c>
      <c r="F34" s="163" t="n">
        <f aca="false">C34-D34</f>
        <v>2.605</v>
      </c>
      <c r="G34" s="62" t="n">
        <v>0.0325</v>
      </c>
      <c r="H34" s="163" t="n">
        <f aca="false">E34-G34</f>
        <v>0.5125</v>
      </c>
      <c r="I34" s="163" t="n">
        <f aca="false">F34-G34</f>
        <v>2.5725</v>
      </c>
      <c r="J34" s="81" t="n">
        <v>0</v>
      </c>
      <c r="K34" s="82" t="n">
        <v>13457</v>
      </c>
      <c r="L34" s="68" t="n">
        <f aca="false">J34+K34</f>
        <v>13457</v>
      </c>
      <c r="M34" s="171" t="n">
        <f aca="false">H34*J34</f>
        <v>0</v>
      </c>
      <c r="N34" s="172" t="n">
        <f aca="false">I34*K34</f>
        <v>34618.1325</v>
      </c>
      <c r="O34" s="167" t="n">
        <f aca="false">ROUND(J34/0.95-J34,4)</f>
        <v>0</v>
      </c>
      <c r="P34" s="168" t="n">
        <f aca="false">ROUND(K34/0.95-K34,4)</f>
        <v>708.2632</v>
      </c>
      <c r="Q34" s="169" t="n">
        <f aca="false">O34*D34</f>
        <v>0</v>
      </c>
      <c r="R34" s="170" t="n">
        <f aca="false">P34*D34</f>
        <v>2443.50804</v>
      </c>
      <c r="S34" s="69" t="n">
        <f aca="false">ROUND(M34-Q34,2)</f>
        <v>0</v>
      </c>
      <c r="T34" s="70" t="n">
        <f aca="false">ROUND(N34-R34,2)</f>
        <v>32174.62</v>
      </c>
      <c r="U34" s="70" t="n">
        <f aca="false">+T34+S34</f>
        <v>32174.62</v>
      </c>
      <c r="V34" s="71" t="n">
        <f aca="false">ROUND(U34*0.7,2)</f>
        <v>22522.23</v>
      </c>
      <c r="W34" s="72" t="n">
        <f aca="false">ROUND(U34*0.3,2)</f>
        <v>9652.39</v>
      </c>
      <c r="X34" s="9"/>
      <c r="Y34" s="73" t="n">
        <f aca="false">$K$43</f>
        <v>50000</v>
      </c>
      <c r="Z34" s="74" t="n">
        <v>0.0325</v>
      </c>
      <c r="AA34" s="75" t="n">
        <v>0.0246</v>
      </c>
      <c r="AB34" s="76" t="n">
        <f aca="false">Z34*Y34</f>
        <v>1625</v>
      </c>
      <c r="AC34" s="77" t="n">
        <f aca="false">AA34*L34</f>
        <v>331.0422</v>
      </c>
      <c r="AD34" s="78" t="n">
        <f aca="false">SUM(AB34:AC34)</f>
        <v>1956.0422</v>
      </c>
    </row>
    <row r="35" customFormat="false" ht="12" hidden="false" customHeight="true" outlineLevel="0" collapsed="false">
      <c r="A35" s="10" t="n">
        <f aca="false">+A34+1</f>
        <v>27</v>
      </c>
      <c r="B35" s="79" t="n">
        <v>3.39</v>
      </c>
      <c r="C35" s="59" t="n">
        <v>4.685</v>
      </c>
      <c r="D35" s="60" t="n">
        <v>3.325</v>
      </c>
      <c r="E35" s="162" t="n">
        <f aca="false">B35-D35</f>
        <v>0.065</v>
      </c>
      <c r="F35" s="163" t="n">
        <f aca="false">C35-D35</f>
        <v>1.36</v>
      </c>
      <c r="G35" s="62" t="n">
        <v>0.0325</v>
      </c>
      <c r="H35" s="163" t="n">
        <f aca="false">E35-G35</f>
        <v>0.0324999999999999</v>
      </c>
      <c r="I35" s="163" t="n">
        <f aca="false">F35-G35</f>
        <v>1.3275</v>
      </c>
      <c r="J35" s="81" t="n">
        <v>0</v>
      </c>
      <c r="K35" s="82" t="n">
        <v>16713</v>
      </c>
      <c r="L35" s="68" t="n">
        <f aca="false">J35+K35</f>
        <v>16713</v>
      </c>
      <c r="M35" s="171" t="n">
        <f aca="false">H35*J35</f>
        <v>0</v>
      </c>
      <c r="N35" s="172" t="n">
        <f aca="false">I35*K35</f>
        <v>22186.5075</v>
      </c>
      <c r="O35" s="167" t="n">
        <f aca="false">ROUND(J35/0.95-J35,4)</f>
        <v>0</v>
      </c>
      <c r="P35" s="168" t="n">
        <f aca="false">ROUND(K35/0.95-K35,4)</f>
        <v>879.6316</v>
      </c>
      <c r="Q35" s="169" t="n">
        <f aca="false">O35*D35</f>
        <v>0</v>
      </c>
      <c r="R35" s="170" t="n">
        <f aca="false">P35*D35</f>
        <v>2924.77507</v>
      </c>
      <c r="S35" s="69" t="n">
        <f aca="false">ROUND(M35-Q35,2)</f>
        <v>0</v>
      </c>
      <c r="T35" s="70" t="n">
        <f aca="false">ROUND(N35-R35,2)</f>
        <v>19261.73</v>
      </c>
      <c r="U35" s="70" t="n">
        <f aca="false">+T35+S35</f>
        <v>19261.73</v>
      </c>
      <c r="V35" s="71" t="n">
        <f aca="false">ROUND(U35*0.7,2)</f>
        <v>13483.21</v>
      </c>
      <c r="W35" s="72" t="n">
        <f aca="false">ROUND(U35*0.3,2)</f>
        <v>5778.52</v>
      </c>
      <c r="X35" s="9"/>
      <c r="Y35" s="73" t="n">
        <f aca="false">$K$43</f>
        <v>50000</v>
      </c>
      <c r="Z35" s="74" t="n">
        <v>0.0325</v>
      </c>
      <c r="AA35" s="75" t="n">
        <v>0.0246</v>
      </c>
      <c r="AB35" s="76" t="n">
        <f aca="false">Z35*Y35</f>
        <v>1625</v>
      </c>
      <c r="AC35" s="77" t="n">
        <f aca="false">AA35*L35</f>
        <v>411.1398</v>
      </c>
      <c r="AD35" s="78" t="n">
        <f aca="false">SUM(AB35:AC35)</f>
        <v>2036.1398</v>
      </c>
    </row>
    <row r="36" customFormat="false" ht="12" hidden="false" customHeight="true" outlineLevel="0" collapsed="false">
      <c r="A36" s="10" t="n">
        <f aca="false">+A35+1</f>
        <v>28</v>
      </c>
      <c r="B36" s="79" t="n">
        <v>2.955</v>
      </c>
      <c r="C36" s="59" t="n">
        <v>4.68</v>
      </c>
      <c r="D36" s="60" t="n">
        <v>3.205</v>
      </c>
      <c r="E36" s="162" t="n">
        <f aca="false">B36-D36</f>
        <v>-0.25</v>
      </c>
      <c r="F36" s="163" t="n">
        <f aca="false">C36-D36</f>
        <v>1.475</v>
      </c>
      <c r="G36" s="62" t="n">
        <v>0.0325</v>
      </c>
      <c r="H36" s="163" t="n">
        <f aca="false">E36-G36</f>
        <v>-0.2825</v>
      </c>
      <c r="I36" s="163" t="n">
        <f aca="false">F36-G36</f>
        <v>1.4425</v>
      </c>
      <c r="J36" s="81" t="n">
        <v>0</v>
      </c>
      <c r="K36" s="82" t="n">
        <v>11199</v>
      </c>
      <c r="L36" s="68" t="n">
        <f aca="false">J36+K36</f>
        <v>11199</v>
      </c>
      <c r="M36" s="171" t="n">
        <f aca="false">H36*J36</f>
        <v>-0</v>
      </c>
      <c r="N36" s="172" t="n">
        <f aca="false">I36*K36</f>
        <v>16154.5575</v>
      </c>
      <c r="O36" s="167" t="n">
        <f aca="false">ROUND(J36/0.95-J36,4)</f>
        <v>0</v>
      </c>
      <c r="P36" s="168" t="n">
        <f aca="false">ROUND(K36/0.95-K36,4)</f>
        <v>589.4211</v>
      </c>
      <c r="Q36" s="169" t="n">
        <f aca="false">O36*D36</f>
        <v>0</v>
      </c>
      <c r="R36" s="170" t="n">
        <f aca="false">P36*D36</f>
        <v>1889.0946255</v>
      </c>
      <c r="S36" s="69" t="n">
        <f aca="false">ROUND(M36-Q36,2)</f>
        <v>-0</v>
      </c>
      <c r="T36" s="70" t="n">
        <f aca="false">ROUND(N36-R36,2)</f>
        <v>14265.46</v>
      </c>
      <c r="U36" s="70" t="n">
        <f aca="false">+T36+S36</f>
        <v>14265.46</v>
      </c>
      <c r="V36" s="71" t="n">
        <f aca="false">ROUND(U36*0.7,2)</f>
        <v>9985.82</v>
      </c>
      <c r="W36" s="72" t="n">
        <f aca="false">ROUND(U36*0.3,2)</f>
        <v>4279.64</v>
      </c>
      <c r="X36" s="9"/>
      <c r="Y36" s="73" t="n">
        <f aca="false">$K$43</f>
        <v>50000</v>
      </c>
      <c r="Z36" s="74" t="n">
        <v>0.0325</v>
      </c>
      <c r="AA36" s="75" t="n">
        <v>0.0246</v>
      </c>
      <c r="AB36" s="76" t="n">
        <f aca="false">Z36*Y36</f>
        <v>1625</v>
      </c>
      <c r="AC36" s="77" t="n">
        <f aca="false">AA36*L36</f>
        <v>275.4954</v>
      </c>
      <c r="AD36" s="78" t="n">
        <f aca="false">SUM(AB36:AC36)</f>
        <v>1900.4954</v>
      </c>
    </row>
    <row r="37" customFormat="false" ht="12" hidden="false" customHeight="true" outlineLevel="0" collapsed="false">
      <c r="A37" s="10" t="n">
        <f aca="false">+A36+1</f>
        <v>29</v>
      </c>
      <c r="B37" s="79" t="n">
        <v>2.99</v>
      </c>
      <c r="C37" s="59" t="n">
        <v>4.31</v>
      </c>
      <c r="D37" s="60" t="n">
        <v>2.99</v>
      </c>
      <c r="E37" s="162" t="n">
        <f aca="false">B37-D37</f>
        <v>0</v>
      </c>
      <c r="F37" s="163" t="n">
        <f aca="false">C37-D37</f>
        <v>1.32</v>
      </c>
      <c r="G37" s="62" t="n">
        <v>0.0325</v>
      </c>
      <c r="H37" s="163" t="n">
        <f aca="false">E37-G37</f>
        <v>-0.0325</v>
      </c>
      <c r="I37" s="163" t="n">
        <f aca="false">F37-G37</f>
        <v>1.2875</v>
      </c>
      <c r="J37" s="81" t="n">
        <v>0</v>
      </c>
      <c r="K37" s="82" t="n">
        <v>0</v>
      </c>
      <c r="L37" s="68" t="n">
        <f aca="false">J37+K37</f>
        <v>0</v>
      </c>
      <c r="M37" s="171" t="n">
        <f aca="false">H37*J37</f>
        <v>-0</v>
      </c>
      <c r="N37" s="172" t="n">
        <f aca="false">I37*K37</f>
        <v>0</v>
      </c>
      <c r="O37" s="167" t="n">
        <f aca="false">ROUND(J37/0.95-J37,4)</f>
        <v>0</v>
      </c>
      <c r="P37" s="168" t="n">
        <f aca="false">ROUND(K37/0.95-K37,4)</f>
        <v>0</v>
      </c>
      <c r="Q37" s="169" t="n">
        <f aca="false">O37*D37</f>
        <v>0</v>
      </c>
      <c r="R37" s="170" t="n">
        <f aca="false">P37*D37</f>
        <v>0</v>
      </c>
      <c r="S37" s="69" t="n">
        <f aca="false">ROUND(M37-Q37,2)</f>
        <v>-0</v>
      </c>
      <c r="T37" s="70" t="n">
        <f aca="false">ROUND(N37-R37,2)</f>
        <v>0</v>
      </c>
      <c r="U37" s="70" t="n">
        <f aca="false">+T37+S37</f>
        <v>0</v>
      </c>
      <c r="V37" s="71" t="n">
        <f aca="false">ROUND(U37*0.7,2)</f>
        <v>0</v>
      </c>
      <c r="W37" s="72" t="n">
        <f aca="false">ROUND(U37*0.3,2)</f>
        <v>0</v>
      </c>
      <c r="X37" s="9"/>
      <c r="Y37" s="73" t="n">
        <f aca="false">$K$43</f>
        <v>50000</v>
      </c>
      <c r="Z37" s="74" t="n">
        <v>0.0325</v>
      </c>
      <c r="AA37" s="75" t="n">
        <v>0.0246</v>
      </c>
      <c r="AB37" s="76" t="n">
        <f aca="false">Z37*Y37</f>
        <v>1625</v>
      </c>
      <c r="AC37" s="77" t="n">
        <f aca="false">AA37*L37</f>
        <v>0</v>
      </c>
      <c r="AD37" s="78" t="n">
        <f aca="false">SUM(AB37:AC37)</f>
        <v>1625</v>
      </c>
    </row>
    <row r="38" customFormat="false" ht="12" hidden="false" customHeight="true" outlineLevel="0" collapsed="false">
      <c r="A38" s="10" t="n">
        <f aca="false">+A37+1</f>
        <v>30</v>
      </c>
      <c r="B38" s="79" t="n">
        <v>2.99</v>
      </c>
      <c r="C38" s="59" t="n">
        <v>4.31</v>
      </c>
      <c r="D38" s="60" t="n">
        <v>2.99</v>
      </c>
      <c r="E38" s="162" t="n">
        <f aca="false">B38-D38</f>
        <v>0</v>
      </c>
      <c r="F38" s="163" t="n">
        <f aca="false">C38-D38</f>
        <v>1.32</v>
      </c>
      <c r="G38" s="62" t="n">
        <v>0.0325</v>
      </c>
      <c r="H38" s="163" t="n">
        <f aca="false">E38-G38</f>
        <v>-0.0325</v>
      </c>
      <c r="I38" s="163" t="n">
        <f aca="false">F38-G38</f>
        <v>1.2875</v>
      </c>
      <c r="J38" s="81" t="n">
        <v>0</v>
      </c>
      <c r="K38" s="82" t="n">
        <v>0</v>
      </c>
      <c r="L38" s="68" t="n">
        <f aca="false">J38+K38</f>
        <v>0</v>
      </c>
      <c r="M38" s="171" t="n">
        <f aca="false">H38*J38</f>
        <v>-0</v>
      </c>
      <c r="N38" s="172" t="n">
        <f aca="false">I38*K38</f>
        <v>0</v>
      </c>
      <c r="O38" s="167" t="n">
        <f aca="false">ROUND(J38/0.95-J38,4)</f>
        <v>0</v>
      </c>
      <c r="P38" s="168" t="n">
        <f aca="false">ROUND(K38/0.95-K38,4)</f>
        <v>0</v>
      </c>
      <c r="Q38" s="169" t="n">
        <f aca="false">O38*D38</f>
        <v>0</v>
      </c>
      <c r="R38" s="170" t="n">
        <f aca="false">P38*D38</f>
        <v>0</v>
      </c>
      <c r="S38" s="69" t="n">
        <f aca="false">ROUND(M38-Q38,2)</f>
        <v>-0</v>
      </c>
      <c r="T38" s="70" t="n">
        <f aca="false">ROUND(N38-R38,2)</f>
        <v>0</v>
      </c>
      <c r="U38" s="70" t="n">
        <f aca="false">+T38+S38</f>
        <v>0</v>
      </c>
      <c r="V38" s="71" t="n">
        <f aca="false">ROUND(U38*0.7,2)</f>
        <v>0</v>
      </c>
      <c r="W38" s="72" t="n">
        <f aca="false">ROUND(U38*0.3,2)</f>
        <v>0</v>
      </c>
      <c r="X38" s="9"/>
      <c r="Y38" s="73" t="n">
        <f aca="false">$K$43</f>
        <v>50000</v>
      </c>
      <c r="Z38" s="74" t="n">
        <v>0.0325</v>
      </c>
      <c r="AA38" s="75" t="n">
        <v>0.0246</v>
      </c>
      <c r="AB38" s="76" t="n">
        <f aca="false">Z38*Y38</f>
        <v>1625</v>
      </c>
      <c r="AC38" s="77" t="n">
        <f aca="false">AA38*L38</f>
        <v>0</v>
      </c>
      <c r="AD38" s="78" t="n">
        <f aca="false">SUM(AB38:AC38)</f>
        <v>1625</v>
      </c>
    </row>
    <row r="39" customFormat="false" ht="12" hidden="false" customHeight="true" outlineLevel="0" collapsed="false">
      <c r="A39" s="45" t="n">
        <f aca="false">+A38+1</f>
        <v>31</v>
      </c>
      <c r="B39" s="87" t="n">
        <v>0</v>
      </c>
      <c r="C39" s="87" t="n">
        <v>0</v>
      </c>
      <c r="D39" s="60" t="n">
        <v>0</v>
      </c>
      <c r="E39" s="174" t="n">
        <f aca="false">B39-D39</f>
        <v>0</v>
      </c>
      <c r="F39" s="175" t="n">
        <f aca="false">C39-D39</f>
        <v>0</v>
      </c>
      <c r="G39" s="90" t="n">
        <v>0.0325</v>
      </c>
      <c r="H39" s="176" t="n">
        <f aca="false">E39-G39</f>
        <v>-0.0325</v>
      </c>
      <c r="I39" s="177" t="n">
        <f aca="false">F39-G39</f>
        <v>-0.0325</v>
      </c>
      <c r="J39" s="178" t="n">
        <v>0</v>
      </c>
      <c r="K39" s="95" t="n">
        <v>0</v>
      </c>
      <c r="L39" s="179" t="n">
        <f aca="false">J39+K39</f>
        <v>0</v>
      </c>
      <c r="M39" s="180" t="n">
        <f aca="false">H39*J39</f>
        <v>-0</v>
      </c>
      <c r="N39" s="172" t="n">
        <f aca="false">I39*K39</f>
        <v>-0</v>
      </c>
      <c r="O39" s="181" t="n">
        <f aca="false">ROUND(J39/0.95-J39,4)</f>
        <v>0</v>
      </c>
      <c r="P39" s="182" t="n">
        <f aca="false">ROUND(K39/0.95-K39,4)</f>
        <v>0</v>
      </c>
      <c r="Q39" s="183" t="n">
        <f aca="false">O39*D39</f>
        <v>0</v>
      </c>
      <c r="R39" s="184" t="n">
        <f aca="false">P39*D39</f>
        <v>0</v>
      </c>
      <c r="S39" s="97" t="n">
        <f aca="false">ROUND(M39-Q39,2)</f>
        <v>-0</v>
      </c>
      <c r="T39" s="98" t="n">
        <f aca="false">ROUND(N39-R39,2)</f>
        <v>-0</v>
      </c>
      <c r="U39" s="185" t="n">
        <f aca="false">+T39+S39</f>
        <v>-0</v>
      </c>
      <c r="V39" s="99" t="n">
        <f aca="false">ROUND(U39*0.7,2)</f>
        <v>-0</v>
      </c>
      <c r="W39" s="100" t="n">
        <f aca="false">ROUND(U39*0.3,2)</f>
        <v>-0</v>
      </c>
      <c r="X39" s="9"/>
      <c r="Y39" s="101" t="n">
        <f aca="false">$K$43</f>
        <v>50000</v>
      </c>
      <c r="Z39" s="186" t="n">
        <v>0.0325</v>
      </c>
      <c r="AA39" s="187" t="n">
        <v>0.0246</v>
      </c>
      <c r="AB39" s="188" t="n">
        <f aca="false">Z39*Y39</f>
        <v>1625</v>
      </c>
      <c r="AC39" s="189" t="n">
        <f aca="false">AA39*L39</f>
        <v>0</v>
      </c>
      <c r="AD39" s="106" t="n">
        <f aca="false">SUM(AB39:AC39)</f>
        <v>1625</v>
      </c>
    </row>
    <row r="40" customFormat="false" ht="12" hidden="false" customHeight="true" outlineLevel="0" collapsed="false">
      <c r="A40" s="107"/>
      <c r="B40" s="108"/>
      <c r="C40" s="109"/>
      <c r="D40" s="190"/>
      <c r="E40" s="109"/>
      <c r="F40" s="191"/>
      <c r="G40" s="192"/>
      <c r="H40" s="109"/>
      <c r="I40" s="109"/>
      <c r="J40" s="113" t="n">
        <f aca="false">SUM(J9:J39)</f>
        <v>0</v>
      </c>
      <c r="K40" s="114" t="n">
        <f aca="false">SUM(K9:K39)</f>
        <v>301497</v>
      </c>
      <c r="L40" s="193" t="n">
        <f aca="false">SUM(L9:L39)</f>
        <v>301497</v>
      </c>
      <c r="M40" s="114"/>
      <c r="N40" s="193"/>
      <c r="O40" s="114"/>
      <c r="P40" s="194"/>
      <c r="Q40" s="109"/>
      <c r="R40" s="110"/>
      <c r="S40" s="115" t="n">
        <f aca="false">SUM(S9:S39)</f>
        <v>0</v>
      </c>
      <c r="T40" s="116" t="n">
        <f aca="false">SUM(T9:T39)</f>
        <v>873835.47</v>
      </c>
      <c r="U40" s="116" t="n">
        <f aca="false">SUM(U9:U39)</f>
        <v>873835.47</v>
      </c>
      <c r="V40" s="117" t="n">
        <f aca="false">SUM(V9:V39)</f>
        <v>611684.78</v>
      </c>
      <c r="W40" s="118" t="n">
        <f aca="false">SUM(W9:W39)</f>
        <v>262150.69</v>
      </c>
      <c r="X40" s="9"/>
      <c r="Y40" s="119"/>
      <c r="Z40" s="120"/>
      <c r="AA40" s="120"/>
      <c r="AB40" s="121" t="n">
        <f aca="false">SUM(AB9:AB39)</f>
        <v>50375</v>
      </c>
      <c r="AC40" s="121" t="n">
        <f aca="false">SUM(AC9:AC39)</f>
        <v>7416.8262</v>
      </c>
      <c r="AD40" s="122" t="n">
        <f aca="false">SUM(AB40:AC40)</f>
        <v>57791.8262</v>
      </c>
    </row>
    <row r="41" customFormat="false" ht="12" hidden="false" customHeight="true" outlineLevel="0" collapsed="false">
      <c r="A41" s="10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9"/>
      <c r="Y41" s="123"/>
      <c r="Z41" s="123"/>
      <c r="AA41" s="123"/>
      <c r="AB41" s="123"/>
      <c r="AC41" s="123"/>
      <c r="AD41" s="123"/>
    </row>
    <row r="42" customFormat="false" ht="12" hidden="false" customHeight="true" outlineLevel="0" collapsed="false">
      <c r="A42" s="10"/>
      <c r="B42" s="124" t="s">
        <v>32</v>
      </c>
      <c r="C42" s="125"/>
      <c r="D42" s="125"/>
      <c r="E42" s="126"/>
      <c r="F42" s="127"/>
      <c r="G42" s="128"/>
      <c r="H42" s="124" t="s">
        <v>33</v>
      </c>
      <c r="I42" s="126"/>
      <c r="J42" s="126"/>
      <c r="K42" s="125"/>
      <c r="L42" s="3"/>
      <c r="M42" s="129"/>
      <c r="N42" s="130" t="s">
        <v>34</v>
      </c>
      <c r="O42" s="126"/>
      <c r="P42" s="126"/>
      <c r="Q42" s="131"/>
      <c r="R42" s="128"/>
      <c r="S42" s="3"/>
      <c r="T42" s="129"/>
      <c r="U42" s="195"/>
      <c r="V42" s="9"/>
      <c r="W42" s="9"/>
      <c r="X42" s="131"/>
      <c r="Y42" s="132"/>
      <c r="Z42" s="133" t="s">
        <v>35</v>
      </c>
      <c r="AA42" s="133"/>
      <c r="AB42" s="133"/>
      <c r="AC42" s="133"/>
      <c r="AD42" s="132"/>
    </row>
    <row r="43" customFormat="false" ht="12" hidden="false" customHeight="true" outlineLevel="0" collapsed="false">
      <c r="A43" s="10"/>
      <c r="B43" s="129" t="s">
        <v>36</v>
      </c>
      <c r="C43" s="129"/>
      <c r="D43" s="129"/>
      <c r="E43" s="134" t="n">
        <f aca="false">+K40</f>
        <v>301497</v>
      </c>
      <c r="F43" s="134"/>
      <c r="G43" s="134"/>
      <c r="H43" s="129" t="s">
        <v>37</v>
      </c>
      <c r="I43" s="3"/>
      <c r="J43" s="3"/>
      <c r="K43" s="128" t="n">
        <v>50000</v>
      </c>
      <c r="L43" s="3"/>
      <c r="M43" s="129"/>
      <c r="N43" s="129" t="s">
        <v>38</v>
      </c>
      <c r="O43" s="129"/>
      <c r="P43" s="131" t="n">
        <f aca="false">+W40</f>
        <v>262150.69</v>
      </c>
      <c r="Q43" s="131"/>
      <c r="R43" s="196"/>
      <c r="S43" s="3"/>
      <c r="T43" s="129"/>
      <c r="U43" s="142"/>
      <c r="V43" s="142"/>
      <c r="W43" s="131"/>
      <c r="X43" s="131"/>
      <c r="Y43" s="132"/>
      <c r="Z43" s="135" t="s">
        <v>39</v>
      </c>
      <c r="AA43" s="135"/>
      <c r="AB43" s="136" t="n">
        <f aca="false">W40</f>
        <v>262150.69</v>
      </c>
      <c r="AC43" s="135"/>
      <c r="AD43" s="132"/>
    </row>
    <row r="44" customFormat="false" ht="12" hidden="false" customHeight="true" outlineLevel="0" collapsed="false">
      <c r="A44" s="10"/>
      <c r="B44" s="125" t="s">
        <v>40</v>
      </c>
      <c r="C44" s="125"/>
      <c r="D44" s="125"/>
      <c r="E44" s="137" t="n">
        <v>0.0246</v>
      </c>
      <c r="F44" s="137"/>
      <c r="G44" s="138"/>
      <c r="H44" s="129" t="s">
        <v>41</v>
      </c>
      <c r="I44" s="3"/>
      <c r="J44" s="3"/>
      <c r="K44" s="128" t="n">
        <v>30</v>
      </c>
      <c r="L44" s="3"/>
      <c r="M44" s="129"/>
      <c r="N44" s="129"/>
      <c r="O44" s="129"/>
      <c r="P44" s="131"/>
      <c r="Q44" s="131"/>
      <c r="R44" s="196"/>
      <c r="S44" s="3"/>
      <c r="T44" s="129"/>
      <c r="U44" s="142"/>
      <c r="V44" s="142"/>
      <c r="W44" s="131"/>
      <c r="X44" s="131"/>
      <c r="Y44" s="132"/>
      <c r="Z44" s="135" t="s">
        <v>42</v>
      </c>
      <c r="AA44" s="135"/>
      <c r="AB44" s="139" t="n">
        <f aca="false">-AB40</f>
        <v>-50375</v>
      </c>
      <c r="AC44" s="135"/>
      <c r="AD44" s="132"/>
    </row>
    <row r="45" customFormat="false" ht="12" hidden="false" customHeight="true" outlineLevel="0" collapsed="false">
      <c r="A45" s="10"/>
      <c r="B45" s="129" t="s">
        <v>43</v>
      </c>
      <c r="C45" s="129"/>
      <c r="D45" s="129"/>
      <c r="E45" s="140" t="n">
        <f aca="false">+E44*E43</f>
        <v>7416.8262</v>
      </c>
      <c r="F45" s="140"/>
      <c r="G45" s="140"/>
      <c r="H45" s="125" t="s">
        <v>44</v>
      </c>
      <c r="I45" s="126"/>
      <c r="J45" s="126"/>
      <c r="K45" s="141" t="n">
        <v>0.0325</v>
      </c>
      <c r="L45" s="3"/>
      <c r="M45" s="129"/>
      <c r="N45" s="129"/>
      <c r="O45" s="129"/>
      <c r="P45" s="131"/>
      <c r="Q45" s="131"/>
      <c r="R45" s="196"/>
      <c r="S45" s="3"/>
      <c r="T45" s="129"/>
      <c r="U45" s="142"/>
      <c r="V45" s="142"/>
      <c r="W45" s="131"/>
      <c r="X45" s="131"/>
      <c r="Y45" s="132"/>
      <c r="Z45" s="133" t="s">
        <v>45</v>
      </c>
      <c r="AA45" s="133"/>
      <c r="AB45" s="143" t="n">
        <f aca="false">-AC40</f>
        <v>-7416.8262</v>
      </c>
      <c r="AC45" s="133"/>
      <c r="AD45" s="132"/>
    </row>
    <row r="46" customFormat="false" ht="12" hidden="false" customHeight="true" outlineLevel="0" collapsed="false">
      <c r="A46" s="10"/>
      <c r="B46" s="129"/>
      <c r="C46" s="129"/>
      <c r="D46" s="129"/>
      <c r="E46" s="129"/>
      <c r="F46" s="129"/>
      <c r="G46" s="129"/>
      <c r="H46" s="129" t="s">
        <v>46</v>
      </c>
      <c r="I46" s="3"/>
      <c r="J46" s="3"/>
      <c r="K46" s="140" t="n">
        <f aca="false">+K45*K44*K43</f>
        <v>48750</v>
      </c>
      <c r="L46" s="3"/>
      <c r="M46" s="129"/>
      <c r="N46" s="129"/>
      <c r="O46" s="129"/>
      <c r="P46" s="131"/>
      <c r="Q46" s="131"/>
      <c r="R46" s="142"/>
      <c r="S46" s="3"/>
      <c r="T46" s="129"/>
      <c r="U46" s="142"/>
      <c r="V46" s="142"/>
      <c r="W46" s="131"/>
      <c r="X46" s="131"/>
      <c r="Y46" s="132"/>
      <c r="Z46" s="135" t="s">
        <v>47</v>
      </c>
      <c r="AA46" s="135"/>
      <c r="AB46" s="136" t="n">
        <f aca="false">SUM(AB43:AB45)</f>
        <v>204358.8638</v>
      </c>
      <c r="AC46" s="135"/>
      <c r="AD46" s="132"/>
    </row>
    <row r="47" customFormat="false" ht="12" hidden="false" customHeight="true" outlineLevel="0" collapsed="false">
      <c r="A47" s="10"/>
      <c r="B47" s="129"/>
      <c r="C47" s="129"/>
      <c r="D47" s="129"/>
      <c r="E47" s="129"/>
      <c r="F47" s="129"/>
      <c r="G47" s="129"/>
      <c r="H47" s="129"/>
      <c r="I47" s="144"/>
      <c r="J47" s="3"/>
      <c r="K47" s="129"/>
      <c r="L47" s="140"/>
      <c r="M47" s="129"/>
      <c r="N47" s="129"/>
      <c r="O47" s="129"/>
      <c r="P47" s="131"/>
      <c r="Q47" s="131"/>
      <c r="R47" s="129"/>
      <c r="S47" s="140"/>
      <c r="T47" s="129"/>
      <c r="U47" s="142"/>
      <c r="V47" s="142"/>
      <c r="W47" s="131"/>
      <c r="X47" s="131"/>
    </row>
    <row r="48" customFormat="false" ht="12" hidden="false" customHeight="true" outlineLevel="0" collapsed="false">
      <c r="A48" s="10"/>
      <c r="B48" s="129"/>
      <c r="C48" s="129"/>
      <c r="D48" s="129"/>
      <c r="E48" s="129"/>
      <c r="F48" s="129"/>
      <c r="G48" s="129"/>
      <c r="H48" s="129"/>
      <c r="I48" s="144"/>
      <c r="J48" s="3"/>
      <c r="K48" s="129"/>
      <c r="L48" s="140"/>
      <c r="M48" s="129"/>
      <c r="N48" s="129"/>
      <c r="O48" s="129"/>
      <c r="P48" s="131"/>
      <c r="Q48" s="131"/>
      <c r="R48" s="129"/>
      <c r="S48" s="140"/>
      <c r="T48" s="129"/>
      <c r="U48" s="129"/>
      <c r="V48" s="129"/>
      <c r="W48" s="131"/>
      <c r="X48" s="131"/>
    </row>
    <row r="49" customFormat="false" ht="12" hidden="false" customHeight="true" outlineLevel="0" collapsed="false">
      <c r="A49" s="10"/>
      <c r="B49" s="3"/>
      <c r="C49" s="146" t="s">
        <v>49</v>
      </c>
      <c r="D49" s="3"/>
      <c r="E49" s="3"/>
      <c r="F49" s="3"/>
      <c r="G49" s="3"/>
      <c r="H49" s="3"/>
      <c r="I49" s="3"/>
      <c r="J49" s="3"/>
      <c r="K49" s="3"/>
      <c r="L49" s="128"/>
      <c r="M49" s="3"/>
      <c r="N49" s="3"/>
      <c r="O49" s="3"/>
      <c r="P49" s="3"/>
      <c r="Q49" s="9"/>
      <c r="R49" s="3"/>
      <c r="S49" s="128"/>
      <c r="T49" s="3"/>
      <c r="U49" s="3"/>
      <c r="V49" s="3"/>
      <c r="W49" s="3"/>
      <c r="X49" s="9"/>
    </row>
    <row r="50" customFormat="false" ht="12" hidden="false" customHeight="true" outlineLevel="0" collapsed="false"/>
  </sheetData>
  <mergeCells count="10">
    <mergeCell ref="B1:C1"/>
    <mergeCell ref="B5:D5"/>
    <mergeCell ref="E5:F5"/>
    <mergeCell ref="J6:L6"/>
    <mergeCell ref="S6:U6"/>
    <mergeCell ref="S7:U7"/>
    <mergeCell ref="V7:W7"/>
    <mergeCell ref="E43:F43"/>
    <mergeCell ref="E44:F44"/>
    <mergeCell ref="E45:F45"/>
  </mergeCells>
  <printOptions headings="false" gridLines="false" gridLinesSet="true" horizontalCentered="false" verticalCentered="false"/>
  <pageMargins left="0.25" right="0.25" top="0.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0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7.7"/>
    <col collapsed="false" customWidth="true" hidden="false" outlineLevel="0" max="3" min="3" style="0" width="9.7"/>
    <col collapsed="false" customWidth="true" hidden="false" outlineLevel="0" max="4" min="4" style="0" width="7.7"/>
    <col collapsed="false" customWidth="true" hidden="false" outlineLevel="0" max="11" min="11" style="0" width="11.28"/>
  </cols>
  <sheetData>
    <row r="1" customFormat="false" ht="12" hidden="false" customHeight="true" outlineLevel="0" collapsed="false">
      <c r="A1" s="1"/>
      <c r="B1" s="2" t="n">
        <v>37043</v>
      </c>
      <c r="C1" s="2"/>
      <c r="D1" s="3"/>
      <c r="G1" s="3"/>
    </row>
    <row r="2" customFormat="false" ht="12" hidden="false" customHeight="true" outlineLevel="0" collapsed="false">
      <c r="A2" s="1"/>
      <c r="B2" s="4" t="s">
        <v>0</v>
      </c>
      <c r="C2" s="5"/>
      <c r="D2" s="3"/>
      <c r="G2" s="3"/>
    </row>
    <row r="3" customFormat="false" ht="12" hidden="false" customHeight="true" outlineLevel="0" collapsed="false">
      <c r="A3" s="1"/>
      <c r="B3" s="4" t="s">
        <v>1</v>
      </c>
      <c r="D3" s="3"/>
      <c r="G3" s="3"/>
    </row>
    <row r="4" customFormat="false" ht="12" hidden="false" customHeight="true" outlineLevel="0" collapsed="false">
      <c r="A4" s="1"/>
      <c r="B4" s="6" t="s">
        <v>2</v>
      </c>
      <c r="C4" s="7"/>
      <c r="D4" s="8"/>
      <c r="E4" s="7"/>
      <c r="F4" s="8"/>
      <c r="G4" s="3"/>
    </row>
    <row r="5" customFormat="false" ht="12.75" hidden="false" customHeight="false" outlineLevel="0" collapsed="false">
      <c r="A5" s="10"/>
      <c r="B5" s="150"/>
      <c r="C5" s="151"/>
      <c r="D5" s="18"/>
      <c r="E5" s="17"/>
      <c r="F5" s="18"/>
      <c r="G5" s="3"/>
      <c r="H5" s="19"/>
      <c r="I5" s="20"/>
      <c r="J5" s="21" t="s">
        <v>6</v>
      </c>
      <c r="K5" s="22"/>
      <c r="L5" s="22"/>
      <c r="M5" s="23"/>
    </row>
    <row r="6" customFormat="false" ht="12.75" hidden="false" customHeight="false" outlineLevel="0" collapsed="false">
      <c r="A6" s="10"/>
      <c r="B6" s="27" t="s">
        <v>10</v>
      </c>
      <c r="C6" s="27"/>
      <c r="D6" s="27"/>
      <c r="E6" s="28"/>
      <c r="F6" s="29"/>
      <c r="G6" s="3"/>
      <c r="H6" s="30" t="s">
        <v>11</v>
      </c>
      <c r="I6" s="31"/>
      <c r="J6" s="32"/>
      <c r="K6" s="32"/>
      <c r="L6" s="32"/>
      <c r="M6" s="33"/>
    </row>
    <row r="7" customFormat="false" ht="12.75" hidden="false" customHeight="false" outlineLevel="0" collapsed="false">
      <c r="A7" s="10"/>
      <c r="B7" s="157" t="s">
        <v>17</v>
      </c>
      <c r="C7" s="38" t="s">
        <v>18</v>
      </c>
      <c r="D7" s="29"/>
      <c r="E7" s="26"/>
      <c r="F7" s="26"/>
      <c r="G7" s="35"/>
      <c r="H7" s="40" t="s">
        <v>21</v>
      </c>
      <c r="I7" s="41" t="s">
        <v>22</v>
      </c>
      <c r="J7" s="42"/>
      <c r="K7" s="41" t="s">
        <v>23</v>
      </c>
      <c r="L7" s="43"/>
      <c r="M7" s="44"/>
    </row>
    <row r="8" customFormat="false" ht="13.5" hidden="false" customHeight="false" outlineLevel="0" collapsed="false">
      <c r="A8" s="45" t="s">
        <v>24</v>
      </c>
      <c r="B8" s="46" t="n">
        <v>56698</v>
      </c>
      <c r="C8" s="47" t="n">
        <v>10487</v>
      </c>
      <c r="D8" s="161" t="s">
        <v>28</v>
      </c>
      <c r="E8" s="50" t="s">
        <v>63</v>
      </c>
      <c r="F8" s="53" t="s">
        <v>28</v>
      </c>
      <c r="G8" s="35"/>
      <c r="H8" s="54" t="s">
        <v>31</v>
      </c>
      <c r="I8" s="55" t="s">
        <v>21</v>
      </c>
      <c r="J8" s="56" t="s">
        <v>16</v>
      </c>
      <c r="K8" s="55" t="s">
        <v>21</v>
      </c>
      <c r="L8" s="55" t="s">
        <v>16</v>
      </c>
      <c r="M8" s="57" t="s">
        <v>28</v>
      </c>
    </row>
    <row r="9" customFormat="false" ht="12" hidden="false" customHeight="true" outlineLevel="0" collapsed="false">
      <c r="A9" s="10" t="n">
        <v>1</v>
      </c>
      <c r="B9" s="164" t="n">
        <v>0</v>
      </c>
      <c r="C9" s="67" t="n">
        <v>8087</v>
      </c>
      <c r="D9" s="82" t="n">
        <f aca="false">B9+C9</f>
        <v>8087</v>
      </c>
      <c r="E9" s="63" t="n">
        <v>0.3699</v>
      </c>
      <c r="F9" s="72" t="n">
        <f aca="false">ROUND(D9*E9,2)</f>
        <v>2991.38</v>
      </c>
      <c r="G9" s="9"/>
      <c r="H9" s="73" t="n">
        <v>50000</v>
      </c>
      <c r="I9" s="74" t="n">
        <v>0.0325</v>
      </c>
      <c r="J9" s="75" t="n">
        <v>0.0246</v>
      </c>
      <c r="K9" s="76" t="n">
        <f aca="false">I9*H9</f>
        <v>1625</v>
      </c>
      <c r="L9" s="77" t="n">
        <f aca="false">D9*J9</f>
        <v>198.9402</v>
      </c>
      <c r="M9" s="78" t="n">
        <f aca="false">SUM(K9:L9)</f>
        <v>1823.9402</v>
      </c>
    </row>
    <row r="10" customFormat="false" ht="12" hidden="false" customHeight="true" outlineLevel="0" collapsed="false">
      <c r="A10" s="10" t="n">
        <f aca="false">+A9+1</f>
        <v>2</v>
      </c>
      <c r="B10" s="81" t="n">
        <v>0</v>
      </c>
      <c r="C10" s="82" t="n">
        <v>14866</v>
      </c>
      <c r="D10" s="82" t="n">
        <f aca="false">B10+C10</f>
        <v>14866</v>
      </c>
      <c r="E10" s="63" t="n">
        <v>0.3699</v>
      </c>
      <c r="F10" s="72" t="n">
        <f aca="false">ROUND(D10*E10,2)</f>
        <v>5498.93</v>
      </c>
      <c r="G10" s="9"/>
      <c r="H10" s="73" t="n">
        <v>50000</v>
      </c>
      <c r="I10" s="74" t="n">
        <v>0.0325</v>
      </c>
      <c r="J10" s="75" t="n">
        <v>0.0246</v>
      </c>
      <c r="K10" s="76" t="n">
        <f aca="false">I10*H10</f>
        <v>1625</v>
      </c>
      <c r="L10" s="77" t="n">
        <f aca="false">D10*J10</f>
        <v>365.7036</v>
      </c>
      <c r="M10" s="78" t="n">
        <f aca="false">SUM(K10:L10)</f>
        <v>1990.7036</v>
      </c>
    </row>
    <row r="11" customFormat="false" ht="12" hidden="false" customHeight="true" outlineLevel="0" collapsed="false">
      <c r="A11" s="173" t="n">
        <f aca="false">+A10+1</f>
        <v>3</v>
      </c>
      <c r="B11" s="81" t="n">
        <v>0</v>
      </c>
      <c r="C11" s="82" t="n">
        <v>21339</v>
      </c>
      <c r="D11" s="82" t="n">
        <f aca="false">B11+C11</f>
        <v>21339</v>
      </c>
      <c r="E11" s="63" t="n">
        <v>0.3699</v>
      </c>
      <c r="F11" s="72" t="n">
        <f aca="false">ROUND(D11*E11,2)</f>
        <v>7893.3</v>
      </c>
      <c r="G11" s="9"/>
      <c r="H11" s="73" t="n">
        <v>50000</v>
      </c>
      <c r="I11" s="74" t="n">
        <v>0.0325</v>
      </c>
      <c r="J11" s="75" t="n">
        <v>0.0246</v>
      </c>
      <c r="K11" s="76" t="n">
        <f aca="false">I11*H11</f>
        <v>1625</v>
      </c>
      <c r="L11" s="77" t="n">
        <f aca="false">D11*J11</f>
        <v>524.9394</v>
      </c>
      <c r="M11" s="78" t="n">
        <f aca="false">SUM(K11:L11)</f>
        <v>2149.9394</v>
      </c>
    </row>
    <row r="12" customFormat="false" ht="12" hidden="false" customHeight="true" outlineLevel="0" collapsed="false">
      <c r="A12" s="10" t="n">
        <f aca="false">+A11+1</f>
        <v>4</v>
      </c>
      <c r="B12" s="81" t="n">
        <v>0</v>
      </c>
      <c r="C12" s="82" t="n">
        <v>13326</v>
      </c>
      <c r="D12" s="82" t="n">
        <f aca="false">B12+C12</f>
        <v>13326</v>
      </c>
      <c r="E12" s="63" t="n">
        <v>0.3699</v>
      </c>
      <c r="F12" s="72" t="n">
        <f aca="false">ROUND(D12*E12,2)</f>
        <v>4929.29</v>
      </c>
      <c r="G12" s="9"/>
      <c r="H12" s="73" t="n">
        <v>50000</v>
      </c>
      <c r="I12" s="74" t="n">
        <v>0.0325</v>
      </c>
      <c r="J12" s="75" t="n">
        <v>0.0246</v>
      </c>
      <c r="K12" s="76" t="n">
        <f aca="false">I12*H12</f>
        <v>1625</v>
      </c>
      <c r="L12" s="77" t="n">
        <f aca="false">D12*J12</f>
        <v>327.8196</v>
      </c>
      <c r="M12" s="78" t="n">
        <f aca="false">SUM(K12:L12)</f>
        <v>1952.8196</v>
      </c>
    </row>
    <row r="13" customFormat="false" ht="12" hidden="false" customHeight="true" outlineLevel="0" collapsed="false">
      <c r="A13" s="10" t="n">
        <f aca="false">+A12+1</f>
        <v>5</v>
      </c>
      <c r="B13" s="81" t="n">
        <v>0</v>
      </c>
      <c r="C13" s="82" t="n">
        <v>14976</v>
      </c>
      <c r="D13" s="82" t="n">
        <f aca="false">B13+C13</f>
        <v>14976</v>
      </c>
      <c r="E13" s="63" t="n">
        <v>0.3699</v>
      </c>
      <c r="F13" s="72" t="n">
        <f aca="false">ROUND(D13*E13,2)</f>
        <v>5539.62</v>
      </c>
      <c r="G13" s="9"/>
      <c r="H13" s="73" t="n">
        <v>50000</v>
      </c>
      <c r="I13" s="74" t="n">
        <v>0.0325</v>
      </c>
      <c r="J13" s="75" t="n">
        <v>0.0246</v>
      </c>
      <c r="K13" s="76" t="n">
        <f aca="false">I13*H13</f>
        <v>1625</v>
      </c>
      <c r="L13" s="77" t="n">
        <f aca="false">D13*J13</f>
        <v>368.4096</v>
      </c>
      <c r="M13" s="78" t="n">
        <f aca="false">SUM(K13:L13)</f>
        <v>1993.4096</v>
      </c>
    </row>
    <row r="14" customFormat="false" ht="12" hidden="false" customHeight="true" outlineLevel="0" collapsed="false">
      <c r="A14" s="10" t="n">
        <f aca="false">+A13+1</f>
        <v>6</v>
      </c>
      <c r="B14" s="81" t="n">
        <v>0</v>
      </c>
      <c r="C14" s="82" t="n">
        <v>12388</v>
      </c>
      <c r="D14" s="82" t="n">
        <f aca="false">B14+C14</f>
        <v>12388</v>
      </c>
      <c r="E14" s="63" t="n">
        <v>0.3699</v>
      </c>
      <c r="F14" s="72" t="n">
        <f aca="false">ROUND(D14*E14,2)</f>
        <v>4582.32</v>
      </c>
      <c r="G14" s="9"/>
      <c r="H14" s="73" t="n">
        <v>50000</v>
      </c>
      <c r="I14" s="74" t="n">
        <v>0.0325</v>
      </c>
      <c r="J14" s="75" t="n">
        <v>0.0246</v>
      </c>
      <c r="K14" s="76" t="n">
        <f aca="false">I14*H14</f>
        <v>1625</v>
      </c>
      <c r="L14" s="77" t="n">
        <f aca="false">D14*J14</f>
        <v>304.7448</v>
      </c>
      <c r="M14" s="78" t="n">
        <f aca="false">SUM(K14:L14)</f>
        <v>1929.7448</v>
      </c>
    </row>
    <row r="15" customFormat="false" ht="12" hidden="false" customHeight="true" outlineLevel="0" collapsed="false">
      <c r="A15" s="10" t="n">
        <f aca="false">+A14+1</f>
        <v>7</v>
      </c>
      <c r="B15" s="81" t="n">
        <v>0</v>
      </c>
      <c r="C15" s="82" t="n">
        <v>12022</v>
      </c>
      <c r="D15" s="82" t="n">
        <f aca="false">B15+C15</f>
        <v>12022</v>
      </c>
      <c r="E15" s="63" t="n">
        <v>0.3699</v>
      </c>
      <c r="F15" s="72" t="n">
        <f aca="false">ROUND(D15*E15,2)</f>
        <v>4446.94</v>
      </c>
      <c r="G15" s="9"/>
      <c r="H15" s="73" t="n">
        <v>50000</v>
      </c>
      <c r="I15" s="74" t="n">
        <v>0.0325</v>
      </c>
      <c r="J15" s="75" t="n">
        <v>0.0246</v>
      </c>
      <c r="K15" s="76" t="n">
        <f aca="false">I15*H15</f>
        <v>1625</v>
      </c>
      <c r="L15" s="77" t="n">
        <f aca="false">D15*J15</f>
        <v>295.7412</v>
      </c>
      <c r="M15" s="78" t="n">
        <f aca="false">SUM(K15:L15)</f>
        <v>1920.7412</v>
      </c>
    </row>
    <row r="16" customFormat="false" ht="12" hidden="false" customHeight="true" outlineLevel="0" collapsed="false">
      <c r="A16" s="10" t="n">
        <f aca="false">+A15+1</f>
        <v>8</v>
      </c>
      <c r="B16" s="81" t="n">
        <v>0</v>
      </c>
      <c r="C16" s="82" t="n">
        <v>10650</v>
      </c>
      <c r="D16" s="82" t="n">
        <f aca="false">B16+C16</f>
        <v>10650</v>
      </c>
      <c r="E16" s="63" t="n">
        <v>0.3699</v>
      </c>
      <c r="F16" s="72" t="n">
        <f aca="false">ROUND(D16*E16,2)</f>
        <v>3939.44</v>
      </c>
      <c r="G16" s="9"/>
      <c r="H16" s="73" t="n">
        <v>50000</v>
      </c>
      <c r="I16" s="74" t="n">
        <v>0.0325</v>
      </c>
      <c r="J16" s="75" t="n">
        <v>0.0246</v>
      </c>
      <c r="K16" s="76" t="n">
        <f aca="false">I16*H16</f>
        <v>1625</v>
      </c>
      <c r="L16" s="77" t="n">
        <f aca="false">D16*J16</f>
        <v>261.99</v>
      </c>
      <c r="M16" s="78" t="n">
        <f aca="false">SUM(K16:L16)</f>
        <v>1886.99</v>
      </c>
    </row>
    <row r="17" customFormat="false" ht="12" hidden="false" customHeight="true" outlineLevel="0" collapsed="false">
      <c r="A17" s="10" t="n">
        <f aca="false">+A16+1</f>
        <v>9</v>
      </c>
      <c r="B17" s="81" t="n">
        <v>0</v>
      </c>
      <c r="C17" s="82" t="n">
        <v>0</v>
      </c>
      <c r="D17" s="82" t="n">
        <f aca="false">B17+C17</f>
        <v>0</v>
      </c>
      <c r="E17" s="63" t="n">
        <v>0.3699</v>
      </c>
      <c r="F17" s="72" t="n">
        <f aca="false">ROUND(D17*E17,2)</f>
        <v>0</v>
      </c>
      <c r="G17" s="9"/>
      <c r="H17" s="73" t="n">
        <v>50000</v>
      </c>
      <c r="I17" s="74" t="n">
        <v>0.0325</v>
      </c>
      <c r="J17" s="75" t="n">
        <v>0.0246</v>
      </c>
      <c r="K17" s="76" t="n">
        <f aca="false">I17*H17</f>
        <v>1625</v>
      </c>
      <c r="L17" s="77" t="n">
        <f aca="false">D17*J17</f>
        <v>0</v>
      </c>
      <c r="M17" s="78" t="n">
        <f aca="false">SUM(K17:L17)</f>
        <v>1625</v>
      </c>
    </row>
    <row r="18" customFormat="false" ht="12" hidden="false" customHeight="true" outlineLevel="0" collapsed="false">
      <c r="A18" s="10" t="n">
        <f aca="false">+A17+1</f>
        <v>10</v>
      </c>
      <c r="B18" s="81" t="n">
        <v>0</v>
      </c>
      <c r="C18" s="82" t="n">
        <v>0</v>
      </c>
      <c r="D18" s="82" t="n">
        <f aca="false">B18+C18</f>
        <v>0</v>
      </c>
      <c r="E18" s="63" t="n">
        <v>0.3699</v>
      </c>
      <c r="F18" s="72" t="n">
        <f aca="false">ROUND(D18*E18,2)</f>
        <v>0</v>
      </c>
      <c r="G18" s="9"/>
      <c r="H18" s="73" t="n">
        <v>50000</v>
      </c>
      <c r="I18" s="74" t="n">
        <v>0.0325</v>
      </c>
      <c r="J18" s="75" t="n">
        <v>0.0246</v>
      </c>
      <c r="K18" s="76" t="n">
        <f aca="false">I18*H18</f>
        <v>1625</v>
      </c>
      <c r="L18" s="77" t="n">
        <f aca="false">D18*J18</f>
        <v>0</v>
      </c>
      <c r="M18" s="78" t="n">
        <f aca="false">SUM(K18:L18)</f>
        <v>1625</v>
      </c>
    </row>
    <row r="19" customFormat="false" ht="12" hidden="false" customHeight="true" outlineLevel="0" collapsed="false">
      <c r="A19" s="10" t="n">
        <f aca="false">+A18+1</f>
        <v>11</v>
      </c>
      <c r="B19" s="81" t="n">
        <v>0</v>
      </c>
      <c r="C19" s="82" t="n">
        <v>21930</v>
      </c>
      <c r="D19" s="82" t="n">
        <f aca="false">B19+C19</f>
        <v>21930</v>
      </c>
      <c r="E19" s="63" t="n">
        <v>0.3699</v>
      </c>
      <c r="F19" s="72" t="n">
        <f aca="false">ROUND(D19*E19,2)</f>
        <v>8111.91</v>
      </c>
      <c r="G19" s="9"/>
      <c r="H19" s="73" t="n">
        <v>50000</v>
      </c>
      <c r="I19" s="74" t="n">
        <v>0.0325</v>
      </c>
      <c r="J19" s="75" t="n">
        <v>0.0246</v>
      </c>
      <c r="K19" s="76" t="n">
        <f aca="false">I19*H19</f>
        <v>1625</v>
      </c>
      <c r="L19" s="77" t="n">
        <f aca="false">D19*J19</f>
        <v>539.478</v>
      </c>
      <c r="M19" s="78" t="n">
        <f aca="false">SUM(K19:L19)</f>
        <v>2164.478</v>
      </c>
    </row>
    <row r="20" customFormat="false" ht="12" hidden="false" customHeight="true" outlineLevel="0" collapsed="false">
      <c r="A20" s="10" t="n">
        <f aca="false">+A19+1</f>
        <v>12</v>
      </c>
      <c r="B20" s="81" t="n">
        <v>0</v>
      </c>
      <c r="C20" s="82" t="n">
        <v>13104</v>
      </c>
      <c r="D20" s="82" t="n">
        <f aca="false">B20+C20</f>
        <v>13104</v>
      </c>
      <c r="E20" s="63" t="n">
        <v>0.3699</v>
      </c>
      <c r="F20" s="72" t="n">
        <f aca="false">ROUND(D20*E20,2)</f>
        <v>4847.17</v>
      </c>
      <c r="G20" s="9"/>
      <c r="H20" s="73" t="n">
        <v>50000</v>
      </c>
      <c r="I20" s="74" t="n">
        <v>0.0325</v>
      </c>
      <c r="J20" s="75" t="n">
        <v>0.0246</v>
      </c>
      <c r="K20" s="76" t="n">
        <f aca="false">I20*H20</f>
        <v>1625</v>
      </c>
      <c r="L20" s="77" t="n">
        <f aca="false">D20*J20</f>
        <v>322.3584</v>
      </c>
      <c r="M20" s="78" t="n">
        <f aca="false">SUM(K20:L20)</f>
        <v>1947.3584</v>
      </c>
    </row>
    <row r="21" customFormat="false" ht="12" hidden="false" customHeight="true" outlineLevel="0" collapsed="false">
      <c r="A21" s="10" t="n">
        <f aca="false">+A20+1</f>
        <v>13</v>
      </c>
      <c r="B21" s="81" t="n">
        <v>0</v>
      </c>
      <c r="C21" s="82" t="n">
        <v>33378</v>
      </c>
      <c r="D21" s="82" t="n">
        <f aca="false">B21+C21</f>
        <v>33378</v>
      </c>
      <c r="E21" s="63" t="n">
        <v>0.3699</v>
      </c>
      <c r="F21" s="72" t="n">
        <f aca="false">ROUND(D21*E21,2)</f>
        <v>12346.52</v>
      </c>
      <c r="G21" s="9"/>
      <c r="H21" s="73" t="n">
        <v>50000</v>
      </c>
      <c r="I21" s="74" t="n">
        <v>0.0325</v>
      </c>
      <c r="J21" s="75" t="n">
        <v>0.0246</v>
      </c>
      <c r="K21" s="76" t="n">
        <f aca="false">I21*H21</f>
        <v>1625</v>
      </c>
      <c r="L21" s="77" t="n">
        <f aca="false">D21*J21</f>
        <v>821.0988</v>
      </c>
      <c r="M21" s="78" t="n">
        <f aca="false">SUM(K21:L21)</f>
        <v>2446.0988</v>
      </c>
    </row>
    <row r="22" customFormat="false" ht="12" hidden="false" customHeight="true" outlineLevel="0" collapsed="false">
      <c r="A22" s="10" t="n">
        <f aca="false">+A21+1</f>
        <v>14</v>
      </c>
      <c r="B22" s="81" t="n">
        <v>0</v>
      </c>
      <c r="C22" s="82" t="n">
        <v>12373</v>
      </c>
      <c r="D22" s="82" t="n">
        <f aca="false">B22+C22</f>
        <v>12373</v>
      </c>
      <c r="E22" s="63" t="n">
        <v>0.3699</v>
      </c>
      <c r="F22" s="72" t="n">
        <f aca="false">ROUND(D22*E22,2)</f>
        <v>4576.77</v>
      </c>
      <c r="G22" s="9"/>
      <c r="H22" s="73" t="n">
        <v>50000</v>
      </c>
      <c r="I22" s="74" t="n">
        <v>0.0325</v>
      </c>
      <c r="J22" s="75" t="n">
        <v>0.0246</v>
      </c>
      <c r="K22" s="76" t="n">
        <f aca="false">I22*H22</f>
        <v>1625</v>
      </c>
      <c r="L22" s="77" t="n">
        <f aca="false">D22*J22</f>
        <v>304.3758</v>
      </c>
      <c r="M22" s="78" t="n">
        <f aca="false">SUM(K22:L22)</f>
        <v>1929.3758</v>
      </c>
    </row>
    <row r="23" customFormat="false" ht="12" hidden="false" customHeight="true" outlineLevel="0" collapsed="false">
      <c r="A23" s="10" t="n">
        <f aca="false">+A22+1</f>
        <v>15</v>
      </c>
      <c r="B23" s="81" t="n">
        <v>0</v>
      </c>
      <c r="C23" s="82" t="n">
        <v>0</v>
      </c>
      <c r="D23" s="82" t="n">
        <f aca="false">B23+C23</f>
        <v>0</v>
      </c>
      <c r="E23" s="63" t="n">
        <v>0.3699</v>
      </c>
      <c r="F23" s="72" t="n">
        <f aca="false">ROUND(D23*E23,2)</f>
        <v>0</v>
      </c>
      <c r="G23" s="9"/>
      <c r="H23" s="73" t="n">
        <v>50000</v>
      </c>
      <c r="I23" s="74" t="n">
        <v>0.0325</v>
      </c>
      <c r="J23" s="75" t="n">
        <v>0.0246</v>
      </c>
      <c r="K23" s="76" t="n">
        <f aca="false">I23*H23</f>
        <v>1625</v>
      </c>
      <c r="L23" s="77" t="n">
        <f aca="false">D23*J23</f>
        <v>0</v>
      </c>
      <c r="M23" s="78" t="n">
        <f aca="false">SUM(K23:L23)</f>
        <v>1625</v>
      </c>
    </row>
    <row r="24" customFormat="false" ht="12" hidden="false" customHeight="true" outlineLevel="0" collapsed="false">
      <c r="A24" s="10" t="n">
        <f aca="false">+A23+1</f>
        <v>16</v>
      </c>
      <c r="B24" s="81" t="n">
        <v>0</v>
      </c>
      <c r="C24" s="82" t="n">
        <v>0</v>
      </c>
      <c r="D24" s="82" t="n">
        <f aca="false">B24+C24</f>
        <v>0</v>
      </c>
      <c r="E24" s="63" t="n">
        <v>0.3699</v>
      </c>
      <c r="F24" s="72" t="n">
        <f aca="false">ROUND(D24*E24,2)</f>
        <v>0</v>
      </c>
      <c r="G24" s="9"/>
      <c r="H24" s="73" t="n">
        <v>50000</v>
      </c>
      <c r="I24" s="74" t="n">
        <v>0.0325</v>
      </c>
      <c r="J24" s="75" t="n">
        <v>0.0246</v>
      </c>
      <c r="K24" s="76" t="n">
        <f aca="false">I24*H24</f>
        <v>1625</v>
      </c>
      <c r="L24" s="77" t="n">
        <f aca="false">D24*J24</f>
        <v>0</v>
      </c>
      <c r="M24" s="78" t="n">
        <f aca="false">SUM(K24:L24)</f>
        <v>1625</v>
      </c>
    </row>
    <row r="25" customFormat="false" ht="12" hidden="false" customHeight="true" outlineLevel="0" collapsed="false">
      <c r="A25" s="10" t="n">
        <f aca="false">+A24+1</f>
        <v>17</v>
      </c>
      <c r="B25" s="81" t="n">
        <v>0</v>
      </c>
      <c r="C25" s="82" t="n">
        <v>0</v>
      </c>
      <c r="D25" s="82" t="n">
        <f aca="false">B25+C25</f>
        <v>0</v>
      </c>
      <c r="E25" s="63" t="n">
        <v>0.3699</v>
      </c>
      <c r="F25" s="72" t="n">
        <f aca="false">ROUND(D25*E25,2)</f>
        <v>0</v>
      </c>
      <c r="G25" s="9"/>
      <c r="H25" s="73" t="n">
        <v>50000</v>
      </c>
      <c r="I25" s="74" t="n">
        <v>0.0325</v>
      </c>
      <c r="J25" s="75" t="n">
        <v>0.0246</v>
      </c>
      <c r="K25" s="76" t="n">
        <f aca="false">I25*H25</f>
        <v>1625</v>
      </c>
      <c r="L25" s="77" t="n">
        <f aca="false">D25*J25</f>
        <v>0</v>
      </c>
      <c r="M25" s="78" t="n">
        <f aca="false">SUM(K25:L25)</f>
        <v>1625</v>
      </c>
    </row>
    <row r="26" customFormat="false" ht="12" hidden="false" customHeight="true" outlineLevel="0" collapsed="false">
      <c r="A26" s="10" t="n">
        <f aca="false">+A25+1</f>
        <v>18</v>
      </c>
      <c r="B26" s="81" t="n">
        <v>0</v>
      </c>
      <c r="C26" s="82" t="n">
        <v>19021</v>
      </c>
      <c r="D26" s="82" t="n">
        <f aca="false">B26+C26</f>
        <v>19021</v>
      </c>
      <c r="E26" s="63" t="n">
        <v>0.3699</v>
      </c>
      <c r="F26" s="72" t="n">
        <f aca="false">ROUND(D26*E26,2)</f>
        <v>7035.87</v>
      </c>
      <c r="G26" s="9"/>
      <c r="H26" s="73" t="n">
        <v>50000</v>
      </c>
      <c r="I26" s="74" t="n">
        <v>0.0325</v>
      </c>
      <c r="J26" s="75" t="n">
        <v>0.0246</v>
      </c>
      <c r="K26" s="76" t="n">
        <f aca="false">I26*H26</f>
        <v>1625</v>
      </c>
      <c r="L26" s="77" t="n">
        <f aca="false">D26*J26</f>
        <v>467.9166</v>
      </c>
      <c r="M26" s="78" t="n">
        <f aca="false">SUM(K26:L26)</f>
        <v>2092.9166</v>
      </c>
    </row>
    <row r="27" customFormat="false" ht="12" hidden="false" customHeight="true" outlineLevel="0" collapsed="false">
      <c r="A27" s="10" t="n">
        <f aca="false">+A26+1</f>
        <v>19</v>
      </c>
      <c r="B27" s="81" t="n">
        <v>0</v>
      </c>
      <c r="C27" s="82" t="n">
        <v>11383</v>
      </c>
      <c r="D27" s="82" t="n">
        <f aca="false">B27+C27</f>
        <v>11383</v>
      </c>
      <c r="E27" s="63" t="n">
        <v>0.3699</v>
      </c>
      <c r="F27" s="72" t="n">
        <f aca="false">ROUND(D27*E27,2)</f>
        <v>4210.57</v>
      </c>
      <c r="G27" s="9"/>
      <c r="H27" s="73" t="n">
        <v>50000</v>
      </c>
      <c r="I27" s="74" t="n">
        <v>0.0325</v>
      </c>
      <c r="J27" s="75" t="n">
        <v>0.0246</v>
      </c>
      <c r="K27" s="76" t="n">
        <f aca="false">I27*H27</f>
        <v>1625</v>
      </c>
      <c r="L27" s="77" t="n">
        <f aca="false">D27*J27</f>
        <v>280.0218</v>
      </c>
      <c r="M27" s="78" t="n">
        <f aca="false">SUM(K27:L27)</f>
        <v>1905.0218</v>
      </c>
    </row>
    <row r="28" customFormat="false" ht="12" hidden="false" customHeight="true" outlineLevel="0" collapsed="false">
      <c r="A28" s="10" t="n">
        <f aca="false">+A27+1</f>
        <v>20</v>
      </c>
      <c r="B28" s="81" t="n">
        <v>0</v>
      </c>
      <c r="C28" s="82" t="n">
        <v>13318</v>
      </c>
      <c r="D28" s="82" t="n">
        <f aca="false">B28+C28</f>
        <v>13318</v>
      </c>
      <c r="E28" s="63" t="n">
        <v>0.3699</v>
      </c>
      <c r="F28" s="72" t="n">
        <f aca="false">ROUND(D28*E28,2)</f>
        <v>4926.33</v>
      </c>
      <c r="G28" s="9"/>
      <c r="H28" s="73" t="n">
        <v>50000</v>
      </c>
      <c r="I28" s="74" t="n">
        <v>0.0325</v>
      </c>
      <c r="J28" s="75" t="n">
        <v>0.0246</v>
      </c>
      <c r="K28" s="76" t="n">
        <f aca="false">I28*H28</f>
        <v>1625</v>
      </c>
      <c r="L28" s="77" t="n">
        <f aca="false">D28*J28</f>
        <v>327.6228</v>
      </c>
      <c r="M28" s="78" t="n">
        <f aca="false">SUM(K28:L28)</f>
        <v>1952.6228</v>
      </c>
    </row>
    <row r="29" customFormat="false" ht="12" hidden="false" customHeight="true" outlineLevel="0" collapsed="false">
      <c r="A29" s="10" t="n">
        <f aca="false">+A28+1</f>
        <v>21</v>
      </c>
      <c r="B29" s="81" t="n">
        <v>0</v>
      </c>
      <c r="C29" s="82" t="n">
        <v>4153</v>
      </c>
      <c r="D29" s="82" t="n">
        <f aca="false">B29+C29</f>
        <v>4153</v>
      </c>
      <c r="E29" s="63" t="n">
        <v>0.3699</v>
      </c>
      <c r="F29" s="72" t="n">
        <f aca="false">ROUND(D29*E29,2)</f>
        <v>1536.19</v>
      </c>
      <c r="G29" s="9"/>
      <c r="H29" s="73" t="n">
        <v>50000</v>
      </c>
      <c r="I29" s="74" t="n">
        <v>0.0325</v>
      </c>
      <c r="J29" s="75" t="n">
        <v>0.0246</v>
      </c>
      <c r="K29" s="76" t="n">
        <f aca="false">I29*H29</f>
        <v>1625</v>
      </c>
      <c r="L29" s="77" t="n">
        <f aca="false">D29*J29</f>
        <v>102.1638</v>
      </c>
      <c r="M29" s="78" t="n">
        <f aca="false">SUM(K29:L29)</f>
        <v>1727.1638</v>
      </c>
    </row>
    <row r="30" customFormat="false" ht="12" hidden="false" customHeight="true" outlineLevel="0" collapsed="false">
      <c r="A30" s="10" t="n">
        <f aca="false">+A29+1</f>
        <v>22</v>
      </c>
      <c r="B30" s="81" t="n">
        <v>0</v>
      </c>
      <c r="C30" s="82" t="n">
        <v>4917</v>
      </c>
      <c r="D30" s="82" t="n">
        <f aca="false">B30+C30</f>
        <v>4917</v>
      </c>
      <c r="E30" s="63" t="n">
        <v>0.3699</v>
      </c>
      <c r="F30" s="72" t="n">
        <f aca="false">ROUND(D30*E30,2)</f>
        <v>1818.8</v>
      </c>
      <c r="G30" s="9"/>
      <c r="H30" s="73" t="n">
        <v>50000</v>
      </c>
      <c r="I30" s="74" t="n">
        <v>0.0325</v>
      </c>
      <c r="J30" s="75" t="n">
        <v>0.0246</v>
      </c>
      <c r="K30" s="76" t="n">
        <f aca="false">I30*H30</f>
        <v>1625</v>
      </c>
      <c r="L30" s="77" t="n">
        <f aca="false">D30*J30</f>
        <v>120.9582</v>
      </c>
      <c r="M30" s="78" t="n">
        <f aca="false">SUM(K30:L30)</f>
        <v>1745.9582</v>
      </c>
    </row>
    <row r="31" customFormat="false" ht="12" hidden="false" customHeight="true" outlineLevel="0" collapsed="false">
      <c r="A31" s="10" t="n">
        <f aca="false">+A30+1</f>
        <v>23</v>
      </c>
      <c r="B31" s="81" t="n">
        <v>0</v>
      </c>
      <c r="C31" s="82" t="n">
        <v>0</v>
      </c>
      <c r="D31" s="82" t="n">
        <f aca="false">B31+C31</f>
        <v>0</v>
      </c>
      <c r="E31" s="63" t="n">
        <v>0.3699</v>
      </c>
      <c r="F31" s="72" t="n">
        <f aca="false">ROUND(D31*E31,2)</f>
        <v>0</v>
      </c>
      <c r="G31" s="9"/>
      <c r="H31" s="73" t="n">
        <v>50000</v>
      </c>
      <c r="I31" s="74" t="n">
        <v>0.0325</v>
      </c>
      <c r="J31" s="75" t="n">
        <v>0.0246</v>
      </c>
      <c r="K31" s="76" t="n">
        <f aca="false">I31*H31</f>
        <v>1625</v>
      </c>
      <c r="L31" s="77" t="n">
        <f aca="false">D31*J31</f>
        <v>0</v>
      </c>
      <c r="M31" s="78" t="n">
        <f aca="false">SUM(K31:L31)</f>
        <v>1625</v>
      </c>
    </row>
    <row r="32" customFormat="false" ht="12" hidden="false" customHeight="true" outlineLevel="0" collapsed="false">
      <c r="A32" s="10" t="n">
        <f aca="false">+A31+1</f>
        <v>24</v>
      </c>
      <c r="B32" s="81" t="n">
        <v>0</v>
      </c>
      <c r="C32" s="82" t="n">
        <v>0</v>
      </c>
      <c r="D32" s="82" t="n">
        <f aca="false">B32+C32</f>
        <v>0</v>
      </c>
      <c r="E32" s="63" t="n">
        <v>0.3699</v>
      </c>
      <c r="F32" s="72" t="n">
        <f aca="false">ROUND(D32*E32,2)</f>
        <v>0</v>
      </c>
      <c r="G32" s="9"/>
      <c r="H32" s="73" t="n">
        <v>50000</v>
      </c>
      <c r="I32" s="74" t="n">
        <v>0.0325</v>
      </c>
      <c r="J32" s="75" t="n">
        <v>0.0246</v>
      </c>
      <c r="K32" s="76" t="n">
        <f aca="false">I32*H32</f>
        <v>1625</v>
      </c>
      <c r="L32" s="77" t="n">
        <f aca="false">D32*J32</f>
        <v>0</v>
      </c>
      <c r="M32" s="78" t="n">
        <f aca="false">SUM(K32:L32)</f>
        <v>1625</v>
      </c>
    </row>
    <row r="33" customFormat="false" ht="12" hidden="false" customHeight="true" outlineLevel="0" collapsed="false">
      <c r="A33" s="10" t="n">
        <f aca="false">+A32+1</f>
        <v>25</v>
      </c>
      <c r="B33" s="81" t="n">
        <v>0</v>
      </c>
      <c r="C33" s="82" t="n">
        <v>18897</v>
      </c>
      <c r="D33" s="82" t="n">
        <f aca="false">B33+C33</f>
        <v>18897</v>
      </c>
      <c r="E33" s="63" t="n">
        <v>0.3699</v>
      </c>
      <c r="F33" s="72" t="n">
        <f aca="false">ROUND(D33*E33,2)</f>
        <v>6990</v>
      </c>
      <c r="G33" s="9"/>
      <c r="H33" s="73" t="n">
        <v>50000</v>
      </c>
      <c r="I33" s="74" t="n">
        <v>0.0325</v>
      </c>
      <c r="J33" s="75" t="n">
        <v>0.0246</v>
      </c>
      <c r="K33" s="76" t="n">
        <f aca="false">I33*H33</f>
        <v>1625</v>
      </c>
      <c r="L33" s="77" t="n">
        <f aca="false">D33*J33</f>
        <v>464.8662</v>
      </c>
      <c r="M33" s="78" t="n">
        <f aca="false">SUM(K33:L33)</f>
        <v>2089.8662</v>
      </c>
    </row>
    <row r="34" customFormat="false" ht="12" hidden="false" customHeight="true" outlineLevel="0" collapsed="false">
      <c r="A34" s="10" t="n">
        <f aca="false">+A33+1</f>
        <v>26</v>
      </c>
      <c r="B34" s="81" t="n">
        <v>0</v>
      </c>
      <c r="C34" s="82" t="n">
        <v>13457</v>
      </c>
      <c r="D34" s="82" t="n">
        <f aca="false">B34+C34</f>
        <v>13457</v>
      </c>
      <c r="E34" s="63" t="n">
        <v>0.3699</v>
      </c>
      <c r="F34" s="72" t="n">
        <f aca="false">ROUND(D34*E34,2)</f>
        <v>4977.74</v>
      </c>
      <c r="G34" s="9"/>
      <c r="H34" s="73" t="n">
        <v>50000</v>
      </c>
      <c r="I34" s="74" t="n">
        <v>0.0325</v>
      </c>
      <c r="J34" s="75" t="n">
        <v>0.0246</v>
      </c>
      <c r="K34" s="76" t="n">
        <f aca="false">I34*H34</f>
        <v>1625</v>
      </c>
      <c r="L34" s="77" t="n">
        <f aca="false">D34*J34</f>
        <v>331.0422</v>
      </c>
      <c r="M34" s="78" t="n">
        <f aca="false">SUM(K34:L34)</f>
        <v>1956.0422</v>
      </c>
    </row>
    <row r="35" customFormat="false" ht="12" hidden="false" customHeight="true" outlineLevel="0" collapsed="false">
      <c r="A35" s="10" t="n">
        <f aca="false">+A34+1</f>
        <v>27</v>
      </c>
      <c r="B35" s="81" t="n">
        <v>0</v>
      </c>
      <c r="C35" s="82" t="n">
        <v>16713</v>
      </c>
      <c r="D35" s="82" t="n">
        <f aca="false">B35+C35</f>
        <v>16713</v>
      </c>
      <c r="E35" s="63" t="n">
        <v>0.3699</v>
      </c>
      <c r="F35" s="72" t="n">
        <f aca="false">ROUND(D35*E35,2)</f>
        <v>6182.14</v>
      </c>
      <c r="G35" s="9"/>
      <c r="H35" s="73" t="n">
        <v>50000</v>
      </c>
      <c r="I35" s="74" t="n">
        <v>0.0325</v>
      </c>
      <c r="J35" s="75" t="n">
        <v>0.0246</v>
      </c>
      <c r="K35" s="76" t="n">
        <f aca="false">I35*H35</f>
        <v>1625</v>
      </c>
      <c r="L35" s="77" t="n">
        <f aca="false">D35*J35</f>
        <v>411.1398</v>
      </c>
      <c r="M35" s="78" t="n">
        <f aca="false">SUM(K35:L35)</f>
        <v>2036.1398</v>
      </c>
    </row>
    <row r="36" customFormat="false" ht="12" hidden="false" customHeight="true" outlineLevel="0" collapsed="false">
      <c r="A36" s="10" t="n">
        <f aca="false">+A35+1</f>
        <v>28</v>
      </c>
      <c r="B36" s="81" t="n">
        <v>0</v>
      </c>
      <c r="C36" s="82" t="n">
        <v>11199</v>
      </c>
      <c r="D36" s="82" t="n">
        <f aca="false">B36+C36</f>
        <v>11199</v>
      </c>
      <c r="E36" s="63" t="n">
        <v>0.3699</v>
      </c>
      <c r="F36" s="72" t="n">
        <f aca="false">ROUND(D36*E36,2)</f>
        <v>4142.51</v>
      </c>
      <c r="G36" s="9"/>
      <c r="H36" s="73" t="n">
        <v>50000</v>
      </c>
      <c r="I36" s="74" t="n">
        <v>0.0325</v>
      </c>
      <c r="J36" s="75" t="n">
        <v>0.0246</v>
      </c>
      <c r="K36" s="76" t="n">
        <f aca="false">I36*H36</f>
        <v>1625</v>
      </c>
      <c r="L36" s="77" t="n">
        <f aca="false">D36*J36</f>
        <v>275.4954</v>
      </c>
      <c r="M36" s="78" t="n">
        <f aca="false">SUM(K36:L36)</f>
        <v>1900.4954</v>
      </c>
    </row>
    <row r="37" customFormat="false" ht="12" hidden="false" customHeight="true" outlineLevel="0" collapsed="false">
      <c r="A37" s="10" t="n">
        <f aca="false">+A36+1</f>
        <v>29</v>
      </c>
      <c r="B37" s="81" t="n">
        <v>0</v>
      </c>
      <c r="C37" s="82" t="n">
        <v>0</v>
      </c>
      <c r="D37" s="82" t="n">
        <f aca="false">B37+C37</f>
        <v>0</v>
      </c>
      <c r="E37" s="63" t="n">
        <v>0.3699</v>
      </c>
      <c r="F37" s="72" t="n">
        <f aca="false">ROUND(D37*E37,2)</f>
        <v>0</v>
      </c>
      <c r="G37" s="9"/>
      <c r="H37" s="73" t="n">
        <v>50000</v>
      </c>
      <c r="I37" s="74" t="n">
        <v>0.0325</v>
      </c>
      <c r="J37" s="75" t="n">
        <v>0.0246</v>
      </c>
      <c r="K37" s="76" t="n">
        <f aca="false">I37*H37</f>
        <v>1625</v>
      </c>
      <c r="L37" s="77" t="n">
        <f aca="false">D37*J37</f>
        <v>0</v>
      </c>
      <c r="M37" s="78" t="n">
        <f aca="false">SUM(K37:L37)</f>
        <v>1625</v>
      </c>
    </row>
    <row r="38" customFormat="false" ht="12" hidden="false" customHeight="true" outlineLevel="0" collapsed="false">
      <c r="A38" s="10" t="n">
        <f aca="false">+A37+1</f>
        <v>30</v>
      </c>
      <c r="B38" s="81" t="n">
        <v>0</v>
      </c>
      <c r="C38" s="82" t="n">
        <v>0</v>
      </c>
      <c r="D38" s="82" t="n">
        <f aca="false">B38+C38</f>
        <v>0</v>
      </c>
      <c r="E38" s="63" t="n">
        <v>0.3699</v>
      </c>
      <c r="F38" s="72" t="n">
        <f aca="false">ROUND(D38*E38,2)</f>
        <v>0</v>
      </c>
      <c r="G38" s="9"/>
      <c r="H38" s="73" t="n">
        <v>50000</v>
      </c>
      <c r="I38" s="74" t="n">
        <v>0.0325</v>
      </c>
      <c r="J38" s="75" t="n">
        <v>0.0246</v>
      </c>
      <c r="K38" s="76" t="n">
        <f aca="false">I38*H38</f>
        <v>1625</v>
      </c>
      <c r="L38" s="77" t="n">
        <f aca="false">D38*J38</f>
        <v>0</v>
      </c>
      <c r="M38" s="78" t="n">
        <f aca="false">SUM(K38:L38)</f>
        <v>1625</v>
      </c>
    </row>
    <row r="39" customFormat="false" ht="12" hidden="false" customHeight="true" outlineLevel="0" collapsed="false">
      <c r="A39" s="45" t="n">
        <f aca="false">+A38+1</f>
        <v>31</v>
      </c>
      <c r="B39" s="94" t="n">
        <v>0</v>
      </c>
      <c r="C39" s="95" t="n">
        <v>0</v>
      </c>
      <c r="D39" s="82" t="n">
        <f aca="false">B39+C39</f>
        <v>0</v>
      </c>
      <c r="E39" s="91" t="n">
        <v>0.3699</v>
      </c>
      <c r="F39" s="100" t="n">
        <f aca="false">ROUND(D39*E39,2)</f>
        <v>0</v>
      </c>
      <c r="G39" s="9"/>
      <c r="H39" s="101" t="n">
        <v>50000</v>
      </c>
      <c r="I39" s="186" t="n">
        <v>0.0325</v>
      </c>
      <c r="J39" s="187" t="n">
        <v>0.0246</v>
      </c>
      <c r="K39" s="188" t="n">
        <f aca="false">I39*H39</f>
        <v>1625</v>
      </c>
      <c r="L39" s="105" t="n">
        <f aca="false">D39*J39</f>
        <v>0</v>
      </c>
      <c r="M39" s="106" t="n">
        <f aca="false">SUM(K39:L39)</f>
        <v>1625</v>
      </c>
    </row>
    <row r="40" customFormat="false" ht="12" hidden="false" customHeight="true" outlineLevel="0" collapsed="false">
      <c r="A40" s="107"/>
      <c r="B40" s="113" t="n">
        <f aca="false">SUM(B9:B39)</f>
        <v>0</v>
      </c>
      <c r="C40" s="114" t="n">
        <f aca="false">SUM(C9:C39)</f>
        <v>301497</v>
      </c>
      <c r="D40" s="193" t="n">
        <f aca="false">SUM(D9:D39)</f>
        <v>301497</v>
      </c>
      <c r="E40" s="117"/>
      <c r="F40" s="118" t="n">
        <f aca="false">SUM(F9:F39)</f>
        <v>111523.74</v>
      </c>
      <c r="G40" s="9"/>
      <c r="H40" s="119"/>
      <c r="I40" s="120"/>
      <c r="J40" s="120"/>
      <c r="K40" s="121" t="n">
        <f aca="false">SUM(K9:K39)</f>
        <v>50375</v>
      </c>
      <c r="L40" s="121" t="n">
        <f aca="false">SUM(L9:L39)</f>
        <v>7416.8262</v>
      </c>
      <c r="M40" s="122" t="n">
        <f aca="false">SUM(K40:L40)</f>
        <v>57791.8262</v>
      </c>
    </row>
    <row r="41" customFormat="false" ht="12" hidden="false" customHeight="true" outlineLevel="0" collapsed="false">
      <c r="A41" s="10"/>
      <c r="B41" s="3"/>
      <c r="C41" s="3"/>
      <c r="D41" s="3"/>
      <c r="E41" s="3"/>
      <c r="F41" s="3"/>
      <c r="G41" s="9"/>
      <c r="H41" s="123"/>
      <c r="I41" s="123"/>
      <c r="J41" s="123"/>
      <c r="K41" s="123"/>
      <c r="L41" s="123"/>
      <c r="M41" s="123"/>
    </row>
    <row r="42" customFormat="false" ht="12" hidden="false" customHeight="true" outlineLevel="0" collapsed="false">
      <c r="A42" s="10"/>
      <c r="B42" s="9"/>
      <c r="C42" s="142"/>
      <c r="D42" s="9"/>
      <c r="E42" s="9"/>
      <c r="F42" s="9"/>
      <c r="G42" s="131"/>
      <c r="H42" s="132"/>
      <c r="I42" s="133" t="s">
        <v>35</v>
      </c>
      <c r="J42" s="133"/>
      <c r="K42" s="133"/>
      <c r="L42" s="133"/>
      <c r="M42" s="132"/>
    </row>
    <row r="43" customFormat="false" ht="12" hidden="false" customHeight="true" outlineLevel="0" collapsed="false">
      <c r="A43" s="10"/>
      <c r="B43" s="9"/>
      <c r="C43" s="142"/>
      <c r="D43" s="9"/>
      <c r="E43" s="142"/>
      <c r="F43" s="131"/>
      <c r="G43" s="131"/>
      <c r="H43" s="132"/>
      <c r="I43" s="135" t="s">
        <v>64</v>
      </c>
      <c r="J43" s="135"/>
      <c r="K43" s="136" t="n">
        <f aca="false">F40</f>
        <v>111523.74</v>
      </c>
      <c r="L43" s="135"/>
      <c r="M43" s="132"/>
    </row>
    <row r="44" customFormat="false" ht="12" hidden="false" customHeight="true" outlineLevel="0" collapsed="false">
      <c r="A44" s="10"/>
      <c r="B44" s="9"/>
      <c r="C44" s="142"/>
      <c r="D44" s="9"/>
      <c r="E44" s="142"/>
      <c r="F44" s="131"/>
      <c r="G44" s="131"/>
      <c r="H44" s="132"/>
      <c r="I44" s="135" t="s">
        <v>65</v>
      </c>
      <c r="J44" s="135"/>
      <c r="K44" s="197" t="n">
        <f aca="false">+K40</f>
        <v>50375</v>
      </c>
      <c r="L44" s="135"/>
      <c r="M44" s="132"/>
    </row>
    <row r="45" customFormat="false" ht="12" hidden="false" customHeight="true" outlineLevel="0" collapsed="false">
      <c r="A45" s="10"/>
      <c r="B45" s="9"/>
      <c r="C45" s="142"/>
      <c r="D45" s="9"/>
      <c r="E45" s="142"/>
      <c r="F45" s="131"/>
      <c r="G45" s="131"/>
      <c r="H45" s="132"/>
      <c r="I45" s="135" t="s">
        <v>66</v>
      </c>
      <c r="J45" s="135"/>
      <c r="K45" s="139" t="n">
        <f aca="false">-K40</f>
        <v>-50375</v>
      </c>
      <c r="L45" s="135"/>
      <c r="M45" s="132"/>
    </row>
    <row r="46" customFormat="false" ht="12" hidden="false" customHeight="true" outlineLevel="0" collapsed="false">
      <c r="A46" s="10"/>
      <c r="B46" s="9"/>
      <c r="C46" s="142"/>
      <c r="D46" s="9"/>
      <c r="E46" s="142"/>
      <c r="F46" s="131"/>
      <c r="G46" s="131"/>
      <c r="H46" s="132"/>
      <c r="I46" s="133" t="s">
        <v>67</v>
      </c>
      <c r="J46" s="133"/>
      <c r="K46" s="143" t="n">
        <f aca="false">-L40</f>
        <v>-7416.8262</v>
      </c>
      <c r="L46" s="133"/>
      <c r="M46" s="132"/>
    </row>
    <row r="47" customFormat="false" ht="12" hidden="false" customHeight="true" outlineLevel="0" collapsed="false">
      <c r="A47" s="10"/>
      <c r="B47" s="9"/>
      <c r="C47" s="142"/>
      <c r="D47" s="9"/>
      <c r="E47" s="142"/>
      <c r="F47" s="131"/>
      <c r="G47" s="131"/>
      <c r="H47" s="132"/>
      <c r="I47" s="135" t="s">
        <v>47</v>
      </c>
      <c r="J47" s="135"/>
      <c r="K47" s="136" t="n">
        <f aca="false">SUM(K43:K46)</f>
        <v>104106.9138</v>
      </c>
      <c r="L47" s="135"/>
      <c r="M47" s="132"/>
    </row>
    <row r="48" customFormat="false" ht="12" hidden="false" customHeight="true" outlineLevel="0" collapsed="false">
      <c r="A48" s="10"/>
      <c r="B48" s="9"/>
      <c r="C48" s="142"/>
      <c r="D48" s="9"/>
      <c r="E48" s="129"/>
      <c r="F48" s="131"/>
      <c r="G48" s="131"/>
    </row>
    <row r="49" customFormat="false" ht="12" hidden="false" customHeight="true" outlineLevel="0" collapsed="false">
      <c r="A49" s="10"/>
      <c r="B49" s="9"/>
      <c r="C49" s="142"/>
      <c r="D49" s="9"/>
      <c r="E49" s="3"/>
      <c r="F49" s="3"/>
      <c r="G49" s="9"/>
    </row>
    <row r="50" customFormat="false" ht="12" hidden="false" customHeight="true" outlineLevel="0" collapsed="false">
      <c r="B50" s="9"/>
      <c r="C50" s="142"/>
      <c r="D50" s="9"/>
    </row>
  </sheetData>
  <mergeCells count="3">
    <mergeCell ref="B1:C1"/>
    <mergeCell ref="B6:D6"/>
    <mergeCell ref="E7:F7"/>
  </mergeCells>
  <printOptions headings="false" gridLines="false" gridLinesSet="true" horizontalCentered="false" verticalCentered="false"/>
  <pageMargins left="0.25" right="0.25" top="0.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2001-04-18T19:17:43Z</dcterms:created>
  <dc:creator>jmoore3</dc:creator>
  <dc:description/>
  <dc:language>en-US</dc:language>
  <cp:lastModifiedBy>jmoore3</cp:lastModifiedBy>
  <cp:lastPrinted>2001-07-02T13:12:10Z</cp:lastPrinted>
  <dcterms:modified xsi:type="dcterms:W3CDTF">2001-07-10T18:53:19Z</dcterms:modified>
  <cp:revision>0</cp:revision>
  <dc:subject/>
  <dc:title/>
</cp:coreProperties>
</file>