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tra's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<sst xmlns="http://schemas.openxmlformats.org/spreadsheetml/2006/main" count="62" uniqueCount="48">
  <si>
    <t xml:space="preserve">TW/Astra 50,000 MMBtu/d East Capacity Block</t>
  </si>
  <si>
    <t xml:space="preserve">Fee Calculations</t>
  </si>
  <si>
    <t xml:space="preserve">Gas Daily Midpoint</t>
  </si>
  <si>
    <t xml:space="preserve">TW   </t>
  </si>
  <si>
    <t xml:space="preserve">Spread to TW</t>
  </si>
  <si>
    <t xml:space="preserve">Transwestern System Rate Calc.</t>
  </si>
  <si>
    <t xml:space="preserve">Adj  </t>
  </si>
  <si>
    <t xml:space="preserve">E to E</t>
  </si>
  <si>
    <t xml:space="preserve">less Resv</t>
  </si>
  <si>
    <t xml:space="preserve">Delivered Vol, mmbtu</t>
  </si>
  <si>
    <t xml:space="preserve">Contract</t>
  </si>
  <si>
    <t xml:space="preserve">TW</t>
  </si>
  <si>
    <t xml:space="preserve">TW  </t>
  </si>
  <si>
    <t xml:space="preserve">Resv</t>
  </si>
  <si>
    <t xml:space="preserve">Cost,  $/mmbtu</t>
  </si>
  <si>
    <t xml:space="preserve">PGE</t>
  </si>
  <si>
    <t xml:space="preserve">SCG</t>
  </si>
  <si>
    <t xml:space="preserve">Calculated Total Theoretical Profit, $</t>
  </si>
  <si>
    <t xml:space="preserve">Profit Share</t>
  </si>
  <si>
    <t xml:space="preserve">Demand</t>
  </si>
  <si>
    <t xml:space="preserve">    Contract System Rates *</t>
  </si>
  <si>
    <t xml:space="preserve">                         Revenues</t>
  </si>
  <si>
    <t xml:space="preserve">Day</t>
  </si>
  <si>
    <t xml:space="preserve">Per</t>
  </si>
  <si>
    <t xml:space="preserve">Per  </t>
  </si>
  <si>
    <t xml:space="preserve">Rate</t>
  </si>
  <si>
    <t xml:space="preserve">Total</t>
  </si>
  <si>
    <t xml:space="preserve">Astra 70%</t>
  </si>
  <si>
    <t xml:space="preserve">TW 30%</t>
  </si>
  <si>
    <t xml:space="preserve">Volumes</t>
  </si>
  <si>
    <t xml:space="preserve">Commodity</t>
  </si>
  <si>
    <t xml:space="preserve">Commodity Costs</t>
  </si>
  <si>
    <t xml:space="preserve">Reservation Charges</t>
  </si>
  <si>
    <t xml:space="preserve">Summary</t>
  </si>
  <si>
    <t xml:space="preserve">Difference between Total amt. Due to System Rates</t>
  </si>
  <si>
    <t xml:space="preserve">Delivered Volume, mmbtu</t>
  </si>
  <si>
    <t xml:space="preserve">Contracted Vol, mmbtu/d</t>
  </si>
  <si>
    <t xml:space="preserve">TW Profit Share, $</t>
  </si>
  <si>
    <t xml:space="preserve">Total Amt due TW, $</t>
  </si>
  <si>
    <t xml:space="preserve">Cmmdty Rate, $/mmbtu</t>
  </si>
  <si>
    <t xml:space="preserve">Days in month</t>
  </si>
  <si>
    <t xml:space="preserve">Reservation Charge, $</t>
  </si>
  <si>
    <t xml:space="preserve">Total Cmmdty Charge, $</t>
  </si>
  <si>
    <t xml:space="preserve">Resv Charge, $/mmbtu</t>
  </si>
  <si>
    <t xml:space="preserve">Commodity Costs, $</t>
  </si>
  <si>
    <t xml:space="preserve">Resv Charge, $</t>
  </si>
  <si>
    <t xml:space="preserve">Difference to Model Calculation</t>
  </si>
  <si>
    <t xml:space="preserve">Notes: "Adj TW Per" is the fuel adjusted price = (TW Per) / 0.95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</si>
</sst>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mmmm\ yyyy"/>
    <numFmt numFmtId="166" formatCode="_(* #,##0.00_);_(* \(#,##0.00\);_(* \-??_);_(@_)"/>
    <numFmt numFmtId="167" formatCode="_(* #,##0.000_);_(* \(#,##0.000\);_(* \-??_);_(@_)"/>
    <numFmt numFmtId="168" formatCode="0.000"/>
    <numFmt numFmtId="169" formatCode="0.0000"/>
    <numFmt numFmtId="170" formatCode="_(* #,##0.0000_);_(* \(#,##0.0000\);_(* \-??_);_(@_)"/>
    <numFmt numFmtId="171" formatCode="0"/>
    <numFmt numFmtId="172" formatCode="_(* #,##0_);_(* \(#,##0\);_(* \-??_);_(@_)"/>
    <numFmt numFmtId="173" formatCode="#,##0"/>
    <numFmt numFmtId="174" formatCode="\$#,##0.00_);[RED]&quot;($&quot;#,##0.00\)"/>
    <numFmt numFmtId="175" formatCode="#,##0.00"/>
    <numFmt numFmtId="176" formatCode="[$-409]#,##0.00_);\(#,##0.00\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i val="true"/>
      <sz val="8"/>
      <name val="Arial"/>
      <family val="2"/>
    </font>
    <font>
      <b val="true"/>
      <sz val="7"/>
      <name val="Arial"/>
      <family val="2"/>
    </font>
    <font>
      <sz val="7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</fills>
  <borders count="3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3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5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3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3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3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3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3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5" fillId="2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4" min="2" style="0" width="7.7"/>
    <col collapsed="false" customWidth="true" hidden="false" outlineLevel="0" max="5" min="5" style="0" width="8.7"/>
    <col collapsed="false" customWidth="true" hidden="false" outlineLevel="0" max="10" min="9" style="0" width="7.7"/>
    <col collapsed="false" customWidth="true" hidden="false" outlineLevel="0" max="11" min="11" style="0" width="9.7"/>
    <col collapsed="false" customWidth="true" hidden="false" outlineLevel="0" max="12" min="12" style="0" width="10.71"/>
    <col collapsed="false" customWidth="true" hidden="false" outlineLevel="0" max="14" min="13" style="0" width="8.7"/>
    <col collapsed="false" customWidth="true" hidden="false" outlineLevel="0" max="19" min="19" style="0" width="10.85"/>
    <col collapsed="false" customWidth="true" hidden="false" outlineLevel="0" max="20" min="20" style="0" width="11.42"/>
    <col collapsed="false" customWidth="true" hidden="false" outlineLevel="0" max="21" min="21" style="0" width="11.28"/>
    <col collapsed="false" customWidth="true" hidden="false" outlineLevel="0" max="23" min="23" style="0" width="11.28"/>
  </cols>
  <sheetData>
    <row r="1" customFormat="false" ht="12" hidden="false" customHeight="true" outlineLevel="0" collapsed="false">
      <c r="A1" s="1"/>
      <c r="B1" s="2" t="n">
        <v>36982</v>
      </c>
      <c r="C1" s="2"/>
      <c r="D1" s="3"/>
      <c r="Q1" s="3"/>
    </row>
    <row r="2" customFormat="false" ht="12" hidden="false" customHeight="true" outlineLevel="0" collapsed="false">
      <c r="A2" s="1"/>
      <c r="B2" s="4" t="s">
        <v>0</v>
      </c>
      <c r="C2" s="5"/>
      <c r="D2" s="3"/>
      <c r="Q2" s="3"/>
    </row>
    <row r="3" customFormat="false" ht="12" hidden="false" customHeight="true" outlineLevel="0" collapsed="false">
      <c r="A3" s="1"/>
      <c r="B3" s="4" t="s">
        <v>1</v>
      </c>
      <c r="D3" s="3"/>
      <c r="Q3" s="3"/>
    </row>
    <row r="4" customFormat="false" ht="12" hidden="false" customHeight="true" outlineLevel="0" collapsed="false">
      <c r="A4" s="1"/>
      <c r="B4" s="6"/>
      <c r="C4" s="6"/>
      <c r="D4" s="7"/>
      <c r="E4" s="6"/>
      <c r="F4" s="7"/>
      <c r="G4" s="7"/>
      <c r="H4" s="7"/>
      <c r="I4" s="7"/>
      <c r="J4" s="7"/>
      <c r="K4" s="7"/>
      <c r="L4" s="8"/>
      <c r="M4" s="7"/>
      <c r="N4" s="7"/>
      <c r="O4" s="7"/>
      <c r="P4" s="7"/>
      <c r="Q4" s="3"/>
    </row>
    <row r="5" customFormat="false" ht="12.75" hidden="false" customHeight="false" outlineLevel="0" collapsed="false">
      <c r="A5" s="9"/>
      <c r="B5" s="10" t="s">
        <v>2</v>
      </c>
      <c r="C5" s="10"/>
      <c r="D5" s="10"/>
      <c r="E5" s="10"/>
      <c r="F5" s="11" t="s">
        <v>3</v>
      </c>
      <c r="G5" s="12" t="s">
        <v>4</v>
      </c>
      <c r="H5" s="12"/>
      <c r="I5" s="13"/>
      <c r="J5" s="8"/>
      <c r="K5" s="3"/>
      <c r="L5" s="14"/>
      <c r="M5" s="3"/>
      <c r="N5" s="3"/>
      <c r="O5" s="15"/>
      <c r="P5" s="16"/>
      <c r="Q5" s="3"/>
      <c r="R5" s="17"/>
      <c r="S5" s="18"/>
      <c r="T5" s="19" t="s">
        <v>5</v>
      </c>
      <c r="U5" s="20"/>
      <c r="V5" s="20"/>
      <c r="W5" s="21"/>
    </row>
    <row r="6" customFormat="false" ht="12.75" hidden="false" customHeight="false" outlineLevel="0" collapsed="false">
      <c r="A6" s="9"/>
      <c r="B6" s="22"/>
      <c r="C6" s="23"/>
      <c r="D6" s="23"/>
      <c r="E6" s="24" t="s">
        <v>6</v>
      </c>
      <c r="F6" s="11" t="s">
        <v>7</v>
      </c>
      <c r="G6" s="12" t="s">
        <v>8</v>
      </c>
      <c r="H6" s="12"/>
      <c r="I6" s="25" t="s">
        <v>9</v>
      </c>
      <c r="J6" s="25"/>
      <c r="K6" s="25"/>
      <c r="L6" s="3"/>
      <c r="M6" s="3"/>
      <c r="N6" s="3"/>
      <c r="O6" s="26"/>
      <c r="P6" s="27"/>
      <c r="Q6" s="3"/>
      <c r="R6" s="28" t="s">
        <v>10</v>
      </c>
      <c r="S6" s="29"/>
      <c r="T6" s="30"/>
      <c r="U6" s="30"/>
      <c r="V6" s="30"/>
      <c r="W6" s="31"/>
    </row>
    <row r="7" customFormat="false" ht="12.75" hidden="false" customHeight="false" outlineLevel="0" collapsed="false">
      <c r="A7" s="9"/>
      <c r="B7" s="32"/>
      <c r="C7" s="24"/>
      <c r="D7" s="24" t="s">
        <v>11</v>
      </c>
      <c r="E7" s="24" t="s">
        <v>12</v>
      </c>
      <c r="F7" s="11" t="s">
        <v>13</v>
      </c>
      <c r="G7" s="33" t="s">
        <v>14</v>
      </c>
      <c r="H7" s="33"/>
      <c r="I7" s="34" t="s">
        <v>15</v>
      </c>
      <c r="J7" s="35" t="s">
        <v>16</v>
      </c>
      <c r="K7" s="3"/>
      <c r="L7" s="36" t="s">
        <v>17</v>
      </c>
      <c r="M7" s="36"/>
      <c r="N7" s="36"/>
      <c r="O7" s="33" t="s">
        <v>18</v>
      </c>
      <c r="P7" s="33"/>
      <c r="Q7" s="24"/>
      <c r="R7" s="37" t="s">
        <v>19</v>
      </c>
      <c r="S7" s="38" t="s">
        <v>20</v>
      </c>
      <c r="T7" s="39"/>
      <c r="U7" s="38" t="s">
        <v>21</v>
      </c>
      <c r="V7" s="40"/>
      <c r="W7" s="41"/>
    </row>
    <row r="8" customFormat="false" ht="13.5" hidden="false" customHeight="false" outlineLevel="0" collapsed="false">
      <c r="A8" s="42" t="s">
        <v>22</v>
      </c>
      <c r="B8" s="43" t="s">
        <v>15</v>
      </c>
      <c r="C8" s="44" t="s">
        <v>16</v>
      </c>
      <c r="D8" s="44" t="s">
        <v>23</v>
      </c>
      <c r="E8" s="44" t="s">
        <v>24</v>
      </c>
      <c r="F8" s="45" t="s">
        <v>25</v>
      </c>
      <c r="G8" s="46" t="s">
        <v>15</v>
      </c>
      <c r="H8" s="44" t="s">
        <v>16</v>
      </c>
      <c r="I8" s="43" t="n">
        <v>56698</v>
      </c>
      <c r="J8" s="44" t="n">
        <v>10487</v>
      </c>
      <c r="K8" s="47" t="s">
        <v>26</v>
      </c>
      <c r="L8" s="43" t="s">
        <v>15</v>
      </c>
      <c r="M8" s="44" t="s">
        <v>16</v>
      </c>
      <c r="N8" s="44" t="s">
        <v>26</v>
      </c>
      <c r="O8" s="46" t="s">
        <v>27</v>
      </c>
      <c r="P8" s="48" t="s">
        <v>28</v>
      </c>
      <c r="Q8" s="24"/>
      <c r="R8" s="49" t="s">
        <v>29</v>
      </c>
      <c r="S8" s="50" t="s">
        <v>19</v>
      </c>
      <c r="T8" s="51" t="s">
        <v>30</v>
      </c>
      <c r="U8" s="50" t="s">
        <v>19</v>
      </c>
      <c r="V8" s="50" t="s">
        <v>30</v>
      </c>
      <c r="W8" s="52" t="s">
        <v>26</v>
      </c>
    </row>
    <row r="9" customFormat="false" ht="12" hidden="false" customHeight="true" outlineLevel="0" collapsed="false">
      <c r="A9" s="9" t="n">
        <v>1</v>
      </c>
      <c r="B9" s="53" t="n">
        <v>7.65</v>
      </c>
      <c r="C9" s="54" t="n">
        <v>12.37</v>
      </c>
      <c r="D9" s="55" t="n">
        <v>5.13</v>
      </c>
      <c r="E9" s="56" t="n">
        <f aca="false">ROUND(D9/0.95,4)</f>
        <v>5.4</v>
      </c>
      <c r="F9" s="57" t="n">
        <v>0.0325</v>
      </c>
      <c r="G9" s="58" t="n">
        <f aca="false">+B9-(E9+F9)</f>
        <v>2.2175</v>
      </c>
      <c r="H9" s="59" t="n">
        <f aca="false">+C9-(E9+F9)</f>
        <v>6.9375</v>
      </c>
      <c r="I9" s="60" t="n">
        <v>0</v>
      </c>
      <c r="J9" s="61" t="n">
        <v>13446</v>
      </c>
      <c r="K9" s="62" t="n">
        <f aca="false">I9+J9</f>
        <v>13446</v>
      </c>
      <c r="L9" s="63" t="n">
        <f aca="false">ROUND(I9*G9,2)</f>
        <v>0</v>
      </c>
      <c r="M9" s="64" t="n">
        <f aca="false">ROUND(H9*J9,2)</f>
        <v>93281.63</v>
      </c>
      <c r="N9" s="64" t="n">
        <f aca="false">+M9+L9</f>
        <v>93281.63</v>
      </c>
      <c r="O9" s="65" t="n">
        <f aca="false">ROUND(N9*0.7,2)</f>
        <v>65297.14</v>
      </c>
      <c r="P9" s="66" t="n">
        <f aca="false">ROUND(N9*0.3,2)</f>
        <v>27984.49</v>
      </c>
      <c r="Q9" s="8"/>
      <c r="R9" s="67" t="n">
        <f aca="false">$K$43</f>
        <v>50000</v>
      </c>
      <c r="S9" s="68" t="n">
        <v>0.0232</v>
      </c>
      <c r="T9" s="69" t="n">
        <f aca="false">F9</f>
        <v>0.0325</v>
      </c>
      <c r="U9" s="70" t="n">
        <f aca="false">S9*R9</f>
        <v>1160</v>
      </c>
      <c r="V9" s="71" t="n">
        <f aca="false">T9*K9</f>
        <v>436.995</v>
      </c>
      <c r="W9" s="72" t="n">
        <f aca="false">SUM(U9:V9)</f>
        <v>1596.995</v>
      </c>
    </row>
    <row r="10" customFormat="false" ht="12" hidden="false" customHeight="true" outlineLevel="0" collapsed="false">
      <c r="A10" s="9" t="n">
        <f aca="false">+A9+1</f>
        <v>2</v>
      </c>
      <c r="B10" s="53" t="n">
        <v>7.65</v>
      </c>
      <c r="C10" s="54" t="n">
        <v>12.37</v>
      </c>
      <c r="D10" s="55" t="n">
        <v>5.13</v>
      </c>
      <c r="E10" s="56" t="n">
        <f aca="false">ROUND(D10/0.95,4)</f>
        <v>5.4</v>
      </c>
      <c r="F10" s="57" t="n">
        <v>0.0325</v>
      </c>
      <c r="G10" s="58" t="n">
        <f aca="false">+B10-(E10+F10)</f>
        <v>2.2175</v>
      </c>
      <c r="H10" s="59" t="n">
        <f aca="false">+C10-(E10+F10)</f>
        <v>6.9375</v>
      </c>
      <c r="I10" s="73" t="n">
        <v>0</v>
      </c>
      <c r="J10" s="74" t="n">
        <v>0</v>
      </c>
      <c r="K10" s="75" t="n">
        <f aca="false">I10+J10</f>
        <v>0</v>
      </c>
      <c r="L10" s="63" t="n">
        <f aca="false">ROUND(I10*G10,2)</f>
        <v>0</v>
      </c>
      <c r="M10" s="64" t="n">
        <f aca="false">ROUND(H10*J10,2)</f>
        <v>0</v>
      </c>
      <c r="N10" s="64" t="n">
        <f aca="false">+M10+L10</f>
        <v>0</v>
      </c>
      <c r="O10" s="65" t="n">
        <f aca="false">ROUND(N10*0.7,2)</f>
        <v>0</v>
      </c>
      <c r="P10" s="66" t="n">
        <f aca="false">ROUND(N10*0.3,2)</f>
        <v>0</v>
      </c>
      <c r="Q10" s="8"/>
      <c r="R10" s="67" t="n">
        <f aca="false">$K$43</f>
        <v>50000</v>
      </c>
      <c r="S10" s="68" t="n">
        <v>0.0232</v>
      </c>
      <c r="T10" s="69" t="n">
        <f aca="false">F10</f>
        <v>0.0325</v>
      </c>
      <c r="U10" s="70" t="n">
        <f aca="false">S10*R10</f>
        <v>1160</v>
      </c>
      <c r="V10" s="71" t="n">
        <f aca="false">T10*K10</f>
        <v>0</v>
      </c>
      <c r="W10" s="72" t="n">
        <f aca="false">SUM(U10:V10)</f>
        <v>1160</v>
      </c>
    </row>
    <row r="11" customFormat="false" ht="12" hidden="false" customHeight="true" outlineLevel="0" collapsed="false">
      <c r="A11" s="76" t="n">
        <f aca="false">+A10+1</f>
        <v>3</v>
      </c>
      <c r="B11" s="53" t="n">
        <v>6.035</v>
      </c>
      <c r="C11" s="54" t="n">
        <v>12.5</v>
      </c>
      <c r="D11" s="55" t="n">
        <v>4.8</v>
      </c>
      <c r="E11" s="56" t="n">
        <f aca="false">ROUND(D11/0.95,4)</f>
        <v>5.0526</v>
      </c>
      <c r="F11" s="57" t="n">
        <v>0.0325</v>
      </c>
      <c r="G11" s="58" t="n">
        <f aca="false">+B11-(E11+F11)</f>
        <v>0.9499</v>
      </c>
      <c r="H11" s="59" t="n">
        <f aca="false">+C11-(E11+F11)</f>
        <v>7.4149</v>
      </c>
      <c r="I11" s="73" t="n">
        <v>0</v>
      </c>
      <c r="J11" s="74" t="n">
        <v>0</v>
      </c>
      <c r="K11" s="75" t="n">
        <f aca="false">I11+J11</f>
        <v>0</v>
      </c>
      <c r="L11" s="63" t="n">
        <f aca="false">ROUND(I11*G11,2)</f>
        <v>0</v>
      </c>
      <c r="M11" s="64" t="n">
        <f aca="false">ROUND(H11*J11,2)</f>
        <v>0</v>
      </c>
      <c r="N11" s="64" t="n">
        <f aca="false">+M11+L11</f>
        <v>0</v>
      </c>
      <c r="O11" s="65" t="n">
        <f aca="false">ROUND(N11*0.7,2)</f>
        <v>0</v>
      </c>
      <c r="P11" s="66" t="n">
        <f aca="false">ROUND(N11*0.3,2)</f>
        <v>0</v>
      </c>
      <c r="Q11" s="8"/>
      <c r="R11" s="67" t="n">
        <f aca="false">$K$43</f>
        <v>50000</v>
      </c>
      <c r="S11" s="68" t="n">
        <v>0.0232</v>
      </c>
      <c r="T11" s="69" t="n">
        <f aca="false">F11</f>
        <v>0.0325</v>
      </c>
      <c r="U11" s="70" t="n">
        <f aca="false">S11*R11</f>
        <v>1160</v>
      </c>
      <c r="V11" s="71" t="n">
        <f aca="false">T11*K11</f>
        <v>0</v>
      </c>
      <c r="W11" s="72" t="n">
        <f aca="false">SUM(U11:V11)</f>
        <v>1160</v>
      </c>
    </row>
    <row r="12" customFormat="false" ht="12" hidden="false" customHeight="true" outlineLevel="0" collapsed="false">
      <c r="A12" s="9" t="n">
        <f aca="false">+A11+1</f>
        <v>4</v>
      </c>
      <c r="B12" s="53" t="n">
        <v>7.96</v>
      </c>
      <c r="C12" s="54" t="n">
        <v>14.71</v>
      </c>
      <c r="D12" s="55" t="n">
        <v>5.08</v>
      </c>
      <c r="E12" s="56" t="n">
        <f aca="false">ROUND(D12/0.95,4)</f>
        <v>5.3474</v>
      </c>
      <c r="F12" s="57" t="n">
        <v>0.0325</v>
      </c>
      <c r="G12" s="58" t="n">
        <f aca="false">+B12-(E12+F12)</f>
        <v>2.5801</v>
      </c>
      <c r="H12" s="59" t="n">
        <f aca="false">+C12-(E12+F12)</f>
        <v>9.3301</v>
      </c>
      <c r="I12" s="73" t="n">
        <v>0</v>
      </c>
      <c r="J12" s="74" t="n">
        <v>0</v>
      </c>
      <c r="K12" s="75" t="n">
        <f aca="false">I12+J12</f>
        <v>0</v>
      </c>
      <c r="L12" s="63" t="n">
        <f aca="false">ROUND(I12*G12,2)</f>
        <v>0</v>
      </c>
      <c r="M12" s="64" t="n">
        <f aca="false">ROUND(H12*J12,2)</f>
        <v>0</v>
      </c>
      <c r="N12" s="64" t="n">
        <f aca="false">+M12+L12</f>
        <v>0</v>
      </c>
      <c r="O12" s="65" t="n">
        <f aca="false">ROUND(N12*0.7,2)</f>
        <v>0</v>
      </c>
      <c r="P12" s="66" t="n">
        <f aca="false">ROUND(N12*0.3,2)</f>
        <v>0</v>
      </c>
      <c r="Q12" s="8"/>
      <c r="R12" s="67" t="n">
        <f aca="false">$K$43</f>
        <v>50000</v>
      </c>
      <c r="S12" s="68" t="n">
        <v>0.0232</v>
      </c>
      <c r="T12" s="69" t="n">
        <f aca="false">F12</f>
        <v>0.0325</v>
      </c>
      <c r="U12" s="70" t="n">
        <f aca="false">S12*R12</f>
        <v>1160</v>
      </c>
      <c r="V12" s="71" t="n">
        <f aca="false">T12*K12</f>
        <v>0</v>
      </c>
      <c r="W12" s="72" t="n">
        <f aca="false">SUM(U12:V12)</f>
        <v>1160</v>
      </c>
    </row>
    <row r="13" customFormat="false" ht="12" hidden="false" customHeight="true" outlineLevel="0" collapsed="false">
      <c r="A13" s="9" t="n">
        <f aca="false">+A12+1</f>
        <v>5</v>
      </c>
      <c r="B13" s="53" t="n">
        <v>10.895</v>
      </c>
      <c r="C13" s="54" t="n">
        <v>15.63</v>
      </c>
      <c r="D13" s="55" t="n">
        <v>5.105</v>
      </c>
      <c r="E13" s="56" t="n">
        <f aca="false">ROUND(D13/0.95,4)</f>
        <v>5.3737</v>
      </c>
      <c r="F13" s="57" t="n">
        <v>0.0325</v>
      </c>
      <c r="G13" s="58" t="n">
        <f aca="false">+B13-(E13+F13)</f>
        <v>5.4888</v>
      </c>
      <c r="H13" s="59" t="n">
        <f aca="false">+C13-(E13+F13)</f>
        <v>10.2238</v>
      </c>
      <c r="I13" s="73" t="n">
        <v>0</v>
      </c>
      <c r="J13" s="74" t="n">
        <v>0</v>
      </c>
      <c r="K13" s="75" t="n">
        <f aca="false">I13+J13</f>
        <v>0</v>
      </c>
      <c r="L13" s="63" t="n">
        <f aca="false">ROUND(I13*G13,2)</f>
        <v>0</v>
      </c>
      <c r="M13" s="64" t="n">
        <f aca="false">ROUND(H13*J13,2)</f>
        <v>0</v>
      </c>
      <c r="N13" s="64" t="n">
        <f aca="false">+M13+L13</f>
        <v>0</v>
      </c>
      <c r="O13" s="65" t="n">
        <f aca="false">ROUND(N13*0.7,2)</f>
        <v>0</v>
      </c>
      <c r="P13" s="66" t="n">
        <f aca="false">ROUND(N13*0.3,2)</f>
        <v>0</v>
      </c>
      <c r="Q13" s="8"/>
      <c r="R13" s="67" t="n">
        <f aca="false">$K$43</f>
        <v>50000</v>
      </c>
      <c r="S13" s="68" t="n">
        <v>0.0232</v>
      </c>
      <c r="T13" s="69" t="n">
        <f aca="false">F13</f>
        <v>0.0325</v>
      </c>
      <c r="U13" s="70" t="n">
        <f aca="false">S13*R13</f>
        <v>1160</v>
      </c>
      <c r="V13" s="71" t="n">
        <f aca="false">T13*K13</f>
        <v>0</v>
      </c>
      <c r="W13" s="72" t="n">
        <f aca="false">SUM(U13:V13)</f>
        <v>1160</v>
      </c>
    </row>
    <row r="14" customFormat="false" ht="12" hidden="false" customHeight="true" outlineLevel="0" collapsed="false">
      <c r="A14" s="9" t="n">
        <f aca="false">+A13+1</f>
        <v>6</v>
      </c>
      <c r="B14" s="53" t="n">
        <v>11.59</v>
      </c>
      <c r="C14" s="54" t="n">
        <v>15.59</v>
      </c>
      <c r="D14" s="55" t="n">
        <v>5.03</v>
      </c>
      <c r="E14" s="56" t="n">
        <f aca="false">ROUND(D14/0.95,4)</f>
        <v>5.2947</v>
      </c>
      <c r="F14" s="57" t="n">
        <v>0.0325</v>
      </c>
      <c r="G14" s="58" t="n">
        <f aca="false">+B14-(E14+F14)</f>
        <v>6.2628</v>
      </c>
      <c r="H14" s="59" t="n">
        <f aca="false">+C14-(E14+F14)</f>
        <v>10.2628</v>
      </c>
      <c r="I14" s="73" t="n">
        <v>0</v>
      </c>
      <c r="J14" s="74" t="n">
        <v>0</v>
      </c>
      <c r="K14" s="75" t="n">
        <f aca="false">I14+J14</f>
        <v>0</v>
      </c>
      <c r="L14" s="63" t="n">
        <f aca="false">ROUND(I14*G14,2)</f>
        <v>0</v>
      </c>
      <c r="M14" s="64" t="n">
        <f aca="false">ROUND(H14*J14,2)</f>
        <v>0</v>
      </c>
      <c r="N14" s="64" t="n">
        <f aca="false">+M14+L14</f>
        <v>0</v>
      </c>
      <c r="O14" s="65" t="n">
        <f aca="false">ROUND(N14*0.7,2)</f>
        <v>0</v>
      </c>
      <c r="P14" s="66" t="n">
        <f aca="false">ROUND(N14*0.3,2)</f>
        <v>0</v>
      </c>
      <c r="Q14" s="8"/>
      <c r="R14" s="67" t="n">
        <f aca="false">$K$43</f>
        <v>50000</v>
      </c>
      <c r="S14" s="68" t="n">
        <v>0.0232</v>
      </c>
      <c r="T14" s="69" t="n">
        <f aca="false">F14</f>
        <v>0.0325</v>
      </c>
      <c r="U14" s="70" t="n">
        <f aca="false">S14*R14</f>
        <v>1160</v>
      </c>
      <c r="V14" s="71" t="n">
        <f aca="false">T14*K14</f>
        <v>0</v>
      </c>
      <c r="W14" s="72" t="n">
        <f aca="false">SUM(U14:V14)</f>
        <v>1160</v>
      </c>
    </row>
    <row r="15" customFormat="false" ht="12" hidden="false" customHeight="true" outlineLevel="0" collapsed="false">
      <c r="A15" s="9" t="n">
        <f aca="false">+A14+1</f>
        <v>7</v>
      </c>
      <c r="B15" s="53" t="n">
        <v>11.83</v>
      </c>
      <c r="C15" s="54" t="n">
        <v>14.5</v>
      </c>
      <c r="D15" s="55" t="n">
        <v>5.085</v>
      </c>
      <c r="E15" s="56" t="n">
        <f aca="false">ROUND(D15/0.95,4)</f>
        <v>5.3526</v>
      </c>
      <c r="F15" s="57" t="n">
        <v>0.0325</v>
      </c>
      <c r="G15" s="58" t="n">
        <f aca="false">+B15-(E15+F15)</f>
        <v>6.4449</v>
      </c>
      <c r="H15" s="59" t="n">
        <f aca="false">+C15-(E15+F15)</f>
        <v>9.1149</v>
      </c>
      <c r="I15" s="73" t="n">
        <v>0</v>
      </c>
      <c r="J15" s="74" t="n">
        <v>0</v>
      </c>
      <c r="K15" s="75" t="n">
        <f aca="false">I15+J15</f>
        <v>0</v>
      </c>
      <c r="L15" s="63" t="n">
        <f aca="false">ROUND(I15*G15,2)</f>
        <v>0</v>
      </c>
      <c r="M15" s="64" t="n">
        <f aca="false">ROUND(H15*J15,2)</f>
        <v>0</v>
      </c>
      <c r="N15" s="64" t="n">
        <f aca="false">+M15+L15</f>
        <v>0</v>
      </c>
      <c r="O15" s="65" t="n">
        <f aca="false">ROUND(N15*0.7,2)</f>
        <v>0</v>
      </c>
      <c r="P15" s="66" t="n">
        <f aca="false">ROUND(N15*0.3,2)</f>
        <v>0</v>
      </c>
      <c r="Q15" s="8"/>
      <c r="R15" s="67" t="n">
        <f aca="false">$K$43</f>
        <v>50000</v>
      </c>
      <c r="S15" s="68" t="n">
        <v>0.0232</v>
      </c>
      <c r="T15" s="69" t="n">
        <f aca="false">F15</f>
        <v>0.0325</v>
      </c>
      <c r="U15" s="70" t="n">
        <f aca="false">S15*R15</f>
        <v>1160</v>
      </c>
      <c r="V15" s="71" t="n">
        <f aca="false">T15*K15</f>
        <v>0</v>
      </c>
      <c r="W15" s="72" t="n">
        <f aca="false">SUM(U15:V15)</f>
        <v>1160</v>
      </c>
    </row>
    <row r="16" customFormat="false" ht="12" hidden="false" customHeight="true" outlineLevel="0" collapsed="false">
      <c r="A16" s="9" t="n">
        <f aca="false">+A15+1</f>
        <v>8</v>
      </c>
      <c r="B16" s="53" t="n">
        <v>11.83</v>
      </c>
      <c r="C16" s="54" t="n">
        <v>14.5</v>
      </c>
      <c r="D16" s="55" t="n">
        <v>5.085</v>
      </c>
      <c r="E16" s="56" t="n">
        <f aca="false">ROUND(D16/0.95,4)</f>
        <v>5.3526</v>
      </c>
      <c r="F16" s="57" t="n">
        <v>0.0325</v>
      </c>
      <c r="G16" s="58" t="n">
        <f aca="false">+B16-(E16+F16)</f>
        <v>6.4449</v>
      </c>
      <c r="H16" s="59" t="n">
        <f aca="false">+C16-(E16+F16)</f>
        <v>9.1149</v>
      </c>
      <c r="I16" s="73" t="n">
        <v>0</v>
      </c>
      <c r="J16" s="74" t="n">
        <v>0</v>
      </c>
      <c r="K16" s="75" t="n">
        <f aca="false">I16+J16</f>
        <v>0</v>
      </c>
      <c r="L16" s="63" t="n">
        <f aca="false">ROUND(I16*G16,2)</f>
        <v>0</v>
      </c>
      <c r="M16" s="64" t="n">
        <f aca="false">ROUND(H16*J16,2)</f>
        <v>0</v>
      </c>
      <c r="N16" s="64" t="n">
        <f aca="false">+M16+L16</f>
        <v>0</v>
      </c>
      <c r="O16" s="65" t="n">
        <f aca="false">ROUND(N16*0.7,2)</f>
        <v>0</v>
      </c>
      <c r="P16" s="66" t="n">
        <f aca="false">ROUND(N16*0.3,2)</f>
        <v>0</v>
      </c>
      <c r="Q16" s="8"/>
      <c r="R16" s="67" t="n">
        <f aca="false">$K$43</f>
        <v>50000</v>
      </c>
      <c r="S16" s="68" t="n">
        <v>0.0232</v>
      </c>
      <c r="T16" s="69" t="n">
        <f aca="false">F16</f>
        <v>0.0325</v>
      </c>
      <c r="U16" s="70" t="n">
        <f aca="false">S16*R16</f>
        <v>1160</v>
      </c>
      <c r="V16" s="71" t="n">
        <f aca="false">T16*K16</f>
        <v>0</v>
      </c>
      <c r="W16" s="72" t="n">
        <f aca="false">SUM(U16:V16)</f>
        <v>1160</v>
      </c>
    </row>
    <row r="17" customFormat="false" ht="12" hidden="false" customHeight="true" outlineLevel="0" collapsed="false">
      <c r="A17" s="9" t="n">
        <f aca="false">+A16+1</f>
        <v>9</v>
      </c>
      <c r="B17" s="53" t="n">
        <v>11.83</v>
      </c>
      <c r="C17" s="54" t="n">
        <v>14.5</v>
      </c>
      <c r="D17" s="55" t="n">
        <v>5.085</v>
      </c>
      <c r="E17" s="56" t="n">
        <f aca="false">ROUND(D17/0.95,4)</f>
        <v>5.3526</v>
      </c>
      <c r="F17" s="57" t="n">
        <v>0.0325</v>
      </c>
      <c r="G17" s="58" t="n">
        <f aca="false">+B17-(E17+F17)</f>
        <v>6.4449</v>
      </c>
      <c r="H17" s="59" t="n">
        <f aca="false">+C17-(E17+F17)</f>
        <v>9.1149</v>
      </c>
      <c r="I17" s="73" t="n">
        <v>0</v>
      </c>
      <c r="J17" s="74" t="n">
        <v>0</v>
      </c>
      <c r="K17" s="75" t="n">
        <f aca="false">I17+J17</f>
        <v>0</v>
      </c>
      <c r="L17" s="63" t="n">
        <f aca="false">ROUND(I17*G17,2)</f>
        <v>0</v>
      </c>
      <c r="M17" s="64" t="n">
        <f aca="false">ROUND(H17*J17,2)</f>
        <v>0</v>
      </c>
      <c r="N17" s="64" t="n">
        <f aca="false">+M17+L17</f>
        <v>0</v>
      </c>
      <c r="O17" s="65" t="n">
        <f aca="false">ROUND(N17*0.7,2)</f>
        <v>0</v>
      </c>
      <c r="P17" s="66" t="n">
        <f aca="false">ROUND(N17*0.3,2)</f>
        <v>0</v>
      </c>
      <c r="Q17" s="8"/>
      <c r="R17" s="67" t="n">
        <f aca="false">$K$43</f>
        <v>50000</v>
      </c>
      <c r="S17" s="68" t="n">
        <v>0.0232</v>
      </c>
      <c r="T17" s="69" t="n">
        <f aca="false">F17</f>
        <v>0.0325</v>
      </c>
      <c r="U17" s="70" t="n">
        <f aca="false">S17*R17</f>
        <v>1160</v>
      </c>
      <c r="V17" s="71" t="n">
        <f aca="false">T17*K17</f>
        <v>0</v>
      </c>
      <c r="W17" s="72" t="n">
        <f aca="false">SUM(U17:V17)</f>
        <v>1160</v>
      </c>
    </row>
    <row r="18" customFormat="false" ht="12" hidden="false" customHeight="true" outlineLevel="0" collapsed="false">
      <c r="A18" s="9" t="n">
        <f aca="false">+A17+1</f>
        <v>10</v>
      </c>
      <c r="B18" s="53" t="n">
        <v>11.575</v>
      </c>
      <c r="C18" s="54" t="n">
        <v>13.75</v>
      </c>
      <c r="D18" s="55" t="n">
        <v>5.23</v>
      </c>
      <c r="E18" s="56" t="n">
        <f aca="false">ROUND(D18/0.95,4)</f>
        <v>5.5053</v>
      </c>
      <c r="F18" s="57" t="n">
        <v>0.0325</v>
      </c>
      <c r="G18" s="58" t="n">
        <f aca="false">+B18-(E18+F18)</f>
        <v>6.0372</v>
      </c>
      <c r="H18" s="59" t="n">
        <f aca="false">+C18-(E18+F18)</f>
        <v>8.2122</v>
      </c>
      <c r="I18" s="73" t="n">
        <v>0</v>
      </c>
      <c r="J18" s="74" t="n">
        <v>0</v>
      </c>
      <c r="K18" s="75" t="n">
        <f aca="false">I18+J18</f>
        <v>0</v>
      </c>
      <c r="L18" s="63" t="n">
        <f aca="false">ROUND(I18*G18,2)</f>
        <v>0</v>
      </c>
      <c r="M18" s="64" t="n">
        <f aca="false">ROUND(H18*J18,2)</f>
        <v>0</v>
      </c>
      <c r="N18" s="64" t="n">
        <f aca="false">+M18+L18</f>
        <v>0</v>
      </c>
      <c r="O18" s="65" t="n">
        <f aca="false">ROUND(N18*0.7,2)</f>
        <v>0</v>
      </c>
      <c r="P18" s="66" t="n">
        <f aca="false">ROUND(N18*0.3,2)</f>
        <v>0</v>
      </c>
      <c r="Q18" s="8"/>
      <c r="R18" s="67" t="n">
        <f aca="false">$K$43</f>
        <v>50000</v>
      </c>
      <c r="S18" s="68" t="n">
        <v>0.0232</v>
      </c>
      <c r="T18" s="69" t="n">
        <f aca="false">F18</f>
        <v>0.0325</v>
      </c>
      <c r="U18" s="70" t="n">
        <f aca="false">S18*R18</f>
        <v>1160</v>
      </c>
      <c r="V18" s="71" t="n">
        <f aca="false">T18*K18</f>
        <v>0</v>
      </c>
      <c r="W18" s="72" t="n">
        <f aca="false">SUM(U18:V18)</f>
        <v>1160</v>
      </c>
    </row>
    <row r="19" customFormat="false" ht="12" hidden="false" customHeight="true" outlineLevel="0" collapsed="false">
      <c r="A19" s="9" t="n">
        <f aca="false">+A18+1</f>
        <v>11</v>
      </c>
      <c r="B19" s="53" t="n">
        <v>11.73</v>
      </c>
      <c r="C19" s="54" t="n">
        <v>13.51</v>
      </c>
      <c r="D19" s="55" t="n">
        <v>5.375</v>
      </c>
      <c r="E19" s="56" t="n">
        <f aca="false">ROUND(D19/0.95,4)</f>
        <v>5.6579</v>
      </c>
      <c r="F19" s="57" t="n">
        <v>0.0325</v>
      </c>
      <c r="G19" s="58" t="n">
        <f aca="false">+B19-(E19+F19)</f>
        <v>6.0396</v>
      </c>
      <c r="H19" s="59" t="n">
        <f aca="false">+C19-(E19+F19)</f>
        <v>7.8196</v>
      </c>
      <c r="I19" s="73" t="n">
        <v>0</v>
      </c>
      <c r="J19" s="74" t="n">
        <v>0</v>
      </c>
      <c r="K19" s="75" t="n">
        <f aca="false">I19+J19</f>
        <v>0</v>
      </c>
      <c r="L19" s="63" t="n">
        <f aca="false">ROUND(I19*G19,2)</f>
        <v>0</v>
      </c>
      <c r="M19" s="64" t="n">
        <f aca="false">ROUND(H19*J19,2)</f>
        <v>0</v>
      </c>
      <c r="N19" s="64" t="n">
        <f aca="false">+M19+L19</f>
        <v>0</v>
      </c>
      <c r="O19" s="65" t="n">
        <f aca="false">ROUND(N19*0.7,2)</f>
        <v>0</v>
      </c>
      <c r="P19" s="66" t="n">
        <f aca="false">ROUND(N19*0.3,2)</f>
        <v>0</v>
      </c>
      <c r="Q19" s="8"/>
      <c r="R19" s="67" t="n">
        <f aca="false">$K$43</f>
        <v>50000</v>
      </c>
      <c r="S19" s="68" t="n">
        <v>0.0232</v>
      </c>
      <c r="T19" s="69" t="n">
        <f aca="false">F19</f>
        <v>0.0325</v>
      </c>
      <c r="U19" s="70" t="n">
        <f aca="false">S19*R19</f>
        <v>1160</v>
      </c>
      <c r="V19" s="71" t="n">
        <f aca="false">T19*K19</f>
        <v>0</v>
      </c>
      <c r="W19" s="72" t="n">
        <f aca="false">SUM(U19:V19)</f>
        <v>1160</v>
      </c>
    </row>
    <row r="20" customFormat="false" ht="12" hidden="false" customHeight="true" outlineLevel="0" collapsed="false">
      <c r="A20" s="9" t="n">
        <f aca="false">+A19+1</f>
        <v>12</v>
      </c>
      <c r="B20" s="53" t="n">
        <v>11.62</v>
      </c>
      <c r="C20" s="54" t="n">
        <v>14.235</v>
      </c>
      <c r="D20" s="55" t="n">
        <v>5.335</v>
      </c>
      <c r="E20" s="56" t="n">
        <f aca="false">ROUND(D20/0.95,4)</f>
        <v>5.6158</v>
      </c>
      <c r="F20" s="57" t="n">
        <v>0.0325</v>
      </c>
      <c r="G20" s="58" t="n">
        <f aca="false">+B20-(E20+F20)</f>
        <v>5.9717</v>
      </c>
      <c r="H20" s="59" t="n">
        <f aca="false">+C20-(E20+F20)</f>
        <v>8.5867</v>
      </c>
      <c r="I20" s="73" t="n">
        <v>0</v>
      </c>
      <c r="J20" s="74" t="n">
        <v>0</v>
      </c>
      <c r="K20" s="75" t="n">
        <f aca="false">I20+J20</f>
        <v>0</v>
      </c>
      <c r="L20" s="63" t="n">
        <f aca="false">ROUND(I20*G20,2)</f>
        <v>0</v>
      </c>
      <c r="M20" s="64" t="n">
        <f aca="false">ROUND(H20*J20,2)</f>
        <v>0</v>
      </c>
      <c r="N20" s="64" t="n">
        <f aca="false">+M20+L20</f>
        <v>0</v>
      </c>
      <c r="O20" s="65" t="n">
        <f aca="false">ROUND(N20*0.7,2)</f>
        <v>0</v>
      </c>
      <c r="P20" s="66" t="n">
        <f aca="false">ROUND(N20*0.3,2)</f>
        <v>0</v>
      </c>
      <c r="Q20" s="8"/>
      <c r="R20" s="67" t="n">
        <f aca="false">$K$43</f>
        <v>50000</v>
      </c>
      <c r="S20" s="68" t="n">
        <v>0.0232</v>
      </c>
      <c r="T20" s="69" t="n">
        <f aca="false">F20</f>
        <v>0.0325</v>
      </c>
      <c r="U20" s="70" t="n">
        <f aca="false">S20*R20</f>
        <v>1160</v>
      </c>
      <c r="V20" s="71" t="n">
        <f aca="false">T20*K20</f>
        <v>0</v>
      </c>
      <c r="W20" s="72" t="n">
        <f aca="false">SUM(U20:V20)</f>
        <v>1160</v>
      </c>
    </row>
    <row r="21" customFormat="false" ht="12" hidden="false" customHeight="true" outlineLevel="0" collapsed="false">
      <c r="A21" s="9" t="n">
        <f aca="false">+A20+1</f>
        <v>13</v>
      </c>
      <c r="B21" s="53" t="n">
        <v>11.805</v>
      </c>
      <c r="C21" s="54" t="n">
        <v>13.465</v>
      </c>
      <c r="D21" s="55" t="n">
        <v>5.125</v>
      </c>
      <c r="E21" s="56" t="n">
        <f aca="false">ROUND(D21/0.95,4)</f>
        <v>5.3947</v>
      </c>
      <c r="F21" s="57" t="n">
        <v>0.0325</v>
      </c>
      <c r="G21" s="58" t="n">
        <f aca="false">+B21-(E21+F21)</f>
        <v>6.3778</v>
      </c>
      <c r="H21" s="59" t="n">
        <f aca="false">+C21-(E21+F21)</f>
        <v>8.0378</v>
      </c>
      <c r="I21" s="73" t="n">
        <v>0</v>
      </c>
      <c r="J21" s="74" t="n">
        <v>0</v>
      </c>
      <c r="K21" s="75" t="n">
        <f aca="false">I21+J21</f>
        <v>0</v>
      </c>
      <c r="L21" s="63" t="n">
        <f aca="false">ROUND(I21*G21,2)</f>
        <v>0</v>
      </c>
      <c r="M21" s="64" t="n">
        <f aca="false">ROUND(H21*J21,2)</f>
        <v>0</v>
      </c>
      <c r="N21" s="64" t="n">
        <f aca="false">+M21+L21</f>
        <v>0</v>
      </c>
      <c r="O21" s="65" t="n">
        <f aca="false">ROUND(N21*0.7,2)</f>
        <v>0</v>
      </c>
      <c r="P21" s="66" t="n">
        <f aca="false">ROUND(N21*0.3,2)</f>
        <v>0</v>
      </c>
      <c r="Q21" s="8"/>
      <c r="R21" s="67" t="n">
        <f aca="false">$K$43</f>
        <v>50000</v>
      </c>
      <c r="S21" s="68" t="n">
        <v>0.0232</v>
      </c>
      <c r="T21" s="69" t="n">
        <f aca="false">F21</f>
        <v>0.0325</v>
      </c>
      <c r="U21" s="70" t="n">
        <f aca="false">S21*R21</f>
        <v>1160</v>
      </c>
      <c r="V21" s="71" t="n">
        <f aca="false">T21*K21</f>
        <v>0</v>
      </c>
      <c r="W21" s="72" t="n">
        <f aca="false">SUM(U21:V21)</f>
        <v>1160</v>
      </c>
    </row>
    <row r="22" customFormat="false" ht="12" hidden="false" customHeight="true" outlineLevel="0" collapsed="false">
      <c r="A22" s="9" t="n">
        <f aca="false">+A21+1</f>
        <v>14</v>
      </c>
      <c r="B22" s="53" t="n">
        <v>11.805</v>
      </c>
      <c r="C22" s="54" t="n">
        <v>13.465</v>
      </c>
      <c r="D22" s="55" t="n">
        <v>5.125</v>
      </c>
      <c r="E22" s="56" t="n">
        <f aca="false">ROUND(D22/0.95,4)</f>
        <v>5.3947</v>
      </c>
      <c r="F22" s="57" t="n">
        <v>0.0325</v>
      </c>
      <c r="G22" s="58" t="n">
        <f aca="false">+B22-(E22+F22)</f>
        <v>6.3778</v>
      </c>
      <c r="H22" s="59" t="n">
        <f aca="false">+C22-(E22+F22)</f>
        <v>8.0378</v>
      </c>
      <c r="I22" s="73" t="n">
        <v>0</v>
      </c>
      <c r="J22" s="74" t="n">
        <v>0</v>
      </c>
      <c r="K22" s="75" t="n">
        <f aca="false">I22+J22</f>
        <v>0</v>
      </c>
      <c r="L22" s="63" t="n">
        <f aca="false">ROUND(I22*G22,2)</f>
        <v>0</v>
      </c>
      <c r="M22" s="64" t="n">
        <f aca="false">ROUND(H22*J22,2)</f>
        <v>0</v>
      </c>
      <c r="N22" s="64" t="n">
        <f aca="false">+M22+L22</f>
        <v>0</v>
      </c>
      <c r="O22" s="65" t="n">
        <f aca="false">ROUND(N22*0.7,2)</f>
        <v>0</v>
      </c>
      <c r="P22" s="66" t="n">
        <f aca="false">ROUND(N22*0.3,2)</f>
        <v>0</v>
      </c>
      <c r="Q22" s="8"/>
      <c r="R22" s="67" t="n">
        <f aca="false">$K$43</f>
        <v>50000</v>
      </c>
      <c r="S22" s="68" t="n">
        <v>0.0232</v>
      </c>
      <c r="T22" s="69" t="n">
        <f aca="false">F22</f>
        <v>0.0325</v>
      </c>
      <c r="U22" s="70" t="n">
        <f aca="false">S22*R22</f>
        <v>1160</v>
      </c>
      <c r="V22" s="71" t="n">
        <f aca="false">T22*K22</f>
        <v>0</v>
      </c>
      <c r="W22" s="72" t="n">
        <f aca="false">SUM(U22:V22)</f>
        <v>1160</v>
      </c>
    </row>
    <row r="23" customFormat="false" ht="12" hidden="false" customHeight="true" outlineLevel="0" collapsed="false">
      <c r="A23" s="9" t="n">
        <f aca="false">+A22+1</f>
        <v>15</v>
      </c>
      <c r="B23" s="53" t="n">
        <v>11.805</v>
      </c>
      <c r="C23" s="54" t="n">
        <v>13.465</v>
      </c>
      <c r="D23" s="55" t="n">
        <v>5.125</v>
      </c>
      <c r="E23" s="56" t="n">
        <f aca="false">ROUND(D23/0.95,4)</f>
        <v>5.3947</v>
      </c>
      <c r="F23" s="57" t="n">
        <v>0.0325</v>
      </c>
      <c r="G23" s="58" t="n">
        <f aca="false">+B23-(E23+F23)</f>
        <v>6.3778</v>
      </c>
      <c r="H23" s="59" t="n">
        <f aca="false">+C23-(E23+F23)</f>
        <v>8.0378</v>
      </c>
      <c r="I23" s="73" t="n">
        <v>0</v>
      </c>
      <c r="J23" s="74" t="n">
        <v>0</v>
      </c>
      <c r="K23" s="75" t="n">
        <f aca="false">I23+J23</f>
        <v>0</v>
      </c>
      <c r="L23" s="63" t="n">
        <f aca="false">ROUND(I23*G23,2)</f>
        <v>0</v>
      </c>
      <c r="M23" s="64" t="n">
        <f aca="false">ROUND(H23*J23,2)</f>
        <v>0</v>
      </c>
      <c r="N23" s="64" t="n">
        <f aca="false">+M23+L23</f>
        <v>0</v>
      </c>
      <c r="O23" s="65" t="n">
        <f aca="false">ROUND(N23*0.7,2)</f>
        <v>0</v>
      </c>
      <c r="P23" s="66" t="n">
        <f aca="false">ROUND(N23*0.3,2)</f>
        <v>0</v>
      </c>
      <c r="Q23" s="8"/>
      <c r="R23" s="67" t="n">
        <f aca="false">$K$43</f>
        <v>50000</v>
      </c>
      <c r="S23" s="68" t="n">
        <v>0.0232</v>
      </c>
      <c r="T23" s="69" t="n">
        <f aca="false">F23</f>
        <v>0.0325</v>
      </c>
      <c r="U23" s="70" t="n">
        <f aca="false">S23*R23</f>
        <v>1160</v>
      </c>
      <c r="V23" s="71" t="n">
        <f aca="false">T23*K23</f>
        <v>0</v>
      </c>
      <c r="W23" s="72" t="n">
        <f aca="false">SUM(U23:V23)</f>
        <v>1160</v>
      </c>
    </row>
    <row r="24" customFormat="false" ht="12" hidden="false" customHeight="true" outlineLevel="0" collapsed="false">
      <c r="A24" s="9" t="n">
        <f aca="false">+A23+1</f>
        <v>16</v>
      </c>
      <c r="B24" s="53" t="n">
        <v>11.805</v>
      </c>
      <c r="C24" s="54" t="n">
        <v>13.465</v>
      </c>
      <c r="D24" s="55" t="n">
        <v>5.125</v>
      </c>
      <c r="E24" s="56" t="n">
        <f aca="false">ROUND(D24/0.95,4)</f>
        <v>5.3947</v>
      </c>
      <c r="F24" s="57" t="n">
        <v>0.0325</v>
      </c>
      <c r="G24" s="58" t="n">
        <f aca="false">+B24-(E24+F24)</f>
        <v>6.3778</v>
      </c>
      <c r="H24" s="59" t="n">
        <f aca="false">+C24-(E24+F24)</f>
        <v>8.0378</v>
      </c>
      <c r="I24" s="73" t="n">
        <v>0</v>
      </c>
      <c r="J24" s="74" t="n">
        <v>0</v>
      </c>
      <c r="K24" s="75" t="n">
        <f aca="false">I24+J24</f>
        <v>0</v>
      </c>
      <c r="L24" s="63" t="n">
        <f aca="false">ROUND(I24*G24,2)</f>
        <v>0</v>
      </c>
      <c r="M24" s="64" t="n">
        <f aca="false">ROUND(H24*J24,2)</f>
        <v>0</v>
      </c>
      <c r="N24" s="64" t="n">
        <f aca="false">+M24+L24</f>
        <v>0</v>
      </c>
      <c r="O24" s="65" t="n">
        <f aca="false">ROUND(N24*0.7,2)</f>
        <v>0</v>
      </c>
      <c r="P24" s="66" t="n">
        <f aca="false">ROUND(N24*0.3,2)</f>
        <v>0</v>
      </c>
      <c r="Q24" s="8"/>
      <c r="R24" s="67" t="n">
        <f aca="false">$K$43</f>
        <v>50000</v>
      </c>
      <c r="S24" s="68" t="n">
        <v>0.0232</v>
      </c>
      <c r="T24" s="69" t="n">
        <f aca="false">F24</f>
        <v>0.0325</v>
      </c>
      <c r="U24" s="70" t="n">
        <f aca="false">S24*R24</f>
        <v>1160</v>
      </c>
      <c r="V24" s="71" t="n">
        <f aca="false">T24*K24</f>
        <v>0</v>
      </c>
      <c r="W24" s="72" t="n">
        <f aca="false">SUM(U24:V24)</f>
        <v>1160</v>
      </c>
    </row>
    <row r="25" customFormat="false" ht="12" hidden="false" customHeight="true" outlineLevel="0" collapsed="false">
      <c r="A25" s="9" t="n">
        <f aca="false">+A24+1</f>
        <v>17</v>
      </c>
      <c r="B25" s="53" t="n">
        <v>11.775</v>
      </c>
      <c r="C25" s="54" t="n">
        <v>12.9</v>
      </c>
      <c r="D25" s="55" t="n">
        <v>5.255</v>
      </c>
      <c r="E25" s="56" t="n">
        <f aca="false">ROUND(D25/0.95,4)</f>
        <v>5.5316</v>
      </c>
      <c r="F25" s="57" t="n">
        <v>0.0325</v>
      </c>
      <c r="G25" s="58" t="n">
        <f aca="false">+B25-(E25+F25)</f>
        <v>6.2109</v>
      </c>
      <c r="H25" s="59" t="n">
        <f aca="false">+C25-(E25+F25)</f>
        <v>7.3359</v>
      </c>
      <c r="I25" s="73" t="n">
        <v>0</v>
      </c>
      <c r="J25" s="74" t="n">
        <v>0</v>
      </c>
      <c r="K25" s="75" t="n">
        <f aca="false">I25+J25</f>
        <v>0</v>
      </c>
      <c r="L25" s="63" t="n">
        <f aca="false">ROUND(I25*G25,2)</f>
        <v>0</v>
      </c>
      <c r="M25" s="64" t="n">
        <f aca="false">ROUND(H25*J25,2)</f>
        <v>0</v>
      </c>
      <c r="N25" s="64" t="n">
        <f aca="false">+M25+L25</f>
        <v>0</v>
      </c>
      <c r="O25" s="65" t="n">
        <f aca="false">ROUND(N25*0.7,2)</f>
        <v>0</v>
      </c>
      <c r="P25" s="66" t="n">
        <f aca="false">ROUND(N25*0.3,2)</f>
        <v>0</v>
      </c>
      <c r="Q25" s="8"/>
      <c r="R25" s="67" t="n">
        <f aca="false">$K$43</f>
        <v>50000</v>
      </c>
      <c r="S25" s="68" t="n">
        <v>0.0232</v>
      </c>
      <c r="T25" s="69" t="n">
        <f aca="false">F25</f>
        <v>0.0325</v>
      </c>
      <c r="U25" s="70" t="n">
        <f aca="false">S25*R25</f>
        <v>1160</v>
      </c>
      <c r="V25" s="71" t="n">
        <f aca="false">T25*K25</f>
        <v>0</v>
      </c>
      <c r="W25" s="72" t="n">
        <f aca="false">SUM(U25:V25)</f>
        <v>1160</v>
      </c>
    </row>
    <row r="26" customFormat="false" ht="12" hidden="false" customHeight="true" outlineLevel="0" collapsed="false">
      <c r="A26" s="9" t="n">
        <f aca="false">+A25+1</f>
        <v>18</v>
      </c>
      <c r="B26" s="53" t="n">
        <v>11.42</v>
      </c>
      <c r="C26" s="54" t="n">
        <v>12.84</v>
      </c>
      <c r="D26" s="55" t="n">
        <v>5.17</v>
      </c>
      <c r="E26" s="56" t="n">
        <f aca="false">ROUND(D26/0.95,4)</f>
        <v>5.4421</v>
      </c>
      <c r="F26" s="57" t="n">
        <v>0.0325</v>
      </c>
      <c r="G26" s="58" t="n">
        <f aca="false">+B26-(E26+F26)</f>
        <v>5.9454</v>
      </c>
      <c r="H26" s="59" t="n">
        <f aca="false">+C26-(E26+F26)</f>
        <v>7.3654</v>
      </c>
      <c r="I26" s="73" t="n">
        <v>0</v>
      </c>
      <c r="J26" s="74" t="n">
        <v>0</v>
      </c>
      <c r="K26" s="75" t="n">
        <f aca="false">I26+J26</f>
        <v>0</v>
      </c>
      <c r="L26" s="63" t="n">
        <f aca="false">ROUND(I26*G26,2)</f>
        <v>0</v>
      </c>
      <c r="M26" s="64" t="n">
        <f aca="false">ROUND(H26*J26,2)</f>
        <v>0</v>
      </c>
      <c r="N26" s="64" t="n">
        <f aca="false">+M26+L26</f>
        <v>0</v>
      </c>
      <c r="O26" s="65" t="n">
        <f aca="false">ROUND(N26*0.7,2)</f>
        <v>0</v>
      </c>
      <c r="P26" s="66" t="n">
        <f aca="false">ROUND(N26*0.3,2)</f>
        <v>0</v>
      </c>
      <c r="Q26" s="8"/>
      <c r="R26" s="67" t="n">
        <f aca="false">$K$43</f>
        <v>50000</v>
      </c>
      <c r="S26" s="68" t="n">
        <v>0.0232</v>
      </c>
      <c r="T26" s="69" t="n">
        <f aca="false">F26</f>
        <v>0.0325</v>
      </c>
      <c r="U26" s="70" t="n">
        <f aca="false">S26*R26</f>
        <v>1160</v>
      </c>
      <c r="V26" s="71" t="n">
        <f aca="false">T26*K26</f>
        <v>0</v>
      </c>
      <c r="W26" s="72" t="n">
        <f aca="false">SUM(U26:V26)</f>
        <v>1160</v>
      </c>
    </row>
    <row r="27" customFormat="false" ht="12" hidden="false" customHeight="true" outlineLevel="0" collapsed="false">
      <c r="A27" s="9" t="n">
        <f aca="false">+A26+1</f>
        <v>19</v>
      </c>
      <c r="B27" s="53" t="n">
        <v>11.37</v>
      </c>
      <c r="C27" s="54" t="n">
        <v>12.665</v>
      </c>
      <c r="D27" s="55" t="n">
        <v>4.945</v>
      </c>
      <c r="E27" s="56" t="n">
        <f aca="false">ROUND(D27/0.95,4)</f>
        <v>5.2053</v>
      </c>
      <c r="F27" s="57" t="n">
        <v>0.0325</v>
      </c>
      <c r="G27" s="58" t="n">
        <f aca="false">+B27-(E27+F27)</f>
        <v>6.1322</v>
      </c>
      <c r="H27" s="59" t="n">
        <f aca="false">+C27-(E27+F27)</f>
        <v>7.4272</v>
      </c>
      <c r="I27" s="73" t="n">
        <v>0</v>
      </c>
      <c r="J27" s="74" t="n">
        <v>0</v>
      </c>
      <c r="K27" s="75" t="n">
        <f aca="false">I27+J27</f>
        <v>0</v>
      </c>
      <c r="L27" s="63" t="n">
        <f aca="false">ROUND(I27*G27,2)</f>
        <v>0</v>
      </c>
      <c r="M27" s="64" t="n">
        <f aca="false">ROUND(H27*J27,2)</f>
        <v>0</v>
      </c>
      <c r="N27" s="64" t="n">
        <f aca="false">+M27+L27</f>
        <v>0</v>
      </c>
      <c r="O27" s="65" t="n">
        <f aca="false">ROUND(N27*0.7,2)</f>
        <v>0</v>
      </c>
      <c r="P27" s="66" t="n">
        <f aca="false">ROUND(N27*0.3,2)</f>
        <v>0</v>
      </c>
      <c r="Q27" s="8"/>
      <c r="R27" s="67" t="n">
        <f aca="false">$K$43</f>
        <v>50000</v>
      </c>
      <c r="S27" s="68" t="n">
        <v>0.0232</v>
      </c>
      <c r="T27" s="69" t="n">
        <f aca="false">F27</f>
        <v>0.0325</v>
      </c>
      <c r="U27" s="70" t="n">
        <f aca="false">S27*R27</f>
        <v>1160</v>
      </c>
      <c r="V27" s="71" t="n">
        <f aca="false">T27*K27</f>
        <v>0</v>
      </c>
      <c r="W27" s="72" t="n">
        <f aca="false">SUM(U27:V27)</f>
        <v>1160</v>
      </c>
    </row>
    <row r="28" customFormat="false" ht="12" hidden="false" customHeight="true" outlineLevel="0" collapsed="false">
      <c r="A28" s="9" t="n">
        <f aca="false">+A27+1</f>
        <v>20</v>
      </c>
      <c r="B28" s="53" t="n">
        <v>11.045</v>
      </c>
      <c r="C28" s="54" t="n">
        <v>12.595</v>
      </c>
      <c r="D28" s="55" t="n">
        <v>4.885</v>
      </c>
      <c r="E28" s="56" t="n">
        <f aca="false">ROUND(D28/0.95,4)</f>
        <v>5.1421</v>
      </c>
      <c r="F28" s="57" t="n">
        <v>0.0325</v>
      </c>
      <c r="G28" s="58" t="n">
        <f aca="false">+B28-(E28+F28)</f>
        <v>5.8704</v>
      </c>
      <c r="H28" s="59" t="n">
        <f aca="false">+C28-(E28+F28)</f>
        <v>7.4204</v>
      </c>
      <c r="I28" s="73" t="n">
        <v>0</v>
      </c>
      <c r="J28" s="74" t="n">
        <v>0</v>
      </c>
      <c r="K28" s="75" t="n">
        <f aca="false">I28+J28</f>
        <v>0</v>
      </c>
      <c r="L28" s="63" t="n">
        <f aca="false">ROUND(I28*G28,2)</f>
        <v>0</v>
      </c>
      <c r="M28" s="64" t="n">
        <f aca="false">ROUND(H28*J28,2)</f>
        <v>0</v>
      </c>
      <c r="N28" s="64" t="n">
        <f aca="false">+M28+L28</f>
        <v>0</v>
      </c>
      <c r="O28" s="65" t="n">
        <f aca="false">ROUND(N28*0.7,2)</f>
        <v>0</v>
      </c>
      <c r="P28" s="66" t="n">
        <f aca="false">ROUND(N28*0.3,2)</f>
        <v>0</v>
      </c>
      <c r="Q28" s="8"/>
      <c r="R28" s="67" t="n">
        <f aca="false">$K$43</f>
        <v>50000</v>
      </c>
      <c r="S28" s="68" t="n">
        <v>0.0232</v>
      </c>
      <c r="T28" s="69" t="n">
        <f aca="false">F28</f>
        <v>0.0325</v>
      </c>
      <c r="U28" s="70" t="n">
        <f aca="false">S28*R28</f>
        <v>1160</v>
      </c>
      <c r="V28" s="71" t="n">
        <f aca="false">T28*K28</f>
        <v>0</v>
      </c>
      <c r="W28" s="72" t="n">
        <f aca="false">SUM(U28:V28)</f>
        <v>1160</v>
      </c>
    </row>
    <row r="29" customFormat="false" ht="12" hidden="false" customHeight="true" outlineLevel="0" collapsed="false">
      <c r="A29" s="9" t="n">
        <f aca="false">+A28+1</f>
        <v>21</v>
      </c>
      <c r="B29" s="53" t="n">
        <v>10.67</v>
      </c>
      <c r="C29" s="54" t="n">
        <v>12.605</v>
      </c>
      <c r="D29" s="55" t="n">
        <v>4.8</v>
      </c>
      <c r="E29" s="56" t="n">
        <f aca="false">ROUND(D29/0.95,4)</f>
        <v>5.0526</v>
      </c>
      <c r="F29" s="57" t="n">
        <v>0.0325</v>
      </c>
      <c r="G29" s="58" t="n">
        <f aca="false">+B29-(E29+F29)</f>
        <v>5.5849</v>
      </c>
      <c r="H29" s="59" t="n">
        <f aca="false">+C29-(E29+F29)</f>
        <v>7.5199</v>
      </c>
      <c r="I29" s="73" t="n">
        <v>0</v>
      </c>
      <c r="J29" s="74" t="n">
        <v>0</v>
      </c>
      <c r="K29" s="75" t="n">
        <f aca="false">I29+J29</f>
        <v>0</v>
      </c>
      <c r="L29" s="63" t="n">
        <f aca="false">ROUND(I29*G29,2)</f>
        <v>0</v>
      </c>
      <c r="M29" s="64" t="n">
        <f aca="false">ROUND(H29*J29,2)</f>
        <v>0</v>
      </c>
      <c r="N29" s="64" t="n">
        <f aca="false">+M29+L29</f>
        <v>0</v>
      </c>
      <c r="O29" s="65" t="n">
        <f aca="false">ROUND(N29*0.7,2)</f>
        <v>0</v>
      </c>
      <c r="P29" s="66" t="n">
        <f aca="false">ROUND(N29*0.3,2)</f>
        <v>0</v>
      </c>
      <c r="Q29" s="8"/>
      <c r="R29" s="67" t="n">
        <f aca="false">$K$43</f>
        <v>50000</v>
      </c>
      <c r="S29" s="68" t="n">
        <v>0.0232</v>
      </c>
      <c r="T29" s="69" t="n">
        <f aca="false">F29</f>
        <v>0.0325</v>
      </c>
      <c r="U29" s="70" t="n">
        <f aca="false">S29*R29</f>
        <v>1160</v>
      </c>
      <c r="V29" s="71" t="n">
        <f aca="false">T29*K29</f>
        <v>0</v>
      </c>
      <c r="W29" s="72" t="n">
        <f aca="false">SUM(U29:V29)</f>
        <v>1160</v>
      </c>
    </row>
    <row r="30" customFormat="false" ht="12" hidden="false" customHeight="true" outlineLevel="0" collapsed="false">
      <c r="A30" s="9" t="n">
        <f aca="false">+A29+1</f>
        <v>22</v>
      </c>
      <c r="B30" s="53" t="n">
        <v>10.67</v>
      </c>
      <c r="C30" s="54" t="n">
        <v>12.605</v>
      </c>
      <c r="D30" s="55" t="n">
        <v>4.8</v>
      </c>
      <c r="E30" s="56" t="n">
        <f aca="false">ROUND(D30/0.95,4)</f>
        <v>5.0526</v>
      </c>
      <c r="F30" s="57" t="n">
        <v>0.0325</v>
      </c>
      <c r="G30" s="58" t="n">
        <f aca="false">+B30-(E30+F30)</f>
        <v>5.5849</v>
      </c>
      <c r="H30" s="59" t="n">
        <f aca="false">+C30-(E30+F30)</f>
        <v>7.5199</v>
      </c>
      <c r="I30" s="73" t="n">
        <v>0</v>
      </c>
      <c r="J30" s="74" t="n">
        <v>0</v>
      </c>
      <c r="K30" s="75" t="n">
        <f aca="false">I30+J30</f>
        <v>0</v>
      </c>
      <c r="L30" s="63" t="n">
        <f aca="false">ROUND(I30*G30,2)</f>
        <v>0</v>
      </c>
      <c r="M30" s="64" t="n">
        <f aca="false">ROUND(H30*J30,2)</f>
        <v>0</v>
      </c>
      <c r="N30" s="64" t="n">
        <f aca="false">+M30+L30</f>
        <v>0</v>
      </c>
      <c r="O30" s="65" t="n">
        <f aca="false">ROUND(N30*0.7,2)</f>
        <v>0</v>
      </c>
      <c r="P30" s="66" t="n">
        <f aca="false">ROUND(N30*0.3,2)</f>
        <v>0</v>
      </c>
      <c r="Q30" s="8"/>
      <c r="R30" s="67" t="n">
        <f aca="false">$K$43</f>
        <v>50000</v>
      </c>
      <c r="S30" s="68" t="n">
        <v>0.0232</v>
      </c>
      <c r="T30" s="69" t="n">
        <f aca="false">F30</f>
        <v>0.0325</v>
      </c>
      <c r="U30" s="70" t="n">
        <f aca="false">S30*R30</f>
        <v>1160</v>
      </c>
      <c r="V30" s="71" t="n">
        <f aca="false">T30*K30</f>
        <v>0</v>
      </c>
      <c r="W30" s="72" t="n">
        <f aca="false">SUM(U30:V30)</f>
        <v>1160</v>
      </c>
    </row>
    <row r="31" customFormat="false" ht="12" hidden="false" customHeight="true" outlineLevel="0" collapsed="false">
      <c r="A31" s="9" t="n">
        <f aca="false">+A30+1</f>
        <v>23</v>
      </c>
      <c r="B31" s="53" t="n">
        <v>10.67</v>
      </c>
      <c r="C31" s="54" t="n">
        <v>12.605</v>
      </c>
      <c r="D31" s="55" t="n">
        <v>4.8</v>
      </c>
      <c r="E31" s="56" t="n">
        <f aca="false">ROUND(D31/0.95,4)</f>
        <v>5.0526</v>
      </c>
      <c r="F31" s="57" t="n">
        <v>0.0325</v>
      </c>
      <c r="G31" s="58" t="n">
        <f aca="false">+B31-(E31+F31)</f>
        <v>5.5849</v>
      </c>
      <c r="H31" s="59" t="n">
        <f aca="false">+C31-(E31+F31)</f>
        <v>7.5199</v>
      </c>
      <c r="I31" s="73" t="n">
        <v>0</v>
      </c>
      <c r="J31" s="74" t="n">
        <v>0</v>
      </c>
      <c r="K31" s="75" t="n">
        <f aca="false">I31+J31</f>
        <v>0</v>
      </c>
      <c r="L31" s="63" t="n">
        <f aca="false">ROUND(I31*G31,2)</f>
        <v>0</v>
      </c>
      <c r="M31" s="64" t="n">
        <f aca="false">ROUND(H31*J31,2)</f>
        <v>0</v>
      </c>
      <c r="N31" s="64" t="n">
        <f aca="false">+M31+L31</f>
        <v>0</v>
      </c>
      <c r="O31" s="65" t="n">
        <f aca="false">ROUND(N31*0.7,2)</f>
        <v>0</v>
      </c>
      <c r="P31" s="66" t="n">
        <f aca="false">ROUND(N31*0.3,2)</f>
        <v>0</v>
      </c>
      <c r="Q31" s="8"/>
      <c r="R31" s="67" t="n">
        <f aca="false">$K$43</f>
        <v>50000</v>
      </c>
      <c r="S31" s="68" t="n">
        <v>0.0232</v>
      </c>
      <c r="T31" s="69" t="n">
        <f aca="false">F31</f>
        <v>0.0325</v>
      </c>
      <c r="U31" s="70" t="n">
        <f aca="false">S31*R31</f>
        <v>1160</v>
      </c>
      <c r="V31" s="71" t="n">
        <f aca="false">T31*K31</f>
        <v>0</v>
      </c>
      <c r="W31" s="72" t="n">
        <f aca="false">SUM(U31:V31)</f>
        <v>1160</v>
      </c>
    </row>
    <row r="32" customFormat="false" ht="12" hidden="false" customHeight="true" outlineLevel="0" collapsed="false">
      <c r="A32" s="9" t="n">
        <f aca="false">+A31+1</f>
        <v>24</v>
      </c>
      <c r="B32" s="53" t="n">
        <v>10.855</v>
      </c>
      <c r="C32" s="54" t="n">
        <v>13.245</v>
      </c>
      <c r="D32" s="55" t="n">
        <v>4.915</v>
      </c>
      <c r="E32" s="56" t="n">
        <f aca="false">ROUND(D32/0.95,4)</f>
        <v>5.1737</v>
      </c>
      <c r="F32" s="57" t="n">
        <v>0.0325</v>
      </c>
      <c r="G32" s="58" t="n">
        <f aca="false">+B32-(E32+F32)</f>
        <v>5.6488</v>
      </c>
      <c r="H32" s="59" t="n">
        <f aca="false">+C32-(E32+F32)</f>
        <v>8.0388</v>
      </c>
      <c r="I32" s="73" t="n">
        <v>0</v>
      </c>
      <c r="J32" s="74" t="n">
        <v>0</v>
      </c>
      <c r="K32" s="75" t="n">
        <f aca="false">I32+J32</f>
        <v>0</v>
      </c>
      <c r="L32" s="63" t="n">
        <f aca="false">ROUND(I32*G32,2)</f>
        <v>0</v>
      </c>
      <c r="M32" s="64" t="n">
        <f aca="false">ROUND(H32*J32,2)</f>
        <v>0</v>
      </c>
      <c r="N32" s="64" t="n">
        <f aca="false">+M32+L32</f>
        <v>0</v>
      </c>
      <c r="O32" s="65" t="n">
        <f aca="false">ROUND(N32*0.7,2)</f>
        <v>0</v>
      </c>
      <c r="P32" s="66" t="n">
        <f aca="false">ROUND(N32*0.3,2)</f>
        <v>0</v>
      </c>
      <c r="Q32" s="8"/>
      <c r="R32" s="67" t="n">
        <f aca="false">$K$43</f>
        <v>50000</v>
      </c>
      <c r="S32" s="68" t="n">
        <v>0.0232</v>
      </c>
      <c r="T32" s="69" t="n">
        <f aca="false">F32</f>
        <v>0.0325</v>
      </c>
      <c r="U32" s="70" t="n">
        <f aca="false">S32*R32</f>
        <v>1160</v>
      </c>
      <c r="V32" s="71" t="n">
        <f aca="false">T32*K32</f>
        <v>0</v>
      </c>
      <c r="W32" s="72" t="n">
        <f aca="false">SUM(U32:V32)</f>
        <v>1160</v>
      </c>
    </row>
    <row r="33" customFormat="false" ht="12" hidden="false" customHeight="true" outlineLevel="0" collapsed="false">
      <c r="A33" s="9" t="n">
        <f aca="false">+A32+1</f>
        <v>25</v>
      </c>
      <c r="B33" s="53" t="n">
        <v>11.995</v>
      </c>
      <c r="C33" s="54" t="n">
        <v>14.71</v>
      </c>
      <c r="D33" s="55" t="n">
        <v>4.94</v>
      </c>
      <c r="E33" s="56" t="n">
        <f aca="false">ROUND(D33/0.95,4)</f>
        <v>5.2</v>
      </c>
      <c r="F33" s="57" t="n">
        <v>0.0325</v>
      </c>
      <c r="G33" s="58" t="n">
        <f aca="false">+B33-(E33+F33)</f>
        <v>6.7625</v>
      </c>
      <c r="H33" s="59" t="n">
        <f aca="false">+C33-(E33+F33)</f>
        <v>9.4775</v>
      </c>
      <c r="I33" s="73" t="n">
        <v>0</v>
      </c>
      <c r="J33" s="74" t="n">
        <v>0</v>
      </c>
      <c r="K33" s="75" t="n">
        <f aca="false">I33+J33</f>
        <v>0</v>
      </c>
      <c r="L33" s="63" t="n">
        <f aca="false">ROUND(I33*G33,2)</f>
        <v>0</v>
      </c>
      <c r="M33" s="64" t="n">
        <f aca="false">ROUND(H33*J33,2)</f>
        <v>0</v>
      </c>
      <c r="N33" s="64" t="n">
        <f aca="false">+M33+L33</f>
        <v>0</v>
      </c>
      <c r="O33" s="65" t="n">
        <f aca="false">ROUND(N33*0.7,2)</f>
        <v>0</v>
      </c>
      <c r="P33" s="66" t="n">
        <f aca="false">ROUND(N33*0.3,2)</f>
        <v>0</v>
      </c>
      <c r="Q33" s="8"/>
      <c r="R33" s="67" t="n">
        <f aca="false">$K$43</f>
        <v>50000</v>
      </c>
      <c r="S33" s="68" t="n">
        <v>0.0232</v>
      </c>
      <c r="T33" s="69" t="n">
        <f aca="false">F33</f>
        <v>0.0325</v>
      </c>
      <c r="U33" s="70" t="n">
        <f aca="false">S33*R33</f>
        <v>1160</v>
      </c>
      <c r="V33" s="71" t="n">
        <f aca="false">T33*K33</f>
        <v>0</v>
      </c>
      <c r="W33" s="72" t="n">
        <f aca="false">SUM(U33:V33)</f>
        <v>1160</v>
      </c>
    </row>
    <row r="34" customFormat="false" ht="12" hidden="false" customHeight="true" outlineLevel="0" collapsed="false">
      <c r="A34" s="9" t="n">
        <f aca="false">+A33+1</f>
        <v>26</v>
      </c>
      <c r="B34" s="53" t="n">
        <v>12.52</v>
      </c>
      <c r="C34" s="54" t="n">
        <v>15.155</v>
      </c>
      <c r="D34" s="55" t="n">
        <v>4.75</v>
      </c>
      <c r="E34" s="56" t="n">
        <f aca="false">ROUND(D34/0.95,4)</f>
        <v>5</v>
      </c>
      <c r="F34" s="57" t="n">
        <v>0.0325</v>
      </c>
      <c r="G34" s="58" t="n">
        <f aca="false">+B34-(E34+F34)</f>
        <v>7.4875</v>
      </c>
      <c r="H34" s="59" t="n">
        <f aca="false">+C34-(E34+F34)</f>
        <v>10.1225</v>
      </c>
      <c r="I34" s="73" t="n">
        <v>0</v>
      </c>
      <c r="J34" s="74" t="n">
        <v>0</v>
      </c>
      <c r="K34" s="75" t="n">
        <f aca="false">I34+J34</f>
        <v>0</v>
      </c>
      <c r="L34" s="63" t="n">
        <f aca="false">ROUND(I34*G34,2)</f>
        <v>0</v>
      </c>
      <c r="M34" s="64" t="n">
        <f aca="false">ROUND(H34*J34,2)</f>
        <v>0</v>
      </c>
      <c r="N34" s="64" t="n">
        <f aca="false">+M34+L34</f>
        <v>0</v>
      </c>
      <c r="O34" s="65" t="n">
        <f aca="false">ROUND(N34*0.7,2)</f>
        <v>0</v>
      </c>
      <c r="P34" s="66" t="n">
        <f aca="false">ROUND(N34*0.3,2)</f>
        <v>0</v>
      </c>
      <c r="Q34" s="8"/>
      <c r="R34" s="67" t="n">
        <f aca="false">$K$43</f>
        <v>50000</v>
      </c>
      <c r="S34" s="68" t="n">
        <v>0.0232</v>
      </c>
      <c r="T34" s="69" t="n">
        <f aca="false">F34</f>
        <v>0.0325</v>
      </c>
      <c r="U34" s="70" t="n">
        <f aca="false">S34*R34</f>
        <v>1160</v>
      </c>
      <c r="V34" s="71" t="n">
        <f aca="false">T34*K34</f>
        <v>0</v>
      </c>
      <c r="W34" s="72" t="n">
        <f aca="false">SUM(U34:V34)</f>
        <v>1160</v>
      </c>
    </row>
    <row r="35" customFormat="false" ht="12" hidden="false" customHeight="true" outlineLevel="0" collapsed="false">
      <c r="A35" s="9" t="n">
        <f aca="false">+A34+1</f>
        <v>27</v>
      </c>
      <c r="B35" s="53" t="n">
        <v>12.105</v>
      </c>
      <c r="C35" s="54" t="n">
        <v>15</v>
      </c>
      <c r="D35" s="55" t="n">
        <v>4.71</v>
      </c>
      <c r="E35" s="56" t="n">
        <f aca="false">ROUND(D35/0.95,4)</f>
        <v>4.9579</v>
      </c>
      <c r="F35" s="57" t="n">
        <v>0.0325</v>
      </c>
      <c r="G35" s="58" t="n">
        <f aca="false">+B35-(E35+F35)</f>
        <v>7.1146</v>
      </c>
      <c r="H35" s="59" t="n">
        <f aca="false">+C35-(E35+F35)</f>
        <v>10.0096</v>
      </c>
      <c r="I35" s="73" t="n">
        <v>0</v>
      </c>
      <c r="J35" s="74" t="n">
        <v>0</v>
      </c>
      <c r="K35" s="75" t="n">
        <f aca="false">I35+J35</f>
        <v>0</v>
      </c>
      <c r="L35" s="63" t="n">
        <f aca="false">ROUND(I35*G35,2)</f>
        <v>0</v>
      </c>
      <c r="M35" s="64" t="n">
        <f aca="false">ROUND(H35*J35,2)</f>
        <v>0</v>
      </c>
      <c r="N35" s="64" t="n">
        <f aca="false">+M35+L35</f>
        <v>0</v>
      </c>
      <c r="O35" s="65" t="n">
        <f aca="false">ROUND(N35*0.7,2)</f>
        <v>0</v>
      </c>
      <c r="P35" s="66" t="n">
        <f aca="false">ROUND(N35*0.3,2)</f>
        <v>0</v>
      </c>
      <c r="Q35" s="8"/>
      <c r="R35" s="67" t="n">
        <f aca="false">$K$43</f>
        <v>50000</v>
      </c>
      <c r="S35" s="68" t="n">
        <v>0.0232</v>
      </c>
      <c r="T35" s="69" t="n">
        <f aca="false">F35</f>
        <v>0.0325</v>
      </c>
      <c r="U35" s="70" t="n">
        <f aca="false">S35*R35</f>
        <v>1160</v>
      </c>
      <c r="V35" s="71" t="n">
        <f aca="false">T35*K35</f>
        <v>0</v>
      </c>
      <c r="W35" s="72" t="n">
        <f aca="false">SUM(U35:V35)</f>
        <v>1160</v>
      </c>
    </row>
    <row r="36" customFormat="false" ht="12" hidden="false" customHeight="true" outlineLevel="0" collapsed="false">
      <c r="A36" s="9" t="n">
        <f aca="false">+A35+1</f>
        <v>28</v>
      </c>
      <c r="B36" s="53" t="n">
        <v>12.005</v>
      </c>
      <c r="C36" s="54" t="n">
        <v>14.63</v>
      </c>
      <c r="D36" s="55" t="n">
        <v>4.58</v>
      </c>
      <c r="E36" s="56" t="n">
        <f aca="false">ROUND(D36/0.95,4)</f>
        <v>4.8211</v>
      </c>
      <c r="F36" s="57" t="n">
        <v>0.0325</v>
      </c>
      <c r="G36" s="58" t="n">
        <f aca="false">+B36-(E36+F36)</f>
        <v>7.1514</v>
      </c>
      <c r="H36" s="59" t="n">
        <f aca="false">+C36-(E36+F36)</f>
        <v>9.7764</v>
      </c>
      <c r="I36" s="73" t="n">
        <v>0</v>
      </c>
      <c r="J36" s="74" t="n">
        <v>0</v>
      </c>
      <c r="K36" s="75" t="n">
        <f aca="false">I36+J36</f>
        <v>0</v>
      </c>
      <c r="L36" s="63" t="n">
        <f aca="false">ROUND(I36*G36,2)</f>
        <v>0</v>
      </c>
      <c r="M36" s="64" t="n">
        <f aca="false">ROUND(H36*J36,2)</f>
        <v>0</v>
      </c>
      <c r="N36" s="64" t="n">
        <f aca="false">+M36+L36</f>
        <v>0</v>
      </c>
      <c r="O36" s="65" t="n">
        <f aca="false">ROUND(N36*0.7,2)</f>
        <v>0</v>
      </c>
      <c r="P36" s="66" t="n">
        <f aca="false">ROUND(N36*0.3,2)</f>
        <v>0</v>
      </c>
      <c r="Q36" s="8"/>
      <c r="R36" s="67" t="n">
        <f aca="false">$K$43</f>
        <v>50000</v>
      </c>
      <c r="S36" s="68" t="n">
        <v>0.0232</v>
      </c>
      <c r="T36" s="69" t="n">
        <f aca="false">F36</f>
        <v>0.0325</v>
      </c>
      <c r="U36" s="70" t="n">
        <f aca="false">S36*R36</f>
        <v>1160</v>
      </c>
      <c r="V36" s="71" t="n">
        <f aca="false">T36*K36</f>
        <v>0</v>
      </c>
      <c r="W36" s="72" t="n">
        <f aca="false">SUM(U36:V36)</f>
        <v>1160</v>
      </c>
    </row>
    <row r="37" customFormat="false" ht="12" hidden="false" customHeight="true" outlineLevel="0" collapsed="false">
      <c r="A37" s="9" t="n">
        <f aca="false">+A36+1</f>
        <v>29</v>
      </c>
      <c r="B37" s="53" t="n">
        <v>12.005</v>
      </c>
      <c r="C37" s="54" t="n">
        <v>14.63</v>
      </c>
      <c r="D37" s="55" t="n">
        <v>4.58</v>
      </c>
      <c r="E37" s="56" t="n">
        <f aca="false">ROUND(D37/0.95,4)</f>
        <v>4.8211</v>
      </c>
      <c r="F37" s="57" t="n">
        <v>0.0325</v>
      </c>
      <c r="G37" s="58" t="n">
        <f aca="false">+B37-(E37+F37)</f>
        <v>7.1514</v>
      </c>
      <c r="H37" s="59" t="n">
        <f aca="false">+C37-(E37+F37)</f>
        <v>9.7764</v>
      </c>
      <c r="I37" s="73" t="n">
        <v>0</v>
      </c>
      <c r="J37" s="74" t="n">
        <v>0</v>
      </c>
      <c r="K37" s="75" t="n">
        <f aca="false">I37+J37</f>
        <v>0</v>
      </c>
      <c r="L37" s="63" t="n">
        <f aca="false">ROUND(I37*G37,2)</f>
        <v>0</v>
      </c>
      <c r="M37" s="64" t="n">
        <f aca="false">ROUND(H37*J37,2)</f>
        <v>0</v>
      </c>
      <c r="N37" s="64" t="n">
        <f aca="false">+M37+L37</f>
        <v>0</v>
      </c>
      <c r="O37" s="65" t="n">
        <f aca="false">ROUND(N37*0.7,2)</f>
        <v>0</v>
      </c>
      <c r="P37" s="66" t="n">
        <f aca="false">ROUND(N37*0.3,2)</f>
        <v>0</v>
      </c>
      <c r="Q37" s="8"/>
      <c r="R37" s="67" t="n">
        <f aca="false">$K$43</f>
        <v>50000</v>
      </c>
      <c r="S37" s="68" t="n">
        <v>0.0232</v>
      </c>
      <c r="T37" s="69" t="n">
        <f aca="false">F37</f>
        <v>0.0325</v>
      </c>
      <c r="U37" s="70" t="n">
        <f aca="false">S37*R37</f>
        <v>1160</v>
      </c>
      <c r="V37" s="71" t="n">
        <f aca="false">T37*K37</f>
        <v>0</v>
      </c>
      <c r="W37" s="72" t="n">
        <f aca="false">SUM(U37:V37)</f>
        <v>1160</v>
      </c>
    </row>
    <row r="38" customFormat="false" ht="12" hidden="false" customHeight="true" outlineLevel="0" collapsed="false">
      <c r="A38" s="9" t="n">
        <f aca="false">+A37+1</f>
        <v>30</v>
      </c>
      <c r="B38" s="53" t="n">
        <v>12.005</v>
      </c>
      <c r="C38" s="54" t="n">
        <v>14.63</v>
      </c>
      <c r="D38" s="55" t="n">
        <v>4.58</v>
      </c>
      <c r="E38" s="56" t="n">
        <f aca="false">ROUND(D38/0.95,4)</f>
        <v>4.8211</v>
      </c>
      <c r="F38" s="57" t="n">
        <v>0.0325</v>
      </c>
      <c r="G38" s="58" t="n">
        <f aca="false">+B38-(E38+F38)</f>
        <v>7.1514</v>
      </c>
      <c r="H38" s="59" t="n">
        <f aca="false">+C38-(E38+F38)</f>
        <v>9.7764</v>
      </c>
      <c r="I38" s="73" t="n">
        <v>0</v>
      </c>
      <c r="J38" s="74" t="n">
        <v>0</v>
      </c>
      <c r="K38" s="75" t="n">
        <f aca="false">I38+J38</f>
        <v>0</v>
      </c>
      <c r="L38" s="63" t="n">
        <f aca="false">ROUND(I38*G38,2)</f>
        <v>0</v>
      </c>
      <c r="M38" s="64" t="n">
        <f aca="false">ROUND(H38*J38,2)</f>
        <v>0</v>
      </c>
      <c r="N38" s="64" t="n">
        <f aca="false">+M38+L38</f>
        <v>0</v>
      </c>
      <c r="O38" s="65" t="n">
        <f aca="false">ROUND(N38*0.7,2)</f>
        <v>0</v>
      </c>
      <c r="P38" s="66" t="n">
        <f aca="false">ROUND(N38*0.3,2)</f>
        <v>0</v>
      </c>
      <c r="Q38" s="8"/>
      <c r="R38" s="67" t="n">
        <f aca="false">$K$43</f>
        <v>50000</v>
      </c>
      <c r="S38" s="68" t="n">
        <v>0.0232</v>
      </c>
      <c r="T38" s="69" t="n">
        <f aca="false">F38</f>
        <v>0.0325</v>
      </c>
      <c r="U38" s="70" t="n">
        <f aca="false">S38*R38</f>
        <v>1160</v>
      </c>
      <c r="V38" s="71" t="n">
        <f aca="false">T38*K38</f>
        <v>0</v>
      </c>
      <c r="W38" s="72" t="n">
        <f aca="false">SUM(U38:V38)</f>
        <v>1160</v>
      </c>
    </row>
    <row r="39" customFormat="false" ht="12" hidden="false" customHeight="true" outlineLevel="0" collapsed="false">
      <c r="A39" s="42" t="n">
        <f aca="false">+A38+1</f>
        <v>31</v>
      </c>
      <c r="B39" s="77"/>
      <c r="C39" s="78"/>
      <c r="D39" s="79"/>
      <c r="E39" s="80" t="n">
        <f aca="false">ROUND(D39/0.95,4)</f>
        <v>0</v>
      </c>
      <c r="F39" s="57" t="n">
        <v>0.0325</v>
      </c>
      <c r="G39" s="58" t="n">
        <f aca="false">+B39-(E39+F39)</f>
        <v>-0.0325</v>
      </c>
      <c r="H39" s="59" t="n">
        <f aca="false">+C39-(E39+F39)</f>
        <v>-0.0325</v>
      </c>
      <c r="I39" s="81"/>
      <c r="J39" s="78"/>
      <c r="K39" s="82" t="n">
        <f aca="false">I39+J39</f>
        <v>0</v>
      </c>
      <c r="L39" s="83" t="n">
        <f aca="false">ROUND(I39*G39,2)</f>
        <v>-0</v>
      </c>
      <c r="M39" s="64" t="n">
        <f aca="false">ROUND(H39*J39,2)</f>
        <v>-0</v>
      </c>
      <c r="N39" s="84" t="n">
        <f aca="false">+M39+L39</f>
        <v>-0</v>
      </c>
      <c r="O39" s="85" t="n">
        <f aca="false">ROUND(N39*0.7,2)</f>
        <v>-0</v>
      </c>
      <c r="P39" s="86" t="n">
        <f aca="false">ROUND(N39*0.3,2)</f>
        <v>-0</v>
      </c>
      <c r="Q39" s="8"/>
      <c r="R39" s="87"/>
      <c r="S39" s="88"/>
      <c r="T39" s="89"/>
      <c r="U39" s="88"/>
      <c r="V39" s="89"/>
      <c r="W39" s="90"/>
    </row>
    <row r="40" customFormat="false" ht="12" hidden="false" customHeight="true" outlineLevel="0" collapsed="false">
      <c r="A40" s="91"/>
      <c r="B40" s="92"/>
      <c r="C40" s="93"/>
      <c r="D40" s="93"/>
      <c r="E40" s="93"/>
      <c r="F40" s="94"/>
      <c r="G40" s="95"/>
      <c r="H40" s="93"/>
      <c r="I40" s="96" t="n">
        <f aca="false">SUM(I9:I39)</f>
        <v>0</v>
      </c>
      <c r="J40" s="97" t="n">
        <f aca="false">SUM(J9:J39)</f>
        <v>13446</v>
      </c>
      <c r="K40" s="97" t="n">
        <f aca="false">SUM(K9:K39)</f>
        <v>13446</v>
      </c>
      <c r="L40" s="98" t="n">
        <f aca="false">SUM(L9:L39)</f>
        <v>0</v>
      </c>
      <c r="M40" s="99" t="n">
        <f aca="false">SUM(M9:M39)</f>
        <v>93281.63</v>
      </c>
      <c r="N40" s="99" t="n">
        <f aca="false">SUM(N9:N39)</f>
        <v>93281.63</v>
      </c>
      <c r="O40" s="100" t="n">
        <f aca="false">SUM(O9:O39)</f>
        <v>65297.14</v>
      </c>
      <c r="P40" s="101" t="n">
        <f aca="false">SUM(P9:P39)</f>
        <v>27984.49</v>
      </c>
      <c r="Q40" s="8"/>
      <c r="R40" s="102"/>
      <c r="S40" s="103"/>
      <c r="T40" s="103"/>
      <c r="U40" s="104" t="n">
        <f aca="false">SUM(U9:U39)</f>
        <v>34800</v>
      </c>
      <c r="V40" s="104" t="n">
        <f aca="false">SUM(V9:V39)</f>
        <v>436.995</v>
      </c>
      <c r="W40" s="105" t="n">
        <f aca="false">SUM(U40:V40)</f>
        <v>35236.995</v>
      </c>
    </row>
    <row r="41" customFormat="false" ht="12" hidden="false" customHeight="true" outlineLevel="0" collapsed="false">
      <c r="A41" s="9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8"/>
      <c r="R41" s="106"/>
      <c r="S41" s="106"/>
      <c r="T41" s="106"/>
      <c r="U41" s="106"/>
      <c r="V41" s="106"/>
      <c r="W41" s="106"/>
    </row>
    <row r="42" customFormat="false" ht="12" hidden="false" customHeight="true" outlineLevel="0" collapsed="false">
      <c r="A42" s="9"/>
      <c r="B42" s="107" t="s">
        <v>31</v>
      </c>
      <c r="C42" s="108"/>
      <c r="D42" s="108"/>
      <c r="E42" s="109"/>
      <c r="F42" s="110"/>
      <c r="G42" s="111"/>
      <c r="H42" s="107" t="s">
        <v>32</v>
      </c>
      <c r="I42" s="109"/>
      <c r="J42" s="109"/>
      <c r="K42" s="108"/>
      <c r="L42" s="3"/>
      <c r="M42" s="112"/>
      <c r="N42" s="113" t="s">
        <v>33</v>
      </c>
      <c r="O42" s="109"/>
      <c r="P42" s="109"/>
      <c r="Q42" s="114"/>
      <c r="R42" s="115"/>
      <c r="S42" s="116" t="s">
        <v>34</v>
      </c>
      <c r="T42" s="116"/>
      <c r="U42" s="116"/>
      <c r="V42" s="116"/>
      <c r="W42" s="115"/>
    </row>
    <row r="43" customFormat="false" ht="12" hidden="false" customHeight="true" outlineLevel="0" collapsed="false">
      <c r="A43" s="9"/>
      <c r="B43" s="112" t="s">
        <v>35</v>
      </c>
      <c r="C43" s="112"/>
      <c r="D43" s="112"/>
      <c r="E43" s="117" t="n">
        <f aca="false">+K40</f>
        <v>13446</v>
      </c>
      <c r="F43" s="117"/>
      <c r="G43" s="117"/>
      <c r="H43" s="112" t="s">
        <v>36</v>
      </c>
      <c r="I43" s="3"/>
      <c r="J43" s="3"/>
      <c r="K43" s="111" t="n">
        <v>50000</v>
      </c>
      <c r="L43" s="3"/>
      <c r="M43" s="112"/>
      <c r="N43" s="112" t="s">
        <v>37</v>
      </c>
      <c r="O43" s="112"/>
      <c r="P43" s="114" t="n">
        <f aca="false">+P40</f>
        <v>27984.49</v>
      </c>
      <c r="Q43" s="114"/>
      <c r="R43" s="115"/>
      <c r="S43" s="118" t="s">
        <v>38</v>
      </c>
      <c r="T43" s="118"/>
      <c r="U43" s="119" t="n">
        <f aca="false">P46</f>
        <v>77065.2616</v>
      </c>
      <c r="V43" s="118"/>
      <c r="W43" s="115"/>
    </row>
    <row r="44" customFormat="false" ht="12" hidden="false" customHeight="true" outlineLevel="0" collapsed="false">
      <c r="A44" s="9"/>
      <c r="B44" s="108" t="s">
        <v>39</v>
      </c>
      <c r="C44" s="108"/>
      <c r="D44" s="108"/>
      <c r="E44" s="120" t="n">
        <v>0.0246</v>
      </c>
      <c r="F44" s="120"/>
      <c r="G44" s="121"/>
      <c r="H44" s="112" t="s">
        <v>40</v>
      </c>
      <c r="I44" s="3"/>
      <c r="J44" s="3"/>
      <c r="K44" s="111" t="n">
        <v>30</v>
      </c>
      <c r="L44" s="3"/>
      <c r="M44" s="112"/>
      <c r="N44" s="112" t="s">
        <v>41</v>
      </c>
      <c r="O44" s="112"/>
      <c r="P44" s="114" t="n">
        <f aca="false">+K46</f>
        <v>48750</v>
      </c>
      <c r="Q44" s="114"/>
      <c r="R44" s="115"/>
      <c r="S44" s="118" t="s">
        <v>41</v>
      </c>
      <c r="T44" s="118"/>
      <c r="U44" s="122" t="n">
        <f aca="false">-U40</f>
        <v>-34800</v>
      </c>
      <c r="V44" s="118"/>
      <c r="W44" s="115"/>
    </row>
    <row r="45" customFormat="false" ht="12" hidden="false" customHeight="true" outlineLevel="0" collapsed="false">
      <c r="A45" s="9"/>
      <c r="B45" s="112" t="s">
        <v>42</v>
      </c>
      <c r="C45" s="112"/>
      <c r="D45" s="112"/>
      <c r="E45" s="123" t="n">
        <f aca="false">+E44*E43</f>
        <v>330.7716</v>
      </c>
      <c r="F45" s="123"/>
      <c r="G45" s="123"/>
      <c r="H45" s="108" t="s">
        <v>43</v>
      </c>
      <c r="I45" s="109"/>
      <c r="J45" s="109"/>
      <c r="K45" s="124" t="n">
        <v>0.0325</v>
      </c>
      <c r="L45" s="3"/>
      <c r="M45" s="112"/>
      <c r="N45" s="108" t="s">
        <v>44</v>
      </c>
      <c r="O45" s="108"/>
      <c r="P45" s="125" t="n">
        <f aca="false">+E45</f>
        <v>330.7716</v>
      </c>
      <c r="Q45" s="114"/>
      <c r="R45" s="115"/>
      <c r="S45" s="116" t="s">
        <v>44</v>
      </c>
      <c r="T45" s="116"/>
      <c r="U45" s="126" t="n">
        <f aca="false">-V40</f>
        <v>-436.995</v>
      </c>
      <c r="V45" s="116"/>
      <c r="W45" s="115"/>
    </row>
    <row r="46" customFormat="false" ht="12" hidden="false" customHeight="true" outlineLevel="0" collapsed="false">
      <c r="A46" s="9"/>
      <c r="B46" s="112"/>
      <c r="C46" s="112"/>
      <c r="D46" s="112"/>
      <c r="E46" s="112"/>
      <c r="F46" s="112"/>
      <c r="G46" s="112"/>
      <c r="H46" s="112" t="s">
        <v>45</v>
      </c>
      <c r="I46" s="3"/>
      <c r="J46" s="3"/>
      <c r="K46" s="123" t="n">
        <f aca="false">+K45*K44*K43</f>
        <v>48750</v>
      </c>
      <c r="L46" s="3"/>
      <c r="M46" s="112"/>
      <c r="N46" s="112" t="s">
        <v>38</v>
      </c>
      <c r="O46" s="112"/>
      <c r="P46" s="114" t="n">
        <f aca="false">+P45+P44+P43</f>
        <v>77065.2616</v>
      </c>
      <c r="Q46" s="114"/>
      <c r="R46" s="115"/>
      <c r="S46" s="118" t="s">
        <v>46</v>
      </c>
      <c r="T46" s="118"/>
      <c r="U46" s="119" t="n">
        <f aca="false">SUM(U43:U45)</f>
        <v>41828.2666</v>
      </c>
      <c r="V46" s="118"/>
      <c r="W46" s="115"/>
    </row>
    <row r="47" customFormat="false" ht="12" hidden="false" customHeight="true" outlineLevel="0" collapsed="false">
      <c r="A47" s="9"/>
      <c r="B47" s="112"/>
      <c r="C47" s="112"/>
      <c r="D47" s="112"/>
      <c r="E47" s="112"/>
      <c r="F47" s="112"/>
      <c r="G47" s="112"/>
      <c r="H47" s="112"/>
      <c r="I47" s="127"/>
      <c r="J47" s="3"/>
      <c r="K47" s="112"/>
      <c r="L47" s="123"/>
      <c r="M47" s="112"/>
      <c r="N47" s="112"/>
      <c r="O47" s="112"/>
      <c r="P47" s="114"/>
      <c r="Q47" s="114"/>
    </row>
    <row r="48" customFormat="false" ht="12" hidden="false" customHeight="true" outlineLevel="0" collapsed="false">
      <c r="A48" s="9"/>
      <c r="B48" s="112"/>
      <c r="C48" s="112"/>
      <c r="D48" s="112"/>
      <c r="E48" s="112"/>
      <c r="F48" s="112"/>
      <c r="G48" s="112"/>
      <c r="H48" s="112"/>
      <c r="I48" s="127"/>
      <c r="J48" s="3"/>
      <c r="K48" s="112"/>
      <c r="L48" s="123"/>
      <c r="M48" s="112"/>
      <c r="N48" s="112"/>
      <c r="O48" s="112"/>
      <c r="P48" s="114"/>
      <c r="Q48" s="114"/>
    </row>
    <row r="49" customFormat="false" ht="12" hidden="false" customHeight="true" outlineLevel="0" collapsed="false">
      <c r="A49" s="9"/>
      <c r="B49" s="3"/>
      <c r="C49" s="128" t="s">
        <v>47</v>
      </c>
      <c r="D49" s="3"/>
      <c r="E49" s="3"/>
      <c r="F49" s="3"/>
      <c r="G49" s="3"/>
      <c r="H49" s="3"/>
      <c r="I49" s="3"/>
      <c r="J49" s="3"/>
      <c r="K49" s="3"/>
      <c r="L49" s="111"/>
      <c r="M49" s="3"/>
      <c r="N49" s="3"/>
      <c r="O49" s="3"/>
      <c r="P49" s="3"/>
      <c r="Q49" s="8"/>
    </row>
    <row r="50" customFormat="false" ht="12" hidden="false" customHeight="true" outlineLevel="0" collapsed="false"/>
  </sheetData>
  <mergeCells count="11">
    <mergeCell ref="B1:C1"/>
    <mergeCell ref="B5:E5"/>
    <mergeCell ref="G5:H5"/>
    <mergeCell ref="G6:H6"/>
    <mergeCell ref="I6:K6"/>
    <mergeCell ref="G7:H7"/>
    <mergeCell ref="L7:N7"/>
    <mergeCell ref="O7:P7"/>
    <mergeCell ref="E43:F43"/>
    <mergeCell ref="E44:F44"/>
    <mergeCell ref="E45:F45"/>
  </mergeCells>
  <printOptions headings="false" gridLines="false" gridLinesSet="true" horizontalCentered="false" verticalCentered="false"/>
  <pageMargins left="0.25" right="0.25" top="0.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2001-04-18T19:17:43Z</dcterms:created>
  <dc:creator>jmoore3</dc:creator>
  <dc:description/>
  <dc:language>en-US</dc:language>
  <cp:lastModifiedBy>jmoore3</cp:lastModifiedBy>
  <cp:lastPrinted>2001-05-01T18:39:12Z</cp:lastPrinted>
  <dcterms:modified xsi:type="dcterms:W3CDTF">2001-05-21T14:08:24Z</dcterms:modified>
  <cp:revision>0</cp:revision>
  <dc:subject/>
  <dc:title/>
</cp:coreProperties>
</file>